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 Forums Tutorials" sheetId="1" r:id="rId3"/>
    <sheet state="visible" name="Sheet1" sheetId="2" r:id="rId4"/>
  </sheets>
  <definedNames>
    <definedName hidden="1" localSheetId="0" name="_xlnm._FilterDatabase">'Ten Forums Tutorials'!$A$2:$B$4872</definedName>
  </definedNames>
  <calcPr/>
</workbook>
</file>

<file path=xl/sharedStrings.xml><?xml version="1.0" encoding="utf-8"?>
<sst xmlns="http://schemas.openxmlformats.org/spreadsheetml/2006/main" count="5714" uniqueCount="4374">
  <si>
    <t>Tutorial Index</t>
  </si>
  <si>
    <r>
      <rPr>
        <rFont val="Verdana"/>
        <b/>
        <color rgb="FFFF0000"/>
        <sz val="14.0"/>
      </rPr>
      <t>Ctrl+F</t>
    </r>
    <r>
      <rPr>
        <rFont val="Verdana"/>
        <b/>
        <color rgb="FF000000"/>
        <sz val="14.0"/>
      </rPr>
      <t xml:space="preserve"> to search index</t>
    </r>
  </si>
  <si>
    <t>Tutorial</t>
  </si>
  <si>
    <t>Last updated 11-September-2023</t>
  </si>
  <si>
    <t>A</t>
  </si>
  <si>
    <t>Change Color of Start Menu, Taskbar, Title bars, and Action Center in Windows 10</t>
  </si>
  <si>
    <t>How to Clear Recent Colors History in Windows 10</t>
  </si>
  <si>
    <t>How to Turn On or Off Underline Access Key Shortcuts in Menus in Windows 10</t>
  </si>
  <si>
    <t>How to Change Accessibility Tool to Launch in Windows 8 and Windows 10</t>
  </si>
  <si>
    <t>How to Add a Local Account or Microsoft Account in Windows 10</t>
  </si>
  <si>
    <t>How to Automatically Sign in to User Account at Startup in Windows 10</t>
  </si>
  <si>
    <t>How to Delete a User Account in Windows 10</t>
  </si>
  <si>
    <t>How to View Full Details of All User Accounts in Windows 10</t>
  </si>
  <si>
    <t>How to Enable or Disable User Accounts in Windows 10</t>
  </si>
  <si>
    <t>How to Add or Remove a Fingerprint for your Account in Windows 10</t>
  </si>
  <si>
    <t>How to Enable or Disable User First Sign-in Animation in Windows 10</t>
  </si>
  <si>
    <t>Account - Hide or Unhide in Windows 10</t>
  </si>
  <si>
    <t xml:space="preserve">How to Enable or Disable User Accounts in Windows 10
</t>
  </si>
  <si>
    <t>How to Allow or Deny OS and Apps Access to Account Info in Windows 10</t>
  </si>
  <si>
    <t>How to Change Account Lockout Duration for Local Accounts in Windows 10</t>
  </si>
  <si>
    <t>How to Change Reset Account Lockout Counter for Local Accounts in Windows 10</t>
  </si>
  <si>
    <t>How to Change Account Lockout Threshold for Local Accounts in Windows 10</t>
  </si>
  <si>
    <t>How to Change User Name of Account in Windows 10</t>
  </si>
  <si>
    <t>Account Names and User Profiles - Get List of in Windows 11</t>
  </si>
  <si>
    <t>Get List of User Profiles and Account Names in Windows 11</t>
  </si>
  <si>
    <t>How to Add Password to Local Account in Windows 10</t>
  </si>
  <si>
    <t>How to Allow or Prevent User to Change Password in Windows 10</t>
  </si>
  <si>
    <t>How to Change Password of Local Account or Microsoft Account in Windows 10</t>
  </si>
  <si>
    <t>How to Remove Password of Local Account in Windows 10</t>
  </si>
  <si>
    <t>How to Reset Password of Local Account or Microsoft Account in Windows 10</t>
  </si>
  <si>
    <t>How to Apply Default Account Picture to All Users in Windows 10</t>
  </si>
  <si>
    <t>How to Change Default Account Picture in Windows 10</t>
  </si>
  <si>
    <t>How to Change Your Account Picture in Windows 10</t>
  </si>
  <si>
    <t>How to Delete Recent Account Picture History in Windows 10</t>
  </si>
  <si>
    <t>Account Picture Menu on Start Menu - Add or Remove in Windows 10</t>
  </si>
  <si>
    <t>Add or Remove Account Picture Menu on Start Menu in Windows 10 and Windows 11</t>
  </si>
  <si>
    <t>Account Picture Menu on Start Menu - Add or Remove "Change account settings"</t>
  </si>
  <si>
    <t>Add or Remove "Change account settings" in Account Picture Menu on Start Menu</t>
  </si>
  <si>
    <t>How to Add or Remove Lock in Account Picture Menu in Windows 10</t>
  </si>
  <si>
    <t>Account Picture Menu on Start Menu - Add or Remove Sign out in Windows 10</t>
  </si>
  <si>
    <t>Add or Remove Sign out in Account Picture Menu on Start Menu in Windows 10</t>
  </si>
  <si>
    <t>How to Add a Picture Password to your Account in Windows 10</t>
  </si>
  <si>
    <t>How to Change Picture Password for your Account in Windows 10</t>
  </si>
  <si>
    <t>How to Remove a Picture Password from your Account in Windows 10</t>
  </si>
  <si>
    <t>How to Replay your Picture Password in Windows 10</t>
  </si>
  <si>
    <t>How to Create an 'Account Picture' Settings Shortcut in Windows 10</t>
  </si>
  <si>
    <t>How to Add a PIN to your Account in Windows 10</t>
  </si>
  <si>
    <t>Account PIN - Fix Unable to Add or Use in Windows 10</t>
  </si>
  <si>
    <t xml:space="preserve">How to Fix Unable to Add and Use PIN Sign-in Option in Windows 10
</t>
  </si>
  <si>
    <t>How to Change the PIN for your Account in Windows 10</t>
  </si>
  <si>
    <t>How to Remove PIN from your Account in Windows 10</t>
  </si>
  <si>
    <t>How to Enable or Disable PIN Reset at Sign-in in Windows 10</t>
  </si>
  <si>
    <t>How to Reset the PIN for your Account in Windows 10</t>
  </si>
  <si>
    <t>How to Change the Name of a User Profile Folder in Windows 10</t>
  </si>
  <si>
    <t>How to Find Security Identifier (SID) of User in Windows</t>
  </si>
  <si>
    <t>How to Change a User's Account Type in Windows 10</t>
  </si>
  <si>
    <t>How to Determine if Users are an Administrator or Standard User in Windows 10</t>
  </si>
  <si>
    <t>How to Check if User is a Local Account or Microsoft Account in Windows 10</t>
  </si>
  <si>
    <t>How to Unlock a Local Account in Windows 10</t>
  </si>
  <si>
    <t>How to Add or Remove Accounts Settings context menu in Windows 10</t>
  </si>
  <si>
    <t>How to Add and Remove Accounts used by other apps in Windows 10</t>
  </si>
  <si>
    <t>How to Turn On or Off Action Center Always Open in Windows 10</t>
  </si>
  <si>
    <t>Change Priority of App Notifications in Action Center on Windows 10 Mobile Phone</t>
  </si>
  <si>
    <t>How to Add or Remove Brightness Slider on Action Center in Windows 10</t>
  </si>
  <si>
    <t>How to Change How Many Notifications are Visible per App in Windows 10 Action Center</t>
  </si>
  <si>
    <t>How to Enable or Disable the Action Center in Windows 10</t>
  </si>
  <si>
    <t>How to Turn On or Off Showing Notifications in Action Center in Windows 10</t>
  </si>
  <si>
    <t>Change Number of Notifications Visible in Action Center on Windows 10 Mobile Phone</t>
  </si>
  <si>
    <t>How to Change Priority of App Notifications in Action Center in Windows 10</t>
  </si>
  <si>
    <t>How to Add or Remove Quick Actions in Action Center in Windows 10</t>
  </si>
  <si>
    <t>How to Add or Remove Action Center Quick Actions on Windows 10 Mobile Phone</t>
  </si>
  <si>
    <t>How to Backup and Restore Action Center Quick Actions in Windows 10</t>
  </si>
  <si>
    <t>How to Change Number of Quick Actions to Show in Windows 10 Action Center</t>
  </si>
  <si>
    <t>How to Rearrange Action Center Quick Actions in Windows 10</t>
  </si>
  <si>
    <t>How to Rearrange Action Center Quick Actions on Windows 10 Mobile Phone</t>
  </si>
  <si>
    <t>How to Reset Action Center Quick Actions to Default in Windows 10</t>
  </si>
  <si>
    <t>How to Turn On or Off Show App Icons on Action Center Icon in Windows 10</t>
  </si>
  <si>
    <t>Turn On or Off Show Number of New Notifications on Action Center Icon in Windows 10</t>
  </si>
  <si>
    <t>How to Turn On or Off Show Color on Start, Taskbar, and Action Center in Windows 10</t>
  </si>
  <si>
    <t>How to Turn On or Off Transparency Effects in Windows 10</t>
  </si>
  <si>
    <t>How to Open and Use Action Center in Windows 10</t>
  </si>
  <si>
    <t>How to Change Time to Activate Window by Hovering Over with Mouse in Windows</t>
  </si>
  <si>
    <t>How to Turn On or Off Activate Window by Hovering Over with Mouse in Windows</t>
  </si>
  <si>
    <t>How to Activate Windows 10</t>
  </si>
  <si>
    <t>How to Link your Microsoft Account to Windows 10 Activation Digital License</t>
  </si>
  <si>
    <t>How to Check if Windows 10 is Activated</t>
  </si>
  <si>
    <t>How to Use Activation Troubleshooter in Windows 10</t>
  </si>
  <si>
    <t>How to Change Active Hours for Updates on Windows 10 Mobile Phone</t>
  </si>
  <si>
    <t>How to Change Active Hours for Windows Update in Windows 10</t>
  </si>
  <si>
    <t>How to Enable or Disable Windows Update Active Hours in Windows 10</t>
  </si>
  <si>
    <t>How to Specify Max Active Hours Range for Auto-restarts in Windows 10</t>
  </si>
  <si>
    <t>How to Turn On or Off Automatically Adjust Active Hours in Windows 10</t>
  </si>
  <si>
    <t>How to Clear Activities from Timeline in Windows 10</t>
  </si>
  <si>
    <t>How to Clear Your Activity History in Windows 10</t>
  </si>
  <si>
    <t>How to Enable or Disable Collect Activity History in Windows 10</t>
  </si>
  <si>
    <t>How to Enable or Disable Sync Activities from PC to Cloud in Windows 10</t>
  </si>
  <si>
    <t>How to Turn On or Off Collect Activity History in Windows 10</t>
  </si>
  <si>
    <t>How to See OS and Store Update Network Bandwidth Usage in Windows 10 Activity Monitor</t>
  </si>
  <si>
    <t>How to Enable or Disable Adaptive Brightness in Windows 10</t>
  </si>
  <si>
    <t>Add or Remove "Add to Windows Media Player list" Context Menu in Windows 10</t>
  </si>
  <si>
    <t>How to Add or Remove Additional Clocks for Different Time Zones on Taskbar in Windows 10</t>
  </si>
  <si>
    <t>How to Select Desktops to Show Open Windows on Taskbar in Windows 10</t>
  </si>
  <si>
    <t>Administrative Tools - Open in Windows 10</t>
  </si>
  <si>
    <t>How to Open Administrative Tools in Windows 10</t>
  </si>
  <si>
    <t xml:space="preserve">Administrative Tools - Restore Default Shortcuts in Windows 10 </t>
  </si>
  <si>
    <t>How to Restore Default Administrative Tools in Windows 10</t>
  </si>
  <si>
    <t>How to Enable or Disable Built-in Elevated Administrator Account in Windows 10</t>
  </si>
  <si>
    <t>How to Enable or Disable User Account Control (UAC) prompt for Built-in Administrator in Windows</t>
  </si>
  <si>
    <t>How to Add or Remove an Adult Account for Your Microsoft Family in Windows 10</t>
  </si>
  <si>
    <t>How to Enable or Disable F8 Advanced Boot Options in Windows 10</t>
  </si>
  <si>
    <t>How to View Detailed Display Information in Windows 10</t>
  </si>
  <si>
    <t>How to Add Advanced security to context menu in Windows 8 and Windows 10</t>
  </si>
  <si>
    <t>How to Boot to Advanced Startup Options in Windows 10</t>
  </si>
  <si>
    <t>How to Add a Boot to Advanced Startup Options context menu in Windows 10</t>
  </si>
  <si>
    <t>How to Create an Advanced Startup Options Shortcut in Windows 10</t>
  </si>
  <si>
    <t>How to Enable or Disable Always Boot to Advanced Startup Settings in Windows 10</t>
  </si>
  <si>
    <t>How to Add Advanced User Accounts to Control Panel in Windows 7, 8, and 10</t>
  </si>
  <si>
    <t>How to Disable Most Ads in Windows 10</t>
  </si>
  <si>
    <t>How to Enable or Disable Let Apps use Advertising ID for Relevant Ads in Windows 10</t>
  </si>
  <si>
    <t>How to Use Aerolite Theme for Window Borders and Title Bars Color in Windows 10</t>
  </si>
  <si>
    <t>How to Turn On or Off Peek at Desktop in Windows 10</t>
  </si>
  <si>
    <t>How to Enable or Disable Aero Shake in Windows 10</t>
  </si>
  <si>
    <t>How to Turn On or Off Aero Snap in Windows 10</t>
  </si>
  <si>
    <t>How to Enable AHCI in Windows 8 and Windows 10 after Installation</t>
  </si>
  <si>
    <t>How to Add 'AHCI Link Power Management - HIPM/DIPM' to Power Options in Windows 10</t>
  </si>
  <si>
    <t>How to Create an Airplane Mode Settings shortcut in Windows 10</t>
  </si>
  <si>
    <t>How to Turn On or Off Airplane Mode in Windows 10</t>
  </si>
  <si>
    <t>How to Turn On or Off Airplane Mode on Windows 10 Mobile Phone</t>
  </si>
  <si>
    <t>How to Backup and Restore Alarms &amp; Clock app in Windows 10</t>
  </si>
  <si>
    <t>How to Add or Remove Items in All apps in Windows 10 Start menu</t>
  </si>
  <si>
    <t>How to Add Site to Apps in Start Menu from Internet Explorer in Windows 10</t>
  </si>
  <si>
    <t>How to Hide or Show App List in Start Menu in Windows 10</t>
  </si>
  <si>
    <t>How to Open and Use All apps in Windows 10 Start menu</t>
  </si>
  <si>
    <t>How to Rename Items in All Apps in Windows 10 Start Menu</t>
  </si>
  <si>
    <t>How to Add or Remove All Apps List in Start Menu in Windows 10</t>
  </si>
  <si>
    <t>How to Type Special Characters with ALT Keyboard Sequences</t>
  </si>
  <si>
    <t>How to Hide or Show ALT+TAB Background Windows in Windows 10</t>
  </si>
  <si>
    <t>ALT+TAB - Change what Shows in Windows 10</t>
  </si>
  <si>
    <t xml:space="preserve">How to Change what Alt+Tab Shows in Windows 10
</t>
  </si>
  <si>
    <t>How to Adjust ALT+TAB Desktop Background Dimming Percent in Windows 10</t>
  </si>
  <si>
    <t>How to Adjust ALT+TAB Grid Background Transparency Percent in Windows 10</t>
  </si>
  <si>
    <t>How to Set ALT+TAB to Use Classic Icons or Thumbnails by Default in Windows</t>
  </si>
  <si>
    <t>How to Select Desktops to Show Open Windows in ALT+TAB in Windows 10</t>
  </si>
  <si>
    <t>How to Switch Between Open Apps in Windows 10</t>
  </si>
  <si>
    <t>How to Turn On or Off Showing Tabs for Sets in Alt+Tab in Windows 10</t>
  </si>
  <si>
    <t>Always Available Offline Context Menu - Add or Remove in Windows</t>
  </si>
  <si>
    <t xml:space="preserve">How to Add or Remove Always Available Offline Context Menu in Windows
</t>
  </si>
  <si>
    <t xml:space="preserve">How to Add or Remove Open With 'Always use this app' in Windows 10
</t>
  </si>
  <si>
    <t>How to Fix 'An app default was reset' Error in Windows 10</t>
  </si>
  <si>
    <t>How to Link Android Phone to Windows 10 PC</t>
  </si>
  <si>
    <t>How to Get Android Phone Notifications from Cortana on Windows 10 PC</t>
  </si>
  <si>
    <t>How to Unlink iPhone or Android Phone from Windows 10 PC</t>
  </si>
  <si>
    <t>How to Project Android Phone to Screen on Windows 10 PC</t>
  </si>
  <si>
    <t>How to See Photos from Android Phone in Your Phone app on Windows 10 PC</t>
  </si>
  <si>
    <t>How to Send Text Messages from Android Phone in Your Phone app on Windows 10 PC</t>
  </si>
  <si>
    <t>How to Send Webpage in Microsoft Edge from Android Phone to Windows 10 PC</t>
  </si>
  <si>
    <t>How to View and Reply to Text Messages from Android Phone in Your Phone app on Windows 10 PC</t>
  </si>
  <si>
    <t>How to Enable or Disable Animate Controls and Elements Inside Windows</t>
  </si>
  <si>
    <t>How to Enable or Disable Animate Windows when Minimizing and Maximizing in Windows</t>
  </si>
  <si>
    <t>Animations - Turn off all unnecessary animations in Windows 10</t>
  </si>
  <si>
    <t>How to Limit Bandwidth to Download and Upload Windows and App Updates in Windows 10</t>
  </si>
  <si>
    <t>List of Commands to Open Windows 10 Apps</t>
  </si>
  <si>
    <t>How to Change Compatibility Mode Settings for Apps in Windows 10</t>
  </si>
  <si>
    <t>How to Enable or Disable Moving User App Data to Non-system Volumes in Windows 10</t>
  </si>
  <si>
    <t>How to Manage App Execution Aliases in Windows 10</t>
  </si>
  <si>
    <t>How to Hide or Show App Icons on Taskbar in Tablet Mode in Windows 10</t>
  </si>
  <si>
    <t>App Installation Date - Find in Windows 10</t>
  </si>
  <si>
    <t>How to Find App or Program Installation Date in Windows 10</t>
  </si>
  <si>
    <t>How to Enable or Disable App Launch Tracking in Windows 10</t>
  </si>
  <si>
    <t>How to Turn On or Off App Launch Tracking in Windows 10</t>
  </si>
  <si>
    <t>How to Change App Mode to Light or Dark Theme in Windows 10</t>
  </si>
  <si>
    <t>How to Add App Mode to Context Menu to Toggle Light or Dark Theme in Windows 10</t>
  </si>
  <si>
    <t>How to Turn On or Off App Notifications on Lock Screen in Windows 10</t>
  </si>
  <si>
    <t>How to Turn On or Off Notifications from Apps and Senders in Windows 10</t>
  </si>
  <si>
    <t>How to View App Permissions in Windows 10</t>
  </si>
  <si>
    <t>How to Choose Where Apps can be Installed from in Windows 10</t>
  </si>
  <si>
    <t>How to Reset an App in Windows 10</t>
  </si>
  <si>
    <t>How to Reset an App on Windows 10 Mobile Phone</t>
  </si>
  <si>
    <t>How to See if Process is Running as Administrator (elevated) in Windows 10</t>
  </si>
  <si>
    <t>How to Open and Change Settings for Apps in Windows 10</t>
  </si>
  <si>
    <t>How to Turn On or Off Automatically Installing Suggested Apps in Windows 10</t>
  </si>
  <si>
    <t>How to Turn On or Off App Suggestions in Share flyout in Windows 10</t>
  </si>
  <si>
    <t>How to Enable or Disable App Suggestions on Start in Windows 10</t>
  </si>
  <si>
    <t>How to Turn On or Off App Suggestions on Start in Windows 10</t>
  </si>
  <si>
    <t>How to Turn On or Off Share Apps Across Devices in Windows 10</t>
  </si>
  <si>
    <t>How to Turn On or Off Share Apps Across Devices on Windows 10 Mobile Phone</t>
  </si>
  <si>
    <t>How to Turn On or Off Sync Apps Between Windows 10 Devices using Bluetooth</t>
  </si>
  <si>
    <t>How to Check for App Updates in the Store in Windows 10</t>
  </si>
  <si>
    <t>How to Use AppLocker to Allow or Block DLL Files from Running in Windows 10</t>
  </si>
  <si>
    <t>How to Use AppLocker to Allow or Block Executable Files from Running in Windows 10</t>
  </si>
  <si>
    <t>How to Use AppLocker to Allow or Block Script Files from Running in Windows 10</t>
  </si>
  <si>
    <t>How to Use AppLocker to Allow or Block Windows Installer Files from Running in Windows 10</t>
  </si>
  <si>
    <t>How to Use AppLocker to Block Running Microsoft Store Apps in Windows 10</t>
  </si>
  <si>
    <t>How to Clear AppLocker Policy in Windows 10</t>
  </si>
  <si>
    <t>How to Export and Import AppLocker Policy for Rules in Windows 10</t>
  </si>
  <si>
    <t>How to Delete an AppLocker Rule in Windows 10</t>
  </si>
  <si>
    <t>How to Apply a Folder's View to All Folders of Same Template Type in Windows 10</t>
  </si>
  <si>
    <t xml:space="preserve">How to Check for App Updates in Microsoft Store app in Windows 10
</t>
  </si>
  <si>
    <t>How to Check for App Updates in the Store in Windows 10 Mobile Phone</t>
  </si>
  <si>
    <t>How to Choose Default Apps to Open Files with in Windows 10</t>
  </si>
  <si>
    <t>How to Display Apps in Full Screen View in Windows 10</t>
  </si>
  <si>
    <t>How to Turn On or Off Apps for Websites in Windows 10</t>
  </si>
  <si>
    <t>How to Install Your Apps from My Library in the Store in Windows 10</t>
  </si>
  <si>
    <t>How to Join or Leave Windows App Preview Program for Apps in Windows 10</t>
  </si>
  <si>
    <t>List of Keyboard Shortcuts for Apps in Windows 10</t>
  </si>
  <si>
    <t>How to Turn On or Off Let Apps Access and Send Email in Windows 10</t>
  </si>
  <si>
    <t>How to Move Apps to another Drive in Windows 10</t>
  </si>
  <si>
    <t>How to 'Pin to taskbar' and 'Unpin from taskbar" Apps in Windows 10</t>
  </si>
  <si>
    <t>How to Reinstall and Re-register All Built-in Windows Apps in Windows 10</t>
  </si>
  <si>
    <t>How to Run Microsoft Store Apps at Startup in Windows 10</t>
  </si>
  <si>
    <t>How to Change Location where New Apps will Install and Save to in Windows 10</t>
  </si>
  <si>
    <t>How to Enable or Disable Changing Apps Save Location in Windows 10</t>
  </si>
  <si>
    <t>How to Set Preferred GPU for Apps in Windows 10</t>
  </si>
  <si>
    <t>How to Switch Between Apps on your Windows 10 Mobile Phone</t>
  </si>
  <si>
    <t>How to Turn On or Off Let Apps Sync with Wireless Devices in Windows 10</t>
  </si>
  <si>
    <t>How to Terminate Microsoft Store Apps in Windows 10</t>
  </si>
  <si>
    <t>How to Use Windows Store Apps Troubleshooter in Windows 10</t>
  </si>
  <si>
    <t>How to Turn On or Off Specific Apps to Share from in Windows 10</t>
  </si>
  <si>
    <t>How to Enable or Disable Uninstall Apps from Start in Windows 8 and Windows 10</t>
  </si>
  <si>
    <t>Apps - Uninstall in Windows 10</t>
  </si>
  <si>
    <t>How to Uninstall Desktop Apps and Windows Apps in Windows 10</t>
  </si>
  <si>
    <t>How to Enable Apps to Use Light or Dark Theme in Windows 10</t>
  </si>
  <si>
    <t>How to Determine if Running 32-bit (x86) or 64-bit (x64) Windows 10</t>
  </si>
  <si>
    <t>Archive Apps - Enable or Disable in Windows 10</t>
  </si>
  <si>
    <t xml:space="preserve">How to Enable or Disable Archive Apps in Windows 10
</t>
  </si>
  <si>
    <t>How to Setup or Remove a Kiosk Account using Assigned Access in Windows 10</t>
  </si>
  <si>
    <t>How Change Assistive Technology Sign-in Settings in Windows 8 and Windows 10</t>
  </si>
  <si>
    <t>How to Add a File Attributes context menu in Windows 10</t>
  </si>
  <si>
    <t>How to Adjust Volume Level of Individual Devices and Apps in Windows 10</t>
  </si>
  <si>
    <t>Audio Left and Right Balance of Sound Devices - Adjust in Windows 10</t>
  </si>
  <si>
    <t xml:space="preserve">How to Adjust Left and Right Audio Balance of Sound Devices in Windows 10
</t>
  </si>
  <si>
    <t>How to Change Default Sound Input Device in Windows 10</t>
  </si>
  <si>
    <t>How to Change Default Audio Playback Device in Windows 10</t>
  </si>
  <si>
    <t>How to Enable or Disable Auto Arrange in Folders in Windows 10</t>
  </si>
  <si>
    <t>Auto HDR for Games - Enable or Disable in Windows 10</t>
  </si>
  <si>
    <t>How to Enable or Disable Auto HDR for Games in Windows 10</t>
  </si>
  <si>
    <t>How to Change Chkdsk AutoChk Initiation Countdown Time at Boot in Windows 10</t>
  </si>
  <si>
    <t>How to Turn On or Off Autocorrect for Hardware Keyboard in Windows 10</t>
  </si>
  <si>
    <t>How to Turn On or Off AutoEndTasks at Restart, Shut down, or Sign out of Windows 10</t>
  </si>
  <si>
    <t>How to Allow or Block Automatic File Downloads for Apps in Windows 10</t>
  </si>
  <si>
    <t>How to Enable or Disable Automatic Folder Type Discovery in Windows 10</t>
  </si>
  <si>
    <t>How to Change Automatic Maintenance Settings in Windows 10</t>
  </si>
  <si>
    <t>How to Enable or Disable Automatic Maintenance in Windows 10</t>
  </si>
  <si>
    <t>How to Manually Start or Stop Automatic Maintenance in Windows 10</t>
  </si>
  <si>
    <t>How to Prevent Windows 10 from Deleting Thumbnail Cache</t>
  </si>
  <si>
    <t>How to View All Automatic Maintenance Tasks in Windows 10</t>
  </si>
  <si>
    <t>How to Specify Automatic Maintenance Time to Run in Windows 10</t>
  </si>
  <si>
    <t>How to Enable or Disable Automatic Maintenance to Wake Up Computer in Windows 10</t>
  </si>
  <si>
    <t>How to Enable or Disable Automatic Repair in Windows 10</t>
  </si>
  <si>
    <t>How to Turn On or Off Automatic Download and Install of App Updates by Store in Windows 10</t>
  </si>
  <si>
    <t>How to Enable or Disable Automatic Updates for Windows Update in Windows 10</t>
  </si>
  <si>
    <t>How to Turn On or Off Automatically Free Up Space in Windows 10</t>
  </si>
  <si>
    <t>How to Enable or Disable Automatic Mounting of New Disks and Drives in Windows</t>
  </si>
  <si>
    <t>How to Add AutoPlay to Context Menu of Drives in Windows 10</t>
  </si>
  <si>
    <t>How to Enable or Disable AutoPlay for All Drives in Windows</t>
  </si>
  <si>
    <t>How to Enable or Disable AutoPlay for Non-volume Devices in Windows</t>
  </si>
  <si>
    <t>AutoPlay page in Settings - Enable or Disable in Windows 10</t>
  </si>
  <si>
    <t xml:space="preserve">How to Enable or Disable AutoPlay page in Settings in Windows 10
</t>
  </si>
  <si>
    <t>How to Backup and Restore AutoPlay Settings in Windows 10</t>
  </si>
  <si>
    <t>How to Reset AutoPlay Settings to Default in Windows 10</t>
  </si>
  <si>
    <t>How to Turn On or Off AutoPlay in Windows 10</t>
  </si>
  <si>
    <t>How to Enable or Disable AutoSuggest in Explorer address bar and Run dialog in Windows</t>
  </si>
  <si>
    <t>AutoSwitch Wireless Network Connection - Turn On or Off in Windows 10</t>
  </si>
  <si>
    <t xml:space="preserve">How to Turn On or Off AutoSwitch for Wireless Network Connection in Windows 10
</t>
  </si>
  <si>
    <t>How to Add AV1 Codec Support to Windows 10</t>
  </si>
  <si>
    <t>How to Create a Show Available Networks shortcut in Windows 10</t>
  </si>
  <si>
    <t>How to disconnect a Windows 10 PC from Azure AD and use a local or Microsoft account instead</t>
  </si>
  <si>
    <t>How to join a Windows 10 PC to Azure Active Directory</t>
  </si>
  <si>
    <t>B</t>
  </si>
  <si>
    <t>How to Turn On or Off Background Apps in Windows 10</t>
  </si>
  <si>
    <t>How to Restrict Background Data Usage for Wi-Fi and Ethernet in Windows 10</t>
  </si>
  <si>
    <t>How to Add or Remove a Windows Backup and Restore context menu  in Windows 10</t>
  </si>
  <si>
    <t>How to Change Settings for Windows Backup in Windows 10</t>
  </si>
  <si>
    <t>How to Create a Windows Backup in Windows 10</t>
  </si>
  <si>
    <t>How to Enable or Disable User Files Backup in Windows Backup in Windows 10</t>
  </si>
  <si>
    <t>How to Manage Windows Backup Disk Space in Windows 10</t>
  </si>
  <si>
    <t>How to Reset Windows Backup to Default in Windows 10</t>
  </si>
  <si>
    <t>How to Restore Files from Windows Backup in Windows 10</t>
  </si>
  <si>
    <t>How to Turn On or Off Windows Backup Schedule in Window 10</t>
  </si>
  <si>
    <t>How to Set Up Windows Backup in Windows 10</t>
  </si>
  <si>
    <t>How to Create and Manage Backups for Windows 10 Mobile Phones</t>
  </si>
  <si>
    <t>How to Enable or Disable Windows Subsystem for Linux (Bash on Ubuntu) on Windows 10</t>
  </si>
  <si>
    <t>How to Create a Bash on Ubuntu on Windows 10 shortcut</t>
  </si>
  <si>
    <t>How to Add 'Open Bash window here' context menu in Windows 10</t>
  </si>
  <si>
    <t>How to Add or Remove Open with Context Menu to BAT files in Windows 10</t>
  </si>
  <si>
    <t>How to Add Windows Batch File to New Context Menu in Windows 10</t>
  </si>
  <si>
    <t>How to Change Low and Critical Battery Notification, Level, and Action Settings in Windows</t>
  </si>
  <si>
    <t>How to Generate Battery Energy Estimation Report in Windows 10</t>
  </si>
  <si>
    <t>How to Enable or Disable Battery Life Estimated Time Remaining in Windows 10</t>
  </si>
  <si>
    <t>How to Optimize Battery Life on Windows 10 PC</t>
  </si>
  <si>
    <t>How to Optimize Battery Life when Watching Movies and Videos in Windows 10</t>
  </si>
  <si>
    <t>How to Use Old or New Battery Power Indicator in Windows 10</t>
  </si>
  <si>
    <t>How to Create a Battery Saver Shortcut in Windows 10</t>
  </si>
  <si>
    <t>How to Turn On or Off Battery Saver in Windows 10</t>
  </si>
  <si>
    <t>How to Manage Battery Usage by App in Windows 10</t>
  </si>
  <si>
    <t>How to Generate Report of Battery Usage in Windows 10</t>
  </si>
  <si>
    <t>BCD (Boot Configuration Data) Store - Backup and Restore in Windows</t>
  </si>
  <si>
    <t xml:space="preserve">How to Backup and Restore Boot Configuration Data (BCD) Store in Windows
</t>
  </si>
  <si>
    <t>Bing Chat on Microsoft Edge Toolbar - Add or Remove</t>
  </si>
  <si>
    <t>Add or Remove Bing Chat Toolbar icon in Microsoft Edge</t>
  </si>
  <si>
    <t>How to Search with Bing from Notepad in Windows 10</t>
  </si>
  <si>
    <t xml:space="preserve">How to Use Bing Wallpaper app to Change Windows 10 Desktop Background
</t>
  </si>
  <si>
    <t>Bing Web Search Results - Turn On or Off in Windows 10</t>
  </si>
  <si>
    <t xml:space="preserve">How to Turn On or Off Search online and include web results from Bing in Windows 10
</t>
  </si>
  <si>
    <t>How to Enable or Disable Domain Users to Sign in to Windows 10 using Biometrics</t>
  </si>
  <si>
    <t>How to Enable or Disable Windows Hello Biometrics in Windows 10</t>
  </si>
  <si>
    <t>How to Enable or Disable Users to Sign in to Windows 10 using Biometrics</t>
  </si>
  <si>
    <t>How to Check BIOS or UEFI Firmware Version in Windows 10</t>
  </si>
  <si>
    <t>How to See Last BIOS Boot Time in Windows 10</t>
  </si>
  <si>
    <t>How to Check if Windows 10 is using UEFI or Legacy BIOS</t>
  </si>
  <si>
    <t>How to Boot to UEFI Firmware Settings from inside Windows 10</t>
  </si>
  <si>
    <t>How to Add 'Lock Drive' to Context Menu of BitLocker Encrypted Drives in Windows 10</t>
  </si>
  <si>
    <t>How to Add or Remove Change BitLocker Password Context Menu in Windows 10</t>
  </si>
  <si>
    <t>How to Add or Remove Change BitLocker PIN Context Menu in Windows 10</t>
  </si>
  <si>
    <t>How to Add or Remove 'Manage BitLocker' Context Menu from Drives in Windows</t>
  </si>
  <si>
    <t>How to Add or Remove Resume BitLocker Protection Context Menu in Windows 10</t>
  </si>
  <si>
    <t>How to Add or Remove 'Turn off BitLocker' Context Menu from Drives in Windows</t>
  </si>
  <si>
    <t>How to Add or Remove 'Turn on BitLocker' Context Menu from Drives in Windows 10</t>
  </si>
  <si>
    <t>How to Add or Remove Unlock Drive Context Menu in Windows</t>
  </si>
  <si>
    <t>How to Add 'Suspend BitLocker protection' to Context Menu of Drives in Windows</t>
  </si>
  <si>
    <t>How to Turn On or Off Auto-unlock for BitLocker Drive in Windows 10</t>
  </si>
  <si>
    <t>How to Create BitLocker Encrypted Container File with a VHD or VHDX File in Windows</t>
  </si>
  <si>
    <t>Allow or Deny Write Access to Fixed Data Drives not Protected by BitLocker in Windows</t>
  </si>
  <si>
    <t>Allow or Deny Write Access to Removable Drives not Protected by BitLocker in Windows</t>
  </si>
  <si>
    <t>How to Create a BitLocker Drive Encryption Shortcut in Windows 10</t>
  </si>
  <si>
    <t>How to Check Status of BitLocker Drive Encryption for Drive in Windows 10</t>
  </si>
  <si>
    <t>How to Lock BitLocker Encrypted Drive in Windows</t>
  </si>
  <si>
    <t>How to Set Default BitLocker Encryption Method and Cipher Strength in Windows 10</t>
  </si>
  <si>
    <t>How to Enable or Disable Enhanced PINs for BitLocker Startup in Windows 10</t>
  </si>
  <si>
    <t>How to Change BitLocker Password in Windows 10</t>
  </si>
  <si>
    <t>BitLocker on Removable Data Drives - Enable or Disable Usage</t>
  </si>
  <si>
    <t xml:space="preserve">How to Enable or Disable Use of BitLocker on Removable Data Drives in Windows
</t>
  </si>
  <si>
    <t>How to Enable or Disable Standard Users from Changing BitLocker PIN or Password in Windows 10</t>
  </si>
  <si>
    <t>How to Suspend or Resume BitLocker Protection for Drive in Windows 10</t>
  </si>
  <si>
    <t>How to Back up BitLocker Recovery Key for Drive in Windows 10</t>
  </si>
  <si>
    <t>How to Find BitLocker Recovery Key in Windows 10</t>
  </si>
  <si>
    <t>How to Delete BitLocker Recovery Key from OneDrive for Microsoft Account in Windows 10</t>
  </si>
  <si>
    <t>How to Use BitLocker Repair Tool to Recover Encrypted Drive in Windows</t>
  </si>
  <si>
    <t>How to Specify Minimum PIN Length for BitLocker Startup in Windows 10</t>
  </si>
  <si>
    <t>How to Copy Startup Key of OS Drive Encrypted by BitLocker in Windows</t>
  </si>
  <si>
    <t>How to Change BitLocker Startup PIN in Windows 10</t>
  </si>
  <si>
    <t>BitLocker Status Context Menu - Add in Windows 11</t>
  </si>
  <si>
    <t>Add BitLocker Status for Drive Context Menu in Windows 11</t>
  </si>
  <si>
    <t>How to Turn On or Off BitLocker for Fixed Data Drives in Windows 10</t>
  </si>
  <si>
    <t>How to Turn On or Off BitLocker for Operating System Drive in Windows 10</t>
  </si>
  <si>
    <t>How to Turn On or Off BitLocker for Removable Data Drives in Windows 10</t>
  </si>
  <si>
    <t>How to Unlock a Fixed or Removable BitLocker Drive in Windows</t>
  </si>
  <si>
    <t>How to Unlock an OS Drive Encrypted by BitLocker in Windows 10</t>
  </si>
  <si>
    <t>How to Disable Downloaded Files from being Blocked in Windows</t>
  </si>
  <si>
    <t>Change or Remove Double Blue Arrows Icon on Compressed Files and Folders in Windows 10</t>
  </si>
  <si>
    <t>How to Turn On or Off Night Light in Windows 10</t>
  </si>
  <si>
    <t xml:space="preserve">How to Enable or Disable Bluetooth Absolute Volume in Windows 10
</t>
  </si>
  <si>
    <t>How to Add or Remove a Bluetooth context menu in Windows 10</t>
  </si>
  <si>
    <t>How to Unpair a Bluetooth Device on Windows 10 Mobile Phone</t>
  </si>
  <si>
    <t>How to Unpair a Bluetooth Device on Windows 10 PC</t>
  </si>
  <si>
    <t>How to Check Battery Level of Bluetooth Devices in Windows 10</t>
  </si>
  <si>
    <t>Bluetooth - Enable or Disable in Windows 10</t>
  </si>
  <si>
    <t>Enable or Disable Bluetooth in Windows 10</t>
  </si>
  <si>
    <t>How to Turn On or Off Bluetooth Notification Area Icon in Windows 10</t>
  </si>
  <si>
    <t>How to Pair Windows 10 Mobile Phone with Windows 10 PC using Bluetooth</t>
  </si>
  <si>
    <t>How to Turn On or Off Streamlined Pairing to Bluetooth Peripherals in Windows 10</t>
  </si>
  <si>
    <t>How to Turn On or Off Bluetooth Wireless Communication in Windows 10</t>
  </si>
  <si>
    <t>How to Turn On or Off Bluetooth Wireless Communication in Windows 10 Mobile</t>
  </si>
  <si>
    <t>How to Find Bluetooth Version in Windows</t>
  </si>
  <si>
    <t>How to Enable or Disable Acrylic Blur Effect on Sign-in Screen Background in Windows 10</t>
  </si>
  <si>
    <t>How to Check if Last Boot was from Fast Startup, Full Shutdown, or Hibernate</t>
  </si>
  <si>
    <t>Boot Configuration Data (BCD) Store - Backup and Restore in Windows</t>
  </si>
  <si>
    <t>How to Boot from a USB Drive in Windows 10</t>
  </si>
  <si>
    <t>How to Enable or Disable the Boot Log in Windows</t>
  </si>
  <si>
    <t>Boot Logo Animation from Windows 10X - Enable or Disable in Windows 10</t>
  </si>
  <si>
    <t>How to Enable or Disable Windows 10X Boot Logo Animation in Windows 10</t>
  </si>
  <si>
    <t>How to Add Safe Mode to Boot Options in Windows 10</t>
  </si>
  <si>
    <t xml:space="preserve">How to Change Display Order of Boot Loader Entries on Boot Options Menu at Startup in Windows
</t>
  </si>
  <si>
    <t>How to Change Operating System Name at Startup in Windows 10</t>
  </si>
  <si>
    <t>How to Change Time to Display List of Operating Systems at Startup in Windows 10</t>
  </si>
  <si>
    <t>How to Choose a Default Operating System to Run at Startup in Windows 10</t>
  </si>
  <si>
    <t>How to Delete Boot Loader Entry on Boot Menu at Startup in Windows</t>
  </si>
  <si>
    <t>How to Add Briefcase to New Context Menu in Windows 10</t>
  </si>
  <si>
    <t>How to Adjust Screen Brightness in Windows 10</t>
  </si>
  <si>
    <t>How to Enable or Disable BSOD Automatic Restart in Windows 10</t>
  </si>
  <si>
    <t>How to Enable or Disable BSOD Crash on Ctrl+Scroll Lock in Hyper-V Virtual Machine</t>
  </si>
  <si>
    <t>How to Enable or Disable BSOD Crash on Ctrl+Scroll Lock in Windows</t>
  </si>
  <si>
    <t>BSOD Memory Dumps - Enable or Disable Automatic Deletion on Low Disk Space in Windows 10</t>
  </si>
  <si>
    <t xml:space="preserve">How to Enable or Disable Automatic Deletion of Memory Dumps on Low Disk Space in Windows 10
</t>
  </si>
  <si>
    <t>How to Configure Windows 10 to Create Dump Files on BSOD</t>
  </si>
  <si>
    <t>How to Run Blue Screen Error (BSOD) Troubleshooter in Windows 10</t>
  </si>
  <si>
    <t>How to See what Language, Edition, Build, and Architecture of Windows 10 for a ISO file</t>
  </si>
  <si>
    <t>How to Find Windows 10 Build Number</t>
  </si>
  <si>
    <t>How to Find OS Build Number of Windows 10 Mobile Phone</t>
  </si>
  <si>
    <t>How to Add or Remove 'Burn disc image' Context Menu in Windows 10</t>
  </si>
  <si>
    <t>How to Burn Disc Image from ISO or IMG file in Windows 10</t>
  </si>
  <si>
    <t>How to Change Button Face Color in Windows 10</t>
  </si>
  <si>
    <t>C</t>
  </si>
  <si>
    <t>How to Add or Remove Install CAB Context Menu in Windows 10</t>
  </si>
  <si>
    <t>How to Install a CAB File in Windows 10</t>
  </si>
  <si>
    <t>How to Turn On or Off Always on Top mode for Calculator app in Windows 10</t>
  </si>
  <si>
    <t>How to Hide or Show Calendar Agenda in Clock on Taskbar in Windows 10</t>
  </si>
  <si>
    <t>How to Change Accent Color of Mail and Calendar app in Windows 10</t>
  </si>
  <si>
    <t>How to Change Background Picture of Mail and Calendar app in Windows 10</t>
  </si>
  <si>
    <t>How to Change to a Light or Dark Theme for Mail and Calendar app in Windows 10</t>
  </si>
  <si>
    <t>How to Enable or Disable New Tray Clock and Calendar Experience in Windows 10</t>
  </si>
  <si>
    <t>How to Enable or Disable Alternate Calendars for Calendar app in Windows 10</t>
  </si>
  <si>
    <t>How to Change First Day of Week in Calendar app in Windows 10</t>
  </si>
  <si>
    <t>How to Specify Days in Work Week for Calendar in Windows 10</t>
  </si>
  <si>
    <t>How to Change View in Calendar for Windows 10</t>
  </si>
  <si>
    <t>How to Turn On or Off Week Numbers for Calendar app in Windows 10</t>
  </si>
  <si>
    <t>How to Allow or Deny Apps Access to Calendar in Windows 10</t>
  </si>
  <si>
    <t>How to Create New Event in Calendar app in Windows 10</t>
  </si>
  <si>
    <t>How to Calibrate Display Color in Windows 10</t>
  </si>
  <si>
    <t>How to Calibrate Display for HDR Video in Windows 10</t>
  </si>
  <si>
    <t>How to Allow or Deny OS and Apps Access to Call History in Windows 10</t>
  </si>
  <si>
    <t>How to Allow or Deny OS and Apps Access to Camera in Windows 10</t>
  </si>
  <si>
    <t>How to Backup and Restore Camera app Settings in Windows 10</t>
  </si>
  <si>
    <t>Camera Default Image Settings - Change or Restore in Windows 10</t>
  </si>
  <si>
    <t>How to Change or Restore Default Image Settings for Camera in Windows 10</t>
  </si>
  <si>
    <t>How to Disable Integrated Camera or Webcam in Windows</t>
  </si>
  <si>
    <t>Camera On/Off On-screen Display (OSD) Notifications - Enable or Disable in Windows 10</t>
  </si>
  <si>
    <t>How to Enable or Disable Camera On/Off On-screen Display (OSD) Notifications in Windows 10</t>
  </si>
  <si>
    <t>Camera Roll Folder - Change or Restore Default Location in Windows 10</t>
  </si>
  <si>
    <t xml:space="preserve">How to Change or Restore Default Location of Camera Roll Folder in Windows 10
</t>
  </si>
  <si>
    <t>How to Add or Remove Camera Roll Library in Windows 10</t>
  </si>
  <si>
    <t>How to Enable or Disable the Caps Lock Key in Windows 10</t>
  </si>
  <si>
    <t>Caps Lock - Turn Off with Caps Lock or Shift Key in Windows 10</t>
  </si>
  <si>
    <t>How to Turn Off Caps Lock with Caps Lock or Shift Key in Windows 10</t>
  </si>
  <si>
    <t>How to Change Size of Caption Buttons in Windows 10</t>
  </si>
  <si>
    <t>Captions Settings - Change in Windows 10</t>
  </si>
  <si>
    <t>How to Change Closed Captions Settings in Windows 10</t>
  </si>
  <si>
    <t>How to Move Location of Game DVR Captures Folder in Windows 10</t>
  </si>
  <si>
    <t>How to Restore Default Location of Game DVR Captures Folder in Windows 10</t>
  </si>
  <si>
    <t>How to Cascade All Open Windows in Windows 10</t>
  </si>
  <si>
    <t>How to Enable or Disable Case Sensitive Attribute for Folders in Windows 10</t>
  </si>
  <si>
    <t>How to Add or Remove Per-directory Case Sensitivity Attribute Context Menu in Windows 10</t>
  </si>
  <si>
    <t>How to Cast Media to Device from Legacy Microsoft Edge in Windows 10</t>
  </si>
  <si>
    <t>Cast Media to Device from Microsoft Edge Chromium in Windows 10</t>
  </si>
  <si>
    <t>How to Cast Media to Device in Microsoft Edge Chromium on Windows 10</t>
  </si>
  <si>
    <t>How to Add or Remove Cast to Device context menu in Windows 10</t>
  </si>
  <si>
    <t>How to Add or Remove 'Catalyst Control Center' from Desktop Context Menu in Windows</t>
  </si>
  <si>
    <t>CBS.log SFC Results - View in Windows 10</t>
  </si>
  <si>
    <t>How to View Only the "SFC" Scan Results from the CBS.LOG</t>
  </si>
  <si>
    <t>How to Change When to Use Cellular Instead of Wi-Fi Network in Windows 10</t>
  </si>
  <si>
    <t>How to Allow or Deny Let Apps Use Cellular Data in Windows 10</t>
  </si>
  <si>
    <t>Cellular Data Limit - Set in Windows 10</t>
  </si>
  <si>
    <t xml:space="preserve">How to Set Data Limit for Cellular, Wi-Fi, and Ethernet Networks in Windows 10
</t>
  </si>
  <si>
    <t xml:space="preserve">How to Connect to and Disconnect from a Cellular Data Network in Windows 10
</t>
  </si>
  <si>
    <t>How to Set Wi-Fi and Cellular Wireless Network as Metered or Non-Metered Connection in Windows 10</t>
  </si>
  <si>
    <t>How to Change SIM PIN for Cellular Data Network Connection in Windows 10</t>
  </si>
  <si>
    <t xml:space="preserve">How to Remove SIM PIN for Cellular Data Network Connection in Windows 10
</t>
  </si>
  <si>
    <t xml:space="preserve">How to Set Up and Use SIM PIN for Cellular Data Network Connection in Windows 10
</t>
  </si>
  <si>
    <t>How to Unblock SIM PIN for Cellular Data Network Connection in Windows 10</t>
  </si>
  <si>
    <t>How to Enable or Disable Cellular Data Roaming in Windows 10</t>
  </si>
  <si>
    <t>How to Hide or Show 'Choose apps that can use your cellular data' link in Windows 10</t>
  </si>
  <si>
    <t>How to Turn On or Off Cellular Communication in Windows 10</t>
  </si>
  <si>
    <t xml:space="preserve">How to Add Change Owner to Context Menu in Windows 10
</t>
  </si>
  <si>
    <t>Change a Password on Ctrl+Alt+Del Screen - Add or Remove</t>
  </si>
  <si>
    <t xml:space="preserve">How to Remove Change a Password from Ctrl+Alt+Del Screen in Windows
</t>
  </si>
  <si>
    <t>How to Open and Use Character Map in Windows</t>
  </si>
  <si>
    <t>How to Create a Charms Bar Shortcut in Windows 10</t>
  </si>
  <si>
    <t>How to Open Charms in Windows 10</t>
  </si>
  <si>
    <t>How to Add Item check boxes to Context Menu in Windows 10</t>
  </si>
  <si>
    <t>How to Turn On or Off Use Check Boxes to Select Items in Windows 10</t>
  </si>
  <si>
    <t>How to Create a Check for updates in Windows Update shortcut in Windows 10</t>
  </si>
  <si>
    <t>How to Add or Remove a Child Account for Your Microsoft Family in Windows 10</t>
  </si>
  <si>
    <t>How to Read Event Viewer Log for Chkdsk (Check Disk) in Windows 10</t>
  </si>
  <si>
    <t>How to Check a Drive for Errors in Windows 10</t>
  </si>
  <si>
    <t>How to Cancel a Scheduled Chkdsk at Boot in Windows 10</t>
  </si>
  <si>
    <t>How to Add or Remove 'Choose Power Plan' context menu in Windows 10</t>
  </si>
  <si>
    <t>Chrome Address Bar - Always Show Full URLs</t>
  </si>
  <si>
    <t xml:space="preserve">How to Always Show Full URLs in Address Bar of Google Chrome
</t>
  </si>
  <si>
    <t>How to Allow or Block Sites to Play Sound in Google Chrome in Windows</t>
  </si>
  <si>
    <t>How to Turn On or Off Ask to Save Passwords in Google Chrome for Windows</t>
  </si>
  <si>
    <t>How to Automatically Switch to New Tab in Google Chrome for Windows</t>
  </si>
  <si>
    <t>How to Enable or Disable AV1 Video Codec Support in Google Chrome</t>
  </si>
  <si>
    <t>How to Enable or Disable Google Chrome Background Tab Throttling in Windows</t>
  </si>
  <si>
    <t>How to Delete All Bookmarks in Google Chrome for Windows</t>
  </si>
  <si>
    <t>How to Import or Export Google Chrome Bookmarks as HTML in Windows</t>
  </si>
  <si>
    <t>How to Import Bookmarks from Chrome to Firefox in Windows</t>
  </si>
  <si>
    <t>How to Add or Remove Close Buttons on Inactive Tabs in Google Chrome</t>
  </si>
  <si>
    <t>How to Allow or Block Cookies in Google Chrome in Windows</t>
  </si>
  <si>
    <t>How to Delete Cookies in Google Chrome in Windows</t>
  </si>
  <si>
    <t>How to Create a Desktop Shortcut of Website in Google Chrome</t>
  </si>
  <si>
    <t>How to Change Google Chrome Default Download Folder Location in Windows</t>
  </si>
  <si>
    <t>How to View your Download History in Google Chrome in Windows</t>
  </si>
  <si>
    <t>How to Enable or Disable DNS over HTTPS (DoH) in Google Chrome</t>
  </si>
  <si>
    <t>How to Enable or Disable Emoji Picker Context Menu in Google Chrome in Windows</t>
  </si>
  <si>
    <t>How to Export Saved Passwords in Google Chrome</t>
  </si>
  <si>
    <t>How to Enable or Disable Extensions in Google Chrome</t>
  </si>
  <si>
    <t>How to Enable or Disable Extensions in Incognito Mode in Google Chrome</t>
  </si>
  <si>
    <t>How to Install Extensions in Google Chrome</t>
  </si>
  <si>
    <t xml:space="preserve">How to Enable or Disable Extensions Toolbar Menu in Google Chrome
</t>
  </si>
  <si>
    <t>How to Uninstall Extensions in Google Chrome</t>
  </si>
  <si>
    <t>How to Enable or Disable Fast Tab/Window Close in Google Chrome in Windows</t>
  </si>
  <si>
    <t>How to Enable or Disable Global Media Controls in Google Chrome</t>
  </si>
  <si>
    <t>How to Enable or Disable Always Force Guest Mode in Google Chrome</t>
  </si>
  <si>
    <t>How to Open and Close Guest Mode window in Google Chrome</t>
  </si>
  <si>
    <t>How to Create Google Chrome Guest Mode Shortcut in Windows</t>
  </si>
  <si>
    <t>How to Hide or Show Home Button in Google Chrome for Windows</t>
  </si>
  <si>
    <t>How to Change Homepage in Google Chrome for Windows</t>
  </si>
  <si>
    <t>How to Import Bookmarks from Firefox to Chrome in Windows</t>
  </si>
  <si>
    <t>How to Import Bookmarks from Chrome to Microsoft Edge in Windows 10</t>
  </si>
  <si>
    <t>How to Import Favorites from Internet Explorer to Chrome in Windows 10</t>
  </si>
  <si>
    <t>Chrome - Import Favorites from Microsoft Edge Chromium</t>
  </si>
  <si>
    <t>How to Import Favorites from Microsoft Edge Chromium to Google Chrome</t>
  </si>
  <si>
    <t>How to Enable or Disable Incognito Mode in Google Chrome in Windows</t>
  </si>
  <si>
    <t>How to Create Google Chrome Incognito Mode Shortcut in Windows</t>
  </si>
  <si>
    <t>How to Manage Audio Focus Across Tabs in Google Chrome in Windows</t>
  </si>
  <si>
    <t>How to Manage Saved Passwords in Google Chrome in Windows</t>
  </si>
  <si>
    <t>How to Enable Material Design UI Layout for Top of Google Chrome in Windows</t>
  </si>
  <si>
    <t>How to Enable or Disable Native Notifications for Google Chrome in Windows 10</t>
  </si>
  <si>
    <t>How to Change New Tab Button Position in Google Chrome</t>
  </si>
  <si>
    <t>How to Enable or Disable Changing New Tab Page Background in Google Chrome in Windows</t>
  </si>
  <si>
    <t>Enable or Disable Color and Theme for New Tab Page Customize Menu in Google Chrome</t>
  </si>
  <si>
    <t>How to Enable or Disable New Tab Page Customization Menu version 2 in Google Chrome</t>
  </si>
  <si>
    <t>How to Enable Real Search Box in New Tab Page in Google Chrome</t>
  </si>
  <si>
    <t>How to Enable or Disable New Tab Page Material Design UI in Google Chrome</t>
  </si>
  <si>
    <t>How to Hide or Show Shortcuts on New Tab Page in Google Chrome</t>
  </si>
  <si>
    <t>How to Turn On or Off Google Chrome Page Prediction in Windows</t>
  </si>
  <si>
    <t xml:space="preserve">How to Generate QR Code for Page URL in Google Chrome
</t>
  </si>
  <si>
    <t xml:space="preserve">How to Enable or Disable QR Code Generator in Google Chrome
</t>
  </si>
  <si>
    <t>How to Enable Reader Mode to Distill page in Google Chrome</t>
  </si>
  <si>
    <t>Chrome Reading List - Add and Remove Tabs</t>
  </si>
  <si>
    <t>How to Add and Remove Tabs for Reading List in Google Chrome</t>
  </si>
  <si>
    <t>Chrome Reading List Feature - Enable or Disable</t>
  </si>
  <si>
    <t>How to Enable or Disable Reading List Feature in Google Chrome</t>
  </si>
  <si>
    <t>Google Chrome Readling List on Bookmarks Bar - Add or Remove</t>
  </si>
  <si>
    <t xml:space="preserve">How to Add or Remove Reading List on Bookmarks Bar in Google Chrome
</t>
  </si>
  <si>
    <t>How to Enable or Disable Rich Entity Search Suggestions in Google Chrome</t>
  </si>
  <si>
    <t>How to Reset Google Chrome to Default in Windows</t>
  </si>
  <si>
    <t>How to Enable or Disable Saving Passwords in Google Chrome in Windows</t>
  </si>
  <si>
    <t>Hide or Show Scheme and WWW Subdomains of URLs in Address Bar of Google Chrome</t>
  </si>
  <si>
    <t>How to Change Default Search Engine in Google Chrome in Windows</t>
  </si>
  <si>
    <t>Chrome Search Tabs arrow button on Title Bar - Add or Remove</t>
  </si>
  <si>
    <t>How to Add or Remove Search Tabs arrow button on Title bar in Google Chrome</t>
  </si>
  <si>
    <t>How to Add or Remove Security Indicator Text for HTTPS Pages in Google Chrome</t>
  </si>
  <si>
    <t>How to Enable or Disable Single Tab Mode in Google Chrome</t>
  </si>
  <si>
    <t>How to Enable or Disable Smooth Scrolling in Google Chrome in Windows</t>
  </si>
  <si>
    <t>How to Change Startup Page in Google Chrome for Windows</t>
  </si>
  <si>
    <t>How to Enable or Disable Tab Audio Muting in Google Chrome in Windows</t>
  </si>
  <si>
    <t>How to Enable or Disable Tab Freezing in Google Chrome</t>
  </si>
  <si>
    <t>How to Enable or Disable Tab Groups in Google Chrome</t>
  </si>
  <si>
    <t>How to Enable or Disable Tab Hover Cards and Tab Hover Card Images in Google Chrome</t>
  </si>
  <si>
    <t>How to Change Theme in Google Chrome</t>
  </si>
  <si>
    <t>Chrome Volume Control and Media Key Handling - Enable or Disable</t>
  </si>
  <si>
    <t>How to Enable or Disable Volume Control and Hardware Media Key Handling in Google Chrome</t>
  </si>
  <si>
    <t>How to Allow or Block Website Notifications in Google Chrome in Windows</t>
  </si>
  <si>
    <t>How to Use Cipher Command to Overwrite Deleted Data in Windows</t>
  </si>
  <si>
    <t>How to Perform a Clean Boot in Windows 10 to Troubleshoot Software Conflicts</t>
  </si>
  <si>
    <t>How to Erase a Disk using Diskpart Clean Command in Windows 10</t>
  </si>
  <si>
    <t>How to clean install latest Fast Ring Insider build in supported way</t>
  </si>
  <si>
    <t>How to Clean Install Windows 10</t>
  </si>
  <si>
    <t>How to Directly Clean Install Windows 10 without having to Upgrade First</t>
  </si>
  <si>
    <t>How to Clean Install Windows 10 without any External Installation Media</t>
  </si>
  <si>
    <t>How to clean install latest Windows Insider Fast Ring build if traditional clean install fails</t>
  </si>
  <si>
    <t>How to Add Cleanup to Context Menu of Drives in Windows 10</t>
  </si>
  <si>
    <t>How to Create a 'Clear Clipboard' Shortcut in Windows 10</t>
  </si>
  <si>
    <t>How to Turn On or Off ClearType in Windows 10</t>
  </si>
  <si>
    <t>How to Fix 'Click here to enter your most recent credential' in Windows 8 and Windows 10</t>
  </si>
  <si>
    <t>How to Turn On or Off Mouse ClickLock in Windows</t>
  </si>
  <si>
    <t>How to Clear Clipboard Data in Windows 10</t>
  </si>
  <si>
    <t>How to Add and Remove Turn On or Off Clipboard History Context Menu in Windows 10</t>
  </si>
  <si>
    <t>How to Enable or Disable Clipboard History in Windows 10</t>
  </si>
  <si>
    <t>Clipboard History - Paste as Plain Text in Windows 10</t>
  </si>
  <si>
    <t xml:space="preserve">How to Paste as Plain Text from Clipboard History in Windows 10
</t>
  </si>
  <si>
    <t>How to Pin or Unpin Items in Clipboard History in Windows 10</t>
  </si>
  <si>
    <t>How to Turn On or Off Clipboard History in Windows 10</t>
  </si>
  <si>
    <t>How to Enable or Disable Clipboard Sync Across Devices in Windows 10</t>
  </si>
  <si>
    <t>How to Turn On or Off Clipboard Sync Across Devices in Windows 10</t>
  </si>
  <si>
    <t>How to Change the Time in Windows 10</t>
  </si>
  <si>
    <t>How to Turn On or Off Adjust for Daylight Saving Time Automatically in Windows 10</t>
  </si>
  <si>
    <t>How to Change Lock Screen Clock to 12 hour or 24 hour Format in Windows 10</t>
  </si>
  <si>
    <t>How to Change Taskbar Clock to 12 hour or 24 hour Format in Windows 10</t>
  </si>
  <si>
    <t>How to Hide or Show Seconds on Taskbar Clock in Windows 10</t>
  </si>
  <si>
    <t>How to Synchronize Clock with an Internet Timer Server in Windows 10</t>
  </si>
  <si>
    <t>How to Change Default Action of Closing Lid in Windows 10</t>
  </si>
  <si>
    <t>How to Close Open App or Window in Windows 10</t>
  </si>
  <si>
    <t>Closed Captions Settings - Change in Windows 10</t>
  </si>
  <si>
    <t>How to Enable or Disable Show Cloud Content in Search Results in Windows 10</t>
  </si>
  <si>
    <t>Complete List of Windows 10 CLSID Key (GUID) Shortcuts</t>
  </si>
  <si>
    <t xml:space="preserve">How to Add Color and Appearance to Control Panel in Windows
</t>
  </si>
  <si>
    <t>How to Allow or Prevent Changing Color and Appearance in Windows 10</t>
  </si>
  <si>
    <t>How to Create a 'Color and Appearance' Shortcut in Windows 10</t>
  </si>
  <si>
    <t>How to Enable or Disable Color Filters Win+Ctrl+C Hotkey in Windows 10</t>
  </si>
  <si>
    <t>How to Turn On or Off Color Filters to the Screen in Windows 10</t>
  </si>
  <si>
    <t>How to Change Color of Inactive Title Bar in Windows 10</t>
  </si>
  <si>
    <t>Turn On or Off Show Color on Start, Taskbar, and Action Center in Windows 10</t>
  </si>
  <si>
    <t>How to Turn On or Off Show Color Only On Taskbar in Windows 10</t>
  </si>
  <si>
    <t>How to Size Width of All Columns to Fit in Folder in Windows 10</t>
  </si>
  <si>
    <t>How to Open a Command Prompt at Boot in Windows 10</t>
  </si>
  <si>
    <t>How to Customize Command Prompt Colors in Windows</t>
  </si>
  <si>
    <t>How to Open an Elevated Command Prompt in Windows 10</t>
  </si>
  <si>
    <t>How to Enable or Disable Command Prompt in Windows 7, Windows 8, and Windows 10</t>
  </si>
  <si>
    <t>How to Change Command Prompt Font and Font Size in Windows</t>
  </si>
  <si>
    <t>Enable or Disable Legacy Console for Command Prompt and PowerShell in Windows 10</t>
  </si>
  <si>
    <t>How to Open a Command Prompt in Windows 10</t>
  </si>
  <si>
    <t>Command Prompt - Open Command window here - add to context menu in Windows 10</t>
  </si>
  <si>
    <t xml:space="preserve">How to Add 'Open command window here' context menu in Windows 10
</t>
  </si>
  <si>
    <t>Command Prompt Open Here Context Menu - Add or Remove in Windows 10</t>
  </si>
  <si>
    <t xml:space="preserve">How to Add or Remove Command Prompt Open Here Context Menu in Windows 10
</t>
  </si>
  <si>
    <t xml:space="preserve">Command Prompt - Open window here as administrator - Add in Windows 10 </t>
  </si>
  <si>
    <t>How to Add 'Open command window here as administrator' context menu in Windows 10</t>
  </si>
  <si>
    <t>Show Command Prompt or Windows PowerShell on Win+X menu in Windows 10</t>
  </si>
  <si>
    <t>How to Restore Command Prompt Default Personalization Settings in Windows</t>
  </si>
  <si>
    <t>Command Prompt - Search for Text with Find Dialog Box in Windows 10</t>
  </si>
  <si>
    <t xml:space="preserve">How to Search for Text in Command Prompt and PowerShell with Find Dialog Box in Windows 10
</t>
  </si>
  <si>
    <t>How to Change Command Prompt Screen Buffer Size in Windows</t>
  </si>
  <si>
    <t>How to Change Command Prompt Transparency Level in Windows 10</t>
  </si>
  <si>
    <t>How to Turn On or Off Wrap Text Output on Resize of Command Prompt in Windows</t>
  </si>
  <si>
    <t>How to Customize Command Prompt Window Position in Windows</t>
  </si>
  <si>
    <t>How to Change Command Prompt Default Window Size in Windows</t>
  </si>
  <si>
    <t>How to Add or Remove Back Button in Common Dialog Box in Windows</t>
  </si>
  <si>
    <t>How to Enable or Disable Dropdown List of Recent Files in Common Dialog Box in Windows</t>
  </si>
  <si>
    <t>How to Change Places Bar Items in Common Dialog Box in Windows</t>
  </si>
  <si>
    <t>How to Enable or Disable Places Bar in Common Dialog Box in Windows</t>
  </si>
  <si>
    <t>How to Reset Open and Save As Common Item Dialog Boxes to Default in Windows</t>
  </si>
  <si>
    <t>How Compress or Uncompress Windows 10 with Compact OS</t>
  </si>
  <si>
    <t>How to Add Compact OS Context Menu in Windows 10</t>
  </si>
  <si>
    <t>How to Enable or Disable Users to use Companion Device to Sign in to Windows 10</t>
  </si>
  <si>
    <t>Compare Features Between Windows 10 Editions</t>
  </si>
  <si>
    <t>How to Add or Remove Compatibility Tab on Properties Page in Windows</t>
  </si>
  <si>
    <t>Component Store Cleanup Context Menu - Add in Windows 11</t>
  </si>
  <si>
    <t>Add WinSxS Component Store Cleanup Context Menu in Windows 11</t>
  </si>
  <si>
    <t>How to Analyze Component Store (WinSxS folder) in Windows 10</t>
  </si>
  <si>
    <t>How to Clean Up Component Store (WinSxS folder) in Windows 10</t>
  </si>
  <si>
    <t>How to Compress or Uncompress Files and Folders in Windows 10</t>
  </si>
  <si>
    <t>How to Find and List Compressed Files and Folders in Windows 10</t>
  </si>
  <si>
    <t>Turn On or Off Show Encrypted or Compressed NTFS files in Color in Windows 10</t>
  </si>
  <si>
    <t>How to Rename your PC in Windows 10</t>
  </si>
  <si>
    <t>Computer Name - Find Old Previous Name in Windows 10 and Windows 11</t>
  </si>
  <si>
    <t>Find Old Previous Computer Name in Windows 10 and Windows 11</t>
  </si>
  <si>
    <t>How to Turn On or Off Let Apps Communicate with Unpaired Devices in Windows 10</t>
  </si>
  <si>
    <t>Connect app - Install for Wireless Display Feature to Project to this PC in Windows 10</t>
  </si>
  <si>
    <t xml:space="preserve">How to Install or Uninstall Miracast Connect Wireless Display Feature to Project to this PC in Windows 10
</t>
  </si>
  <si>
    <t>How to Create a Connect Wireless Display and Audio Devices shortcut in Windows 10</t>
  </si>
  <si>
    <t>How to Connect to a Wireless Display with Miracast in Windows 10</t>
  </si>
  <si>
    <t>How to Connect to a Wireless Display with Miracast on Windows 10 Mobile Phone</t>
  </si>
  <si>
    <t>How to Add 'Console lock display off timeout' to Power Options in Windows 10</t>
  </si>
  <si>
    <t>How to Change 'Console lock display off timeout' in Windows 10</t>
  </si>
  <si>
    <t>How to Enable or Disable Console Mode Sign-in in Windows 10</t>
  </si>
  <si>
    <t>How to Allow or Deny Apps Access to Contacts in Windows 10</t>
  </si>
  <si>
    <t>How to Customize Colors of Console Window in Windows</t>
  </si>
  <si>
    <t>How to Change Cursor Color of Console Window in Windows 10</t>
  </si>
  <si>
    <t>How to Change Cursor Shape of Console Window in Windows 10</t>
  </si>
  <si>
    <t>How to Change Cursor Size for Console Window in Windows</t>
  </si>
  <si>
    <t>How to Change Console Window Font and Font Size in Windows</t>
  </si>
  <si>
    <t>How to Enable or Disable Legacy Console Mode for All Console Windows in Windows 10</t>
  </si>
  <si>
    <t>How to Enable or Disable Line Wrapping Selection in Console Window in Windows 10</t>
  </si>
  <si>
    <t>How to Customize Console Window Position in Windows</t>
  </si>
  <si>
    <t>How to Change Screen Buffer Size of Console Window in Windows</t>
  </si>
  <si>
    <t>How to Enable or Disable Scroll Forward in Console Window in Windows 10</t>
  </si>
  <si>
    <t>How to Change Default Console Window Size in Windows</t>
  </si>
  <si>
    <t>How to Change Foreground and Background Terminal Colors of Console Window in Windows 10</t>
  </si>
  <si>
    <t>How to Change Transparency Level of Console Window in Windows 10</t>
  </si>
  <si>
    <t>How to Turn On or Off Wrap Text Output on Resize of Console Window in Windows</t>
  </si>
  <si>
    <t>Change how many My People Contacts can be Pinned to Taskbar in Windows 10</t>
  </si>
  <si>
    <t>Fix Context Menu Items Missing when more than 15 Files are Selected in Windows</t>
  </si>
  <si>
    <t>How to Open Context Menu for Taskbar Icons in Windows 10</t>
  </si>
  <si>
    <t>How to Fix Slow or Freezing Right Click Context Menu in Windows 7, Windows 8, and Windows 10</t>
  </si>
  <si>
    <t>How to Enable or Disable Wide Context Menus in Windows 10</t>
  </si>
  <si>
    <t>How to Turn On or Off Sync Apps Between Windows 10 Devices</t>
  </si>
  <si>
    <t>How to Turn On or Off Sync Apps Between Devices on Windows 10 Mobile Phone</t>
  </si>
  <si>
    <t>List of Keyboard Shortcuts in Continuum for Windows 10 Mobile Phones</t>
  </si>
  <si>
    <t>How to Add All Tasks (God Mode) to Control Panel in Windows 7, 8, and 10</t>
  </si>
  <si>
    <t xml:space="preserve">How to Add Desktop Background to Control Panel in Windows
</t>
  </si>
  <si>
    <t>How to Add Disk Management to Control Panel in Windows 7, 8, and 10</t>
  </si>
  <si>
    <t xml:space="preserve">How to Add Hyper-V Manager to Control Panel in Windows 10
</t>
  </si>
  <si>
    <t xml:space="preserve">How to Add Local Group Policy Editor to Control Panel in Windows
</t>
  </si>
  <si>
    <t>How to Add Personalization to Control Panel in Windows 10</t>
  </si>
  <si>
    <t xml:space="preserve">How to Add Registry Editor to Control Panel in Windows
</t>
  </si>
  <si>
    <t>How to Add Services to Control Panel in Windows 7, 8, and 10</t>
  </si>
  <si>
    <t xml:space="preserve">How to Add Settings to Control Panel in Windows 10
</t>
  </si>
  <si>
    <t xml:space="preserve">How to Add System Configuration (msconfig) to Control Panel in Windows
</t>
  </si>
  <si>
    <t>Control Panel - Add Windows Security in Windows 10</t>
  </si>
  <si>
    <t>How to Add Windows Security to Control Panel in Windows 10</t>
  </si>
  <si>
    <t>How to Add Windows Update to Control Panel in Windows 10</t>
  </si>
  <si>
    <t>How to Add or Remove Control Panel from This PC in Windows 10</t>
  </si>
  <si>
    <t>How to Add or Remove Control Panel on Win+X Menu in Windows 10</t>
  </si>
  <si>
    <t>How to Create a Control Panel All Tasks Shortcut in Windows 10</t>
  </si>
  <si>
    <t>How to Add or Remove Control Panel All Tasks Toolbar in Windows 10</t>
  </si>
  <si>
    <t>How to Enable or Disable Control Panel and Settings in Windows 10</t>
  </si>
  <si>
    <t>How to Add or Remove Control Panel context menu in Windows 10</t>
  </si>
  <si>
    <t>How to Change Default Control Panel Icons in Windows 10</t>
  </si>
  <si>
    <t>How to Hide Specified Control Panel Items in Windows</t>
  </si>
  <si>
    <t>How to Change Control Panel Icon in File Explorer in Windows</t>
  </si>
  <si>
    <t>How to Create Shortcuts to Open Control Panel Items in Windows 10</t>
  </si>
  <si>
    <t>How to Open the Control Panel in Windows 10</t>
  </si>
  <si>
    <t>How to Create a Control Panel Shortcut in Windows 10</t>
  </si>
  <si>
    <t>How to Show Only Specified Control Panel Items in Windows</t>
  </si>
  <si>
    <t>How to Add or Remove Allowed Apps through Controlled Folder Access in Windows 10</t>
  </si>
  <si>
    <t>How to Add or Remove Protected Folders for Controlled Folder Access in Windows 10</t>
  </si>
  <si>
    <t>How to Add Allow App through Controlled Folder Access context menu in Windows 10</t>
  </si>
  <si>
    <t>How to Add Turn On or Off Controlled Folder Access context menu Windows 10</t>
  </si>
  <si>
    <t>How to Enable or Disable Windows Defender Exploit Guard Controlled Folder Access in Windows 10</t>
  </si>
  <si>
    <t>How to Convert Windows 10 from Legacy BIOS to UEFI without Data Loss</t>
  </si>
  <si>
    <t>"Copy as path" Context Menu - Add or Remove in Windows 10</t>
  </si>
  <si>
    <t>Add or Remove "Copy as path" Context Menu in Windows 10</t>
  </si>
  <si>
    <t>"Copy as path" Context Menu for Drives - Add or Remove in Windows 10</t>
  </si>
  <si>
    <t>Add or Remove "Copy as path" Context Menu for Drives in Windows 10</t>
  </si>
  <si>
    <t>How to Add 'Copy Contents to Clipboard' to Context Menu in Windows 10</t>
  </si>
  <si>
    <t>How to Copy Link in Microsoft Edge in Windows 10</t>
  </si>
  <si>
    <t>How to Change Default Copy Name Extension Template in Windows 7, 8, and 10</t>
  </si>
  <si>
    <t>How to Add Copy path to Context Menu in Windows 10</t>
  </si>
  <si>
    <t>How to Copy Path in File Explorer in Windows 10</t>
  </si>
  <si>
    <t>How to Add or Remove 'Copy To folder' and 'Move To folder' Context Menu in Windows 10</t>
  </si>
  <si>
    <t>Core Isolation Memory Integrity Virtualization-based Security - Turn On or Off in Windows 10</t>
  </si>
  <si>
    <t>How to Turn On or Off Core Isolation Virtualization-based Security for Memory Integrity in Windows 10</t>
  </si>
  <si>
    <t>How to Fix 'The User Profile Service service failed the sign-in. User Profile cannot be loaded.' Error in Windows 10</t>
  </si>
  <si>
    <t>Turn On or Off Cortana Using Your Microsoft Edge Browsing History in Windows 10</t>
  </si>
  <si>
    <t>How to Hide or Show Cortana Button on Taskbar in Windows 10</t>
  </si>
  <si>
    <t>How to Change the Name Cortana Uses for You in Windows 10</t>
  </si>
  <si>
    <t>How to Clear Your Personal Data and Info from Cortana</t>
  </si>
  <si>
    <t>How to Connect Cortana to Gmail Account in Windows 10</t>
  </si>
  <si>
    <t>How to Connect your Xbox Live Account to Cortana in Windows 10</t>
  </si>
  <si>
    <t>Turn On or Off Cortana Contacts, Email, Calendar, and Communication Permissions in Windows 10</t>
  </si>
  <si>
    <t>How to Enable or Disable Hey Cortana on Lock Screen in Windows 10</t>
  </si>
  <si>
    <t>How to Enable or Disable Cortana in Windows 10</t>
  </si>
  <si>
    <t>How to Turn On or Off Get Windows 10 Mobile Phone Notifications from Cortana on Windows 10 PC</t>
  </si>
  <si>
    <t>How to Turn On or Off Cortana in Microsoft Edge in Windows 10</t>
  </si>
  <si>
    <t>Cortana - Install and Uninstall in Windows 10</t>
  </si>
  <si>
    <t xml:space="preserve">How to Install and Uninstall Cortana in Windows 10
</t>
  </si>
  <si>
    <t>Cortana Keyboard Shortcut Preference - Change to Speak or Type to Cortana when Press Win+C keys in Windows 10</t>
  </si>
  <si>
    <t>Change to Speak or Type to Cortana when Press Win+C keys in Windows 10</t>
  </si>
  <si>
    <t>How to Change Cortana Language in Windows 10</t>
  </si>
  <si>
    <t>How to Have Cortana Learn your Voice for 'Hey Cortana' in Windows 10</t>
  </si>
  <si>
    <t>How to Turn On or Off Cortana Listening Mode Keyboard Shortcut in Windows 10</t>
  </si>
  <si>
    <t>How to Turn On or Off Cortana Location Permissions in Windows 10</t>
  </si>
  <si>
    <t>How to Turn On or Off Cortana Pick up where I left off in Windows 10</t>
  </si>
  <si>
    <t>How to Turn On or Off Lock Screen Reminders and VoIP calls Notifications in Windows 10</t>
  </si>
  <si>
    <t>How to Reinstall and Re-register Cortana in Windows 10</t>
  </si>
  <si>
    <t>Cortana Run at Startup - Enable or Disable in Windows 10</t>
  </si>
  <si>
    <t xml:space="preserve">How to Enable or Disable Cortana to Automatically Run at Startup in Windows 10
</t>
  </si>
  <si>
    <t>How to Change Cortana Search Box Background Transparency in Windows 10</t>
  </si>
  <si>
    <t>How to Change Color of Cortana Search Box to White in Windows 10</t>
  </si>
  <si>
    <t>How to Change Cortana Search Box Highlight Transparency in Windows 10</t>
  </si>
  <si>
    <t>How to Change Cortana Search Box Text Color in Windows 10</t>
  </si>
  <si>
    <t>How to Change Cortana Search Box Text Transparency in Windows 10</t>
  </si>
  <si>
    <t>Turn On or Off Cortana Send Notifications and Information between Devices in Windows 10</t>
  </si>
  <si>
    <t>How to Create a Cortana Settings Shortcut in Windows 10</t>
  </si>
  <si>
    <t>Cortana - Sign in and Sign out of in Windows 10</t>
  </si>
  <si>
    <t>How to Sign in and Sign out of Cortana in Windows 10</t>
  </si>
  <si>
    <t>How to Turn On or Off Cortana Suggested Reminders in Windows 10</t>
  </si>
  <si>
    <t>How to Turn On or Off Cortana Tips in Windows 10</t>
  </si>
  <si>
    <t>Cortana Voice Activation - Turn On or Off in Windows 10</t>
  </si>
  <si>
    <t>How to Turn On or Off Hey Cortana Voice Activation in Windows 10</t>
  </si>
  <si>
    <t>How to Show Cortana Web Search Results in Microsoft Edge or Internet Explorer</t>
  </si>
  <si>
    <t>How to Disable Could not reconnect all network drives notification in Windows 10</t>
  </si>
  <si>
    <t>How to Change Country or Region Home Location in Windows 10</t>
  </si>
  <si>
    <t>CPU and TPM 2.0 Windows 11 System Requirements - Bypass</t>
  </si>
  <si>
    <t>Bypass Windows 11 TPM 2.0 and CPU System Requirements</t>
  </si>
  <si>
    <t>How to Change Maximum Processor Frequency in Windows 10</t>
  </si>
  <si>
    <t>CPU or Processor - Check if 32-bit, 64-bit, or ARM in Windows 10</t>
  </si>
  <si>
    <t xml:space="preserve">How to Check if Processor is 32-bit, 64-bit, or ARM in Windows 10
</t>
  </si>
  <si>
    <t>How to Check What Processor or CPU is in Windows PC</t>
  </si>
  <si>
    <t>How to Set CPU Process Priority for Applications in Windows 10</t>
  </si>
  <si>
    <t>Stress test your CPU for stability issues with Prime95</t>
  </si>
  <si>
    <t>CPU Virtualization - Enable or Disable in UEFI BIOS Firmware Settings on Windows PC</t>
  </si>
  <si>
    <t>Enable or Disable CPU Virtualization in UEFI BIOS Firmware Settings on Windows PC</t>
  </si>
  <si>
    <t>How to Add or Remove Create a New Video context menu in Windows 10</t>
  </si>
  <si>
    <t>How to Make a 'Create a System Image' Shortcut in Windows 10</t>
  </si>
  <si>
    <t>How to Enable or Disable Credential Guard in Windows 10</t>
  </si>
  <si>
    <t>How to Verify if Credential Guard is Enabled or Disabled in Windows 10</t>
  </si>
  <si>
    <t>Ctrl+Alt+Del Change a Password - Add or Remove</t>
  </si>
  <si>
    <t>Ctrl+Alt+Del Lock Computer - Add or Remove</t>
  </si>
  <si>
    <t>How to Remove Lock Computer from Ctrl+Alt+Del Screen in Windows</t>
  </si>
  <si>
    <t>How to Enable or Disable Secure Sign-in with Ctrl+Alt+Delete in Windows 10</t>
  </si>
  <si>
    <t>Ctrl+Alt+Del Sign Out - Add or Remove</t>
  </si>
  <si>
    <t>How to Remove Sign Out from Ctrl+Alt+Del Screen in Windows</t>
  </si>
  <si>
    <t>Ctrl+Alt+Del Switch User - Add or Remove</t>
  </si>
  <si>
    <t>How to Enable or Disable Fast User Switching in Windows 10</t>
  </si>
  <si>
    <t>Ctrl+Alt+Del Task Manager - Add or Remove</t>
  </si>
  <si>
    <t>How to Enable or Disable Task Manager in Windows 10</t>
  </si>
  <si>
    <t>How to Change Text Cursor Blink Rate in Windows</t>
  </si>
  <si>
    <t>How to Change Text Cursor Thickness in Windows 10</t>
  </si>
  <si>
    <t>How to Change your Mouse Pointers in Windows 10</t>
  </si>
  <si>
    <t>Cursor Hover Timeout - Change in Windows</t>
  </si>
  <si>
    <t>How to Change Mouse Hover Time in Windows</t>
  </si>
  <si>
    <t>How to Custom Install Windows 10</t>
  </si>
  <si>
    <t>How to Add or Remove Customize tab in Desktop Folder Properties in Windows</t>
  </si>
  <si>
    <t>How to Add or Remove Customize tab in Folder Properties in Windows</t>
  </si>
  <si>
    <t>D</t>
  </si>
  <si>
    <t>How to Change Default App Mode and Windows Mode to Light or Dark Theme Color in Windows 10</t>
  </si>
  <si>
    <t>How to Set Data Limit for Cellular, Wi-Fi, and Ethernet Networks in Windows 10</t>
  </si>
  <si>
    <t>How View Network Data Usage Details on Windows 10 Mobile Phone</t>
  </si>
  <si>
    <t>How to Reset Network Data Usage in Windows 10</t>
  </si>
  <si>
    <t>How View Network Data Usage in Windows 10</t>
  </si>
  <si>
    <t>How to Set a Data Usage Limit on your Windows 10 Mobile Phone</t>
  </si>
  <si>
    <t>How to Add Data Usage Live Tile to Start in Windows 10</t>
  </si>
  <si>
    <t>How to Change Date and Time Formats in Windows 10</t>
  </si>
  <si>
    <t>How to Enable or Disable Changing Date and Time Formats in Windows</t>
  </si>
  <si>
    <t>Date &amp; Time page in Settings - Enable or Disable in Windows 10</t>
  </si>
  <si>
    <t xml:space="preserve">How to Enable or Disable Date and Time page in Settings in Windows 10
</t>
  </si>
  <si>
    <t>How to Create Date and Time Shortcut in Windows 10</t>
  </si>
  <si>
    <t>How to Change the Date in Windows 10</t>
  </si>
  <si>
    <t>How to Decrypt Files and Folders Encrypted with EFS in Windows 10</t>
  </si>
  <si>
    <t>How to Export and Import Custom Default App Associations for New Users in Windows 10</t>
  </si>
  <si>
    <t xml:space="preserve">How to Add Default Apps to Desktop Context Menu in Windows 10
</t>
  </si>
  <si>
    <t>How to Restore Default Apps for File Extension Type Associations in Windows 10</t>
  </si>
  <si>
    <t>List of Generic Product Keys to Install Windows 10 Editions</t>
  </si>
  <si>
    <t>How to Customize Default User Profile for New Accounts in Windows 10</t>
  </si>
  <si>
    <t>How to Defer Upgrades in Windows 10</t>
  </si>
  <si>
    <t>How to Optimize and Defragment Drives in Windows 10</t>
  </si>
  <si>
    <t>How to Change Schedule Settings for Optimize Drives in Windows 10</t>
  </si>
  <si>
    <t>How to Add or Remove Optimize Drives context menu in Windows 10</t>
  </si>
  <si>
    <t>How to Customize Delete Confirmation Dialog Prompt Details in Windows</t>
  </si>
  <si>
    <t>How to Delete a File in Windows 10</t>
  </si>
  <si>
    <t>How to Delete a Folder in Windows 10</t>
  </si>
  <si>
    <t>How to Delete Volume or Partition in Windows 10</t>
  </si>
  <si>
    <t xml:space="preserve">How to See OS and Store Update Network Bandwidth Usage in Windows 10 Activity Monitor
</t>
  </si>
  <si>
    <t>Choose How Windows and Store App Updates are Downloaded in Windows 10</t>
  </si>
  <si>
    <t>How to Change Delivery Optimization Cache Drive for Windows and Store App Updates in Windows 10</t>
  </si>
  <si>
    <t xml:space="preserve">How to Limit Bandwidth to Download and Upload Windows and App Updates in Windows 10
</t>
  </si>
  <si>
    <t>How to Change Delivery Optimization Max Cache Age for Updates in Windows 10</t>
  </si>
  <si>
    <t>How to Change Delivery Optimization Max Cache Size for Updates in Windows 10</t>
  </si>
  <si>
    <t>How to Auto Save Desktop to OneDrive or This PC in Windows 10</t>
  </si>
  <si>
    <t>How to Allow or Prevent Changing Desktop Background in Windows 10</t>
  </si>
  <si>
    <t>How to Change Desktop Background to Picture, Solid Color, or Sldeshow in Windows 10</t>
  </si>
  <si>
    <t>How to Reset Desktop Background Choose Your Picture History in Windows 10</t>
  </si>
  <si>
    <t>How to Add Desktop Background File Location context menu in Windows 8 and Windows 10</t>
  </si>
  <si>
    <t>How to Create a 'Desktop Background' Shortcut in Windows 10</t>
  </si>
  <si>
    <t>How to Specify Default Desktop Background in Windows 10</t>
  </si>
  <si>
    <t>How to Turn On or Off Desktop Background Image in Windows 10</t>
  </si>
  <si>
    <t>How to Change or Restore Desktop Folder Icon in Windows</t>
  </si>
  <si>
    <t>How to Move Your Desktop Folder Location in Windows 10</t>
  </si>
  <si>
    <t>How to Create Desktop Icon Settings Shortcut in Windows 10</t>
  </si>
  <si>
    <t>How to Change Desktop Icon Horizontal and Vertical Spacing in Windows 10</t>
  </si>
  <si>
    <t>How to Add Internet Explorer Desktop Icon in Windows 10</t>
  </si>
  <si>
    <t>How to Add or Remove Common Desktop Icons in Windows 10</t>
  </si>
  <si>
    <t>How to Turn On or Off Align Desktop Icons to Grid in Windows 10</t>
  </si>
  <si>
    <t>How to Allow or Prevent Themes to Change Desktop Icons in Windows 10</t>
  </si>
  <si>
    <t>How to Turn On or Off Auto Arrange Desktop Icons in Windows 10</t>
  </si>
  <si>
    <t>How to Add or Remove Drop Shadows for Icon Labels on Desktop in Windows</t>
  </si>
  <si>
    <t>How to Enable or Disable Changing Desktop Icons in Windows</t>
  </si>
  <si>
    <t>How to Hide or Show All Icons on Your Desktop in Windows 10</t>
  </si>
  <si>
    <t>How to Change the Size of Desktop Icons in Windows 10</t>
  </si>
  <si>
    <t>Keyboard Shortcuts List for Desktop in Windows 10</t>
  </si>
  <si>
    <t>Desktop - Refresh in Windows 10 and Windows 11</t>
  </si>
  <si>
    <t>Refresh Desktop in Windows 10 and Windows 11</t>
  </si>
  <si>
    <t>Desktop Search Bar - Enable or Disable in Windows 10</t>
  </si>
  <si>
    <t>Enable or Disable Microsoft Edge Desktop Search Bar in Windows 10</t>
  </si>
  <si>
    <t>How to Change your Desktop Background in Windows 10</t>
  </si>
  <si>
    <t>How to Enable or Disable JPEG Desktop Wallpaper Import Quality Reduction in Windows 10</t>
  </si>
  <si>
    <t>Detailed Status Messages at Shut down, Sign out, and Sign in - Enable in Windows 10</t>
  </si>
  <si>
    <t>How to Enable Detailed Status Messages at Restart, Shut down, Sign out, and Sign in for Windows 10</t>
  </si>
  <si>
    <t>How to Reset Details and Preview Pane Width Size to Default in Windows 8 and 10</t>
  </si>
  <si>
    <t>How to Customize Preview Details in Details Pane of File Explorer in Windows</t>
  </si>
  <si>
    <t>How to Show or Hide Details Pane in File Explorer in Windows 10</t>
  </si>
  <si>
    <t>How to Add or Remove Details tab in File Properties in Windows 10</t>
  </si>
  <si>
    <t>Developer Mode - Turn On or Off in Windows 10</t>
  </si>
  <si>
    <t>How to Turn On or Off Developer Mode in Windows 10</t>
  </si>
  <si>
    <t>How to Turn On or Off Device and Search History for On-device Searches in Windows 10</t>
  </si>
  <si>
    <t>How to Turn On or Off Automatic Device Driver Installation in Windows 10</t>
  </si>
  <si>
    <t>How to Check if Device Encryption is Supported in Windows 10</t>
  </si>
  <si>
    <t>How to Turn On or Off Device Encryption for your Windows 10 Mobile Phone</t>
  </si>
  <si>
    <t>How to Turn On or Off Device Encryption in Windows 10</t>
  </si>
  <si>
    <t>How to Enable or Disable Device Guard in Windows 10</t>
  </si>
  <si>
    <t>How to Verify if Device Guard is Enabled or Disabled in Windows 10</t>
  </si>
  <si>
    <t>How to Clear Your Device History for On-device Searches in Windows 10</t>
  </si>
  <si>
    <t>Device Installation Settings - Open in Windows 10</t>
  </si>
  <si>
    <t xml:space="preserve">How to Turn On or Off Automatic Device Driver Installation in Windows 10
</t>
  </si>
  <si>
    <t>List of Device Manager Error Codes and Solutions in Windows</t>
  </si>
  <si>
    <t>How to Open Device Manager in Windows 10</t>
  </si>
  <si>
    <t>Device Manager Show Hidden Devices - Turn On or Off in Windows 10</t>
  </si>
  <si>
    <t xml:space="preserve">How to Turn On or Off Show Hidden Devices in Device Manager in Windows 10
</t>
  </si>
  <si>
    <t>Device Manager View Mode - Change in Windows 10</t>
  </si>
  <si>
    <t>How to Change Device Manager View Mode in Windows 10</t>
  </si>
  <si>
    <t>How to Change the Device Name in Windows 10 Mobile Phones</t>
  </si>
  <si>
    <t>How to Connect to Device Portal for Windows 10 Mobile Phone</t>
  </si>
  <si>
    <t>How to Connect to Device Portal for Windows 10 PC</t>
  </si>
  <si>
    <t>How to Turn On or Off Device Portal for Desktop on Windows 10 PC</t>
  </si>
  <si>
    <t>How to Turn On or Off Device Portal for Mobile on Windows 10 Mobile Phone</t>
  </si>
  <si>
    <t>Device Search History - Clear</t>
  </si>
  <si>
    <t xml:space="preserve">How to Clear Your Device Search History in Windows 10
</t>
  </si>
  <si>
    <t>Device Search History - Turn On or Off</t>
  </si>
  <si>
    <t xml:space="preserve">How to Turn On or Off Device Search History in Windows 10
</t>
  </si>
  <si>
    <t>How to Turn On or Off Download Device Software over Metered Connection in Windows 10</t>
  </si>
  <si>
    <t>Device Usage for Windows 10 PC - Change</t>
  </si>
  <si>
    <t>How to Change Device Usage for Windows 10 PC</t>
  </si>
  <si>
    <t>How to See Devices that are able to Wake Computer in Windows 10</t>
  </si>
  <si>
    <t>How to Allow or Prevent Devices to Wake Computer in Windows 10</t>
  </si>
  <si>
    <t>How to Add or Remove Devices and Printers from This PC in Windows 10</t>
  </si>
  <si>
    <t>How to Create Devices and Printers Shortcut in Windows</t>
  </si>
  <si>
    <t>How to Remove Devices from your Microsoft Account</t>
  </si>
  <si>
    <t>How to Delete Diagnostic Data in Windows 10</t>
  </si>
  <si>
    <t>How to Enable or Disable Delete Diagnostic Data in Windows 10</t>
  </si>
  <si>
    <t>How to Change Diagnostic Data Settings in Windows 10</t>
  </si>
  <si>
    <t>How to Enable or Disable Diagnostic Data Viewer in Windows 10</t>
  </si>
  <si>
    <t>How to Use Dictation on Desktop from Touch Keyboard in Windows 10</t>
  </si>
  <si>
    <t>How to Use Dictation to Talk instead of Type in Windows 10</t>
  </si>
  <si>
    <t>How to Add or Remove Words in Spell Checking Dictionary in Windows 10</t>
  </si>
  <si>
    <t>DirectStorage Support - Check in Windows 11 and Windows 10</t>
  </si>
  <si>
    <t>Check DirectStorage Support in Windows 11 and Windows 10</t>
  </si>
  <si>
    <t>How to Install and Uninstall Graphics Tools in Windows 10</t>
  </si>
  <si>
    <t>DirectX Version - Check Which Version is Installed in Windows 10</t>
  </si>
  <si>
    <t xml:space="preserve">How to Check Which Version of DirectX is Installed in Windows 10
</t>
  </si>
  <si>
    <t>How to Check if Disk is MBR or GPT in Windows</t>
  </si>
  <si>
    <t>How to Create Disk Cleanup All Items Checked Shortcut in Windows 10</t>
  </si>
  <si>
    <t>Set Disk Cleanup to Have All Items Checked or Unchecked by Default in Windows 10</t>
  </si>
  <si>
    <t>How to Open and Use Disk Cleanup in Windows 10</t>
  </si>
  <si>
    <t>How to Convert MBR Disk to GPT Disk in Windows 10</t>
  </si>
  <si>
    <t>How to Convert GPT Disk to MBR Disk in Windows 10</t>
  </si>
  <si>
    <t>How to Post a Screenshot of Disk Management</t>
  </si>
  <si>
    <t>How to Format a Disk or Drive in Windows 10</t>
  </si>
  <si>
    <t>How to Enable or Disable Disk Quotas in Windows</t>
  </si>
  <si>
    <t>How to Enable or Disable Log Event when Disk Quota Limit Exceeded in Windows</t>
  </si>
  <si>
    <t>How to Enable or Disable Log Event when Disk Quota Warning Level Exceeded in Windows</t>
  </si>
  <si>
    <t>How to Set Default Disk Quota Limit and Warning Level for New Users in Windows</t>
  </si>
  <si>
    <t>How to Set Disk Quota Limit and Warning Level for Specific Users in Windows</t>
  </si>
  <si>
    <t>How to Enable or Disable to Enforce Disk Quota Limits in Windows</t>
  </si>
  <si>
    <t>How to Turn Off Hard Disk After Idle in Windows 10</t>
  </si>
  <si>
    <t>How to See if Disk Type is SSD or HDD in Windows 10</t>
  </si>
  <si>
    <t>How to Enable or Disable Disk Write Caching in Windows 10</t>
  </si>
  <si>
    <t>How to Enable or Disable Write Protection for a Disk Drive in Windows</t>
  </si>
  <si>
    <t>How to add or remove hardware device drives on an Offline Image with DISM</t>
  </si>
  <si>
    <t>How to Create a Bootable ISO file Containing Multiple Windows 10 Images</t>
  </si>
  <si>
    <t>How to use DISM to Edit Registry in Offline Windows 10 WIM (Image) File</t>
  </si>
  <si>
    <t>How to Repair Windows 10 Image using DISM</t>
  </si>
  <si>
    <t>How to split a custom install.wim file</t>
  </si>
  <si>
    <t>How to Clear and Reset External Display Cache in Windows 10</t>
  </si>
  <si>
    <t>How to Change Turn Off Display After Time in Windows 10</t>
  </si>
  <si>
    <t>How to Calibrate Built-in Display for HDR Video in Windows 10</t>
  </si>
  <si>
    <t>How to Create a Display Color Calibration shortcut in Windows 10</t>
  </si>
  <si>
    <t>Display HDR Certification - See in Windows 10</t>
  </si>
  <si>
    <t>How to See HDR Certification of Display in Windows 10</t>
  </si>
  <si>
    <t>How to Add or Remove Language Packs and Change Display Language in Windows 10</t>
  </si>
  <si>
    <t>How to Change Display Language in Windows 10</t>
  </si>
  <si>
    <t>How to Force System UI Language as Display Language in Windows</t>
  </si>
  <si>
    <t>How to Change Display Orientation in Windows 10</t>
  </si>
  <si>
    <t>How to Change Screen Refresh Rate of a Display in Windows 10</t>
  </si>
  <si>
    <t xml:space="preserve">How to Remove Display from Desktop in Windows 10
</t>
  </si>
  <si>
    <t>How to Turn On or Off Screen Rotation Lock in Windows 10</t>
  </si>
  <si>
    <t>How to Change Screen Resolution of Displays in Windows 10</t>
  </si>
  <si>
    <t>How to Set a Display as Main Display in Windows 10</t>
  </si>
  <si>
    <t>How to Add or Remove 'Display settings' Desktop Context Menu in Windows 10</t>
  </si>
  <si>
    <t>How to Change Presentation Mode to Project Display in Windows 10</t>
  </si>
  <si>
    <t>How to Create a Display Switch shortcut in Windows 10</t>
  </si>
  <si>
    <t>How to Add or Remove 'Turn off display' cascading context menu in Windows</t>
  </si>
  <si>
    <t>Display Turn Off - Enable or Disable Require Sign-in after Specified Time in Windows 10</t>
  </si>
  <si>
    <t xml:space="preserve">How to Enable or Disable Require Sign-in after Specified Time when Display Turns Off in Windows 10
</t>
  </si>
  <si>
    <t>How to Change Settings and Layout for Multiple Displays in Windows 10</t>
  </si>
  <si>
    <t>Displays - Rearrange in Windows 10</t>
  </si>
  <si>
    <t xml:space="preserve">How to Rearrange Multiple Displays in Windows 10
</t>
  </si>
  <si>
    <t>DLNA Media Server Name - Change in Windows 10 and Windows 11</t>
  </si>
  <si>
    <t>Change DLNA Media Server Name in Windows 10 and Windows 11</t>
  </si>
  <si>
    <t>DLNA Media Streaming Device - Remove from List in Windows 10 and Windows 11</t>
  </si>
  <si>
    <t>Remove DLNA Media Streaming Device from List in Windows 10 and Windows 11</t>
  </si>
  <si>
    <t>DLNA Media Streaming Devices - Allow or Block in Windows 10 and Windows 11</t>
  </si>
  <si>
    <t>Allow or Block DLNA Media Streaming Devices in Windows 10 and Windows 11</t>
  </si>
  <si>
    <t>DLNA Media Streaming - Enable or Disable in Windows 10 and Windows 11</t>
  </si>
  <si>
    <t>Enable or Disable DLNA Media Streaming in Windows 10 and Windows 11</t>
  </si>
  <si>
    <t>DLNA Media Streaming Settings - Customize in Windows 10 and Windows 11</t>
  </si>
  <si>
    <t>Customize DLNA Media Streaming Settings in Windows 10 and Windows 11</t>
  </si>
  <si>
    <t>How to Enable or Disable DNS over HTTPS (DoH) in Firefox</t>
  </si>
  <si>
    <t>DNS over HTTPS (DoH) in Microsoft Edge - Enable or Disable</t>
  </si>
  <si>
    <t xml:space="preserve">How to Enable or Disable DNS over HTTPS (DoH) in Microsoft Edge
</t>
  </si>
  <si>
    <t>DNS over HTTPS (DoH) in Windows 10 - Enable or Disable</t>
  </si>
  <si>
    <t>How to Change IPv4 and IPv6 DNS Server Address in Windows</t>
  </si>
  <si>
    <t>How to Display Your DNS Resolver Cache in Windows 10</t>
  </si>
  <si>
    <t>How to Flush DNS Resolver Cache in Windows 10</t>
  </si>
  <si>
    <t>How to Change DNS Server Address on Windows 10 PC</t>
  </si>
  <si>
    <t>How to Check or Uncheck Do For All Dialog Checkbox by Default in Windows 10</t>
  </si>
  <si>
    <t>How to Auto Save Documents to OneDrive or This PC in Windows 10</t>
  </si>
  <si>
    <t>How to Change or Restore Documents Folder Icon in Windows</t>
  </si>
  <si>
    <t>How to Move Your Documents Folder Location in Windows 10</t>
  </si>
  <si>
    <t>How to Add or Remove Documents Library in Windows 10</t>
  </si>
  <si>
    <t>How to Allow or Deny OS and Apps Access to Documents Library in Windows 10</t>
  </si>
  <si>
    <t>Enable or Disable Simultaneous Connections to Both Non-domain and Domain Networks in Windows 10</t>
  </si>
  <si>
    <t>How to Install Windows Server 2016 and Setup Local Domain Controller</t>
  </si>
  <si>
    <t>How to Enable or Disable Show Local Users on Sign-in Screen on Domain Joined Windows 10 PC</t>
  </si>
  <si>
    <t>How to Join a Windows 10 PC to a Local Active Directory Domain</t>
  </si>
  <si>
    <t xml:space="preserve">How to Minimize Number of Simultaneous Connections to Internet or Domain in Windows 10
</t>
  </si>
  <si>
    <t>How to Remove a Windows 10 PC from a Local Active Directory Domain</t>
  </si>
  <si>
    <t>How to Open Items with Single-Click or Double-Click in Windows 10</t>
  </si>
  <si>
    <t>Double-click Speed - Change in Windows 10 and Windows 11</t>
  </si>
  <si>
    <t>Change Mouse Double-click Speed in Windows 10 and Windows 11</t>
  </si>
  <si>
    <t>Double-tap Spatial Tolerance - Change in Windows 10 and Windows 11</t>
  </si>
  <si>
    <t>Change Touch Double-tap Spatial Tolerance in Windows 10 and Windows 11</t>
  </si>
  <si>
    <t>Double-tap Speed - Change in Windows 10 and Windows 11</t>
  </si>
  <si>
    <t>Change Touch Double-tap Speed in Windows 10 and Windows 11</t>
  </si>
  <si>
    <t>How to Turn On or Off Double Tap to Wake Up Windows 10 Mobile Phone</t>
  </si>
  <si>
    <t>How to Downgrade from Windows 10 Enterprise to Windows 10 Pro</t>
  </si>
  <si>
    <t>How to Downgrade Windows 10 Pro for Workstations to Windows 10 Pro</t>
  </si>
  <si>
    <t>Downgrade from Windows 10 Pro to Windows 10 Home</t>
  </si>
  <si>
    <t>How to Downgrade from Windows 10 Pro to Windows 10 Home</t>
  </si>
  <si>
    <t>How to Allow or Deny Apps Access to Downloads Folder in Windows 10</t>
  </si>
  <si>
    <t>How to Change or Restore Downloads Folder Icon in Windows</t>
  </si>
  <si>
    <t>How to Move Your Downloads Folder Location in Windows 10</t>
  </si>
  <si>
    <t>How to See DPI Awareness of Running Apps in Task Manager in Windows 10</t>
  </si>
  <si>
    <t>How to Turn On or Off Fix Scaling for Apps that are Blurry in Windows 10</t>
  </si>
  <si>
    <t>How to Change your DPI Scaling Level for Displays in Windows 10</t>
  </si>
  <si>
    <t>How to Change Display Scaling Zoom Level of Hyper-V Virtual Machine in Windows 10</t>
  </si>
  <si>
    <t>How to Change Default Drag and Drop Action in Windows</t>
  </si>
  <si>
    <t>How to Change Drag and Drop Sensitivity in Windows</t>
  </si>
  <si>
    <t>How to Enable or Disable Dragging Maximized Windows in Windows 10</t>
  </si>
  <si>
    <t>How to 'Pin to taskbar' Folder and Drive in Windows 10</t>
  </si>
  <si>
    <t>How to Change a Drive Icon in Windows 10</t>
  </si>
  <si>
    <t>How to Include Folder to a Library in Windows 10</t>
  </si>
  <si>
    <t>How to Rename Drive Label in Windows 10</t>
  </si>
  <si>
    <t>Drive Health and SMART Status - Check in Windows 10</t>
  </si>
  <si>
    <t xml:space="preserve">How to Check Drive Health and SMART Status in Windows 10
</t>
  </si>
  <si>
    <t>How to Change and Assign Drive Letter in Windows 10</t>
  </si>
  <si>
    <t>How to Remove a Drive Letter in Windows 10</t>
  </si>
  <si>
    <t>How to Hide or Show Drive Letters in Windows 10</t>
  </si>
  <si>
    <t>How to Show Drive Letters Before or After Drive Name in Windows 10</t>
  </si>
  <si>
    <t>How to Mount a Drive to a Folder in Windows 10</t>
  </si>
  <si>
    <t>Drive or Volume - Mount and Unmount in Windows</t>
  </si>
  <si>
    <t xml:space="preserve">How to Mount and Unmount a Drive or Volume in Windows
</t>
  </si>
  <si>
    <t>How to Determine File System of Drive in Windows 10</t>
  </si>
  <si>
    <t>How to Free Up Drive Space in Windows 10</t>
  </si>
  <si>
    <t>Drive Space Indicator Bar - Add or Remove in Windows 10 and Windows 11</t>
  </si>
  <si>
    <t>Add or Remove Drive Space Indicator Bar in Windows 10 and Windows 11</t>
  </si>
  <si>
    <t>How to Roll Back a Device Driver to a Previous Version in Windows 10</t>
  </si>
  <si>
    <t>Driver Signature Enforcement and Test Mode - Enable or Disable in Windows 10</t>
  </si>
  <si>
    <t xml:space="preserve">How to Enable or Disable Driver Signature Enforcement and Test Mode in Windows 10
</t>
  </si>
  <si>
    <t>Driver - Uninstall in Windows 10</t>
  </si>
  <si>
    <t>Uninstall Driver in Windows 10</t>
  </si>
  <si>
    <t>How to Prevent Windows Update from Updating Specific Device Driver in Windows 10</t>
  </si>
  <si>
    <t>How to Enable or Disable Including Driver Updates in Windows Update in Windows 10</t>
  </si>
  <si>
    <t>How to Enable and Disable Driver Verifier in Windows 10</t>
  </si>
  <si>
    <t>How to Verify if System Files and Drivers are Digitally Signed in Windows</t>
  </si>
  <si>
    <t>How to Backup and Restore Device Drivers in Windows 10</t>
  </si>
  <si>
    <t>How to Block or Unblock Legacy File System Filter Drivers in Windows 10</t>
  </si>
  <si>
    <t>How to Hide Specified Drives in Windows</t>
  </si>
  <si>
    <t>How to Add or Remove Duplicate Drives in Navigation Pane of File Explorer in Windows 10</t>
  </si>
  <si>
    <t>How to Add or Remove Drives in Send to Context Menu in Windows 10</t>
  </si>
  <si>
    <t>Dropbox Context Menu - Add or Remove in Windows</t>
  </si>
  <si>
    <t xml:space="preserve">How to Add or Remove Dropbox Context Menu in Windows
</t>
  </si>
  <si>
    <t>How to Add or Remove Dropbox Desktop Icon in Windows 10</t>
  </si>
  <si>
    <t>How to Add or Remove Dropbox in Navigation Pane of File Explorer in Windows 10</t>
  </si>
  <si>
    <t>DTPChanger - Use to Change Themes in Windows 10</t>
  </si>
  <si>
    <t>How to Change Themes using DTPChanger in Windows 10</t>
  </si>
  <si>
    <t>How to Dual Boot Windows 10 with Windows 7 or Windows 8</t>
  </si>
  <si>
    <t>Dual Boot Windows 11 with Windows 10</t>
  </si>
  <si>
    <t>How to Dual Boot Windows 11 with Windows 10</t>
  </si>
  <si>
    <t>How to Remove and Uninstall Windows 7, Windows 8, or Windows 10 from Dual Boot PC</t>
  </si>
  <si>
    <t>How to Turn On or Off Dynamic Lock Problem Notifications in Windows 10</t>
  </si>
  <si>
    <t>How to Turn On or Off Dynamic Lock in Windows 10</t>
  </si>
  <si>
    <t>E</t>
  </si>
  <si>
    <t>How to Configure Early Launch AntiMalware Boot-Start Driver Initialization Policy in Windows 8 and 10</t>
  </si>
  <si>
    <t>How to Disable Early Launch Anti-Malware Protection in Windows 8 and Windows 10</t>
  </si>
  <si>
    <t>Eco Mode - Enable or Disable for App or Process in Windows 10</t>
  </si>
  <si>
    <t>How to Enable or Disable Eco Mode for App or Process in Windows 10</t>
  </si>
  <si>
    <t>How to Enable or Disable Screen Edge Swipe in Windows 10</t>
  </si>
  <si>
    <t>How to Add or Remove Edit with Paint 3D context menu in Windows 10</t>
  </si>
  <si>
    <t>How to Add or Remove Edit with Photos context menu in Windows 10</t>
  </si>
  <si>
    <t>How to Add Edit with PowerShell ISE as administrator context menu in Windows 10</t>
  </si>
  <si>
    <t>How to Add Edit with PowerShell ISE x86 as administrator in Windows 10</t>
  </si>
  <si>
    <t>How to See which Edition of Windows 10 you have Installed</t>
  </si>
  <si>
    <t>How to Create an Elevated Command Prompt Shortcut in Windows 10</t>
  </si>
  <si>
    <t>How to Open Elevated Windows PowerShell in Windows 10</t>
  </si>
  <si>
    <t>Elevated Shortcut - Add to New Context Menu in Windows 10</t>
  </si>
  <si>
    <t xml:space="preserve">How to Add Create Elevated Shortcut to New Context Menu in Windows 10
</t>
  </si>
  <si>
    <t>How to Create Elevated App Shortcut without UAC Prompt in Windows 10</t>
  </si>
  <si>
    <t>How to Add Email to Context Menu in Windows 10</t>
  </si>
  <si>
    <t>How to Enable or Disable Email Address on Sign-in Screen in Windows 10</t>
  </si>
  <si>
    <t>How to Hide or Show Email Address on Sign-in Screen in Windows 10</t>
  </si>
  <si>
    <t>How to Turn On or Off Embedded Handwriting Panel in Windows 10</t>
  </si>
  <si>
    <t>How to Turn On or Off Emergency Alerts in Windows 10 Mobile Phones</t>
  </si>
  <si>
    <t>To Perform an Emergency Restart in Windows 10</t>
  </si>
  <si>
    <t>How to Turn On or Off Close Emoji Panel Automatically in Windows 10</t>
  </si>
  <si>
    <t>How to Enter Emoji on Hardware Keyboard with Emoji Panel in Windows 10</t>
  </si>
  <si>
    <t>How to Use Emoji in Drive, File, and Folder Names in Windows 10</t>
  </si>
  <si>
    <t>How to Add or Remove Empty Folder context menu in Windows 10</t>
  </si>
  <si>
    <t>How to Add Empty Recycle Bin to Context Menu in Windows 10</t>
  </si>
  <si>
    <t>Add or Remove Empty Recycle Bin Context Menu for Recycle Bin in Windows</t>
  </si>
  <si>
    <t>Add or Remove 'Enable adaptive brightness' from Power Options in Windows 10</t>
  </si>
  <si>
    <t>Encrypt and Decrypt Context Menu - Add in Windows 10 and Windows 11</t>
  </si>
  <si>
    <t>Add Encrypt and Decrypt to Context Menu in Windows 10 and Windows 11</t>
  </si>
  <si>
    <t>How to Change or Remove Lock Icon on Encrypted Files and Folders in Windows 10</t>
  </si>
  <si>
    <t>How to Encrypt Files and Folders with Encrypting File System (EFS) in Windows 10</t>
  </si>
  <si>
    <t>How to Find and List All Your EFS Encrypted Files in Windows 10</t>
  </si>
  <si>
    <t>How to Turn On or Off to Index Encrypted Files in Windows 10</t>
  </si>
  <si>
    <t>How to Back Up Your EFS File Encryption Certificate and Key in Windows 10</t>
  </si>
  <si>
    <t>How to Import Your EFS File Encryption Certificate and Key in Windows 10</t>
  </si>
  <si>
    <t>How to Enable or Disable Automatically Encrypt Files Moved to EFS Encrypted Folders in Windows</t>
  </si>
  <si>
    <t>How to Find Microsoft End User License Agreement (EULA) in Windows 10</t>
  </si>
  <si>
    <t>Enable Enhanced Anti-Spoofing for Windows Hello Face Authentification in Windows 10</t>
  </si>
  <si>
    <t>How to Enable or Disable Energy Efficient Ethernet for a Modem</t>
  </si>
  <si>
    <t>How to Add or Remove 'Energy Saver settings' Power Options in Windows 10</t>
  </si>
  <si>
    <t>Complete List of Environment Variables in Windows 10</t>
  </si>
  <si>
    <t>How to Add Environment Variables Context Menu in Windows 10</t>
  </si>
  <si>
    <t>How to Delete User and System Environment Variables in Windows</t>
  </si>
  <si>
    <t>How to Edit User and System Environment Variables in Windows</t>
  </si>
  <si>
    <t>How to Set New User and System Environment Variables in Windows</t>
  </si>
  <si>
    <t>How to Create Environment Variables Shortcut in Windows</t>
  </si>
  <si>
    <t>How to Erase your Windows 10 Mobile Phone Online</t>
  </si>
  <si>
    <t>How to Enable or Disable Windows Error Reporting in Windows 10</t>
  </si>
  <si>
    <t>How to Create Bootable ISO from Windows 10 install.esd File</t>
  </si>
  <si>
    <t>How to Convert ESD file to WIM using DISM in Windows 10</t>
  </si>
  <si>
    <t>How to Set Data Limit for Wi-Fi and Ethernet in Windows 10</t>
  </si>
  <si>
    <t>How to Set Ethernet Connection as Metered or Non-Metered in Windows 10</t>
  </si>
  <si>
    <t>Ethernet Data Limit - Set in Windows 10</t>
  </si>
  <si>
    <t>How to Clear All Event Logs in Event Viewer in Windows</t>
  </si>
  <si>
    <t>How to Read Shrink Volume Log in Event Viewer in Windows 10</t>
  </si>
  <si>
    <t>How to Read Event Viewer Log for Untrusted Font Blocking in Windows 10</t>
  </si>
  <si>
    <t>How to Read Memory Diagnostics Tool Results in Event Viewer in Windows 10</t>
  </si>
  <si>
    <t>How to Read Logoff and Sign Out Logs in Event Viewer in Windows</t>
  </si>
  <si>
    <t>How to Read Shutdown Event Logs in Windows</t>
  </si>
  <si>
    <t>How to Create 3D Formulas in Excel</t>
  </si>
  <si>
    <t>EXE file - Create with IExpress from batch file</t>
  </si>
  <si>
    <t>How to Use IExpress to create EXE file from batch file</t>
  </si>
  <si>
    <t>How to Check Expiry Date of Windows 10 Insider Preview Build</t>
  </si>
  <si>
    <t>How to Enable or Disable Launch Folder Windows in a Separate Process in Windows</t>
  </si>
  <si>
    <t>How to Restart explorer.exe Process in Windows 10</t>
  </si>
  <si>
    <t>How to Add 'Restart Explorer' to Desktop Context Menu in Windows 10</t>
  </si>
  <si>
    <t>How to Change Windows Defender Exploit Protection Settings in Windows 10</t>
  </si>
  <si>
    <t>How to Enable or Disable Windows Defender Exploit Protection Settings in Windows 10</t>
  </si>
  <si>
    <t>How to Export and Import Windows Defender Exploit Protection Settings in Windows 10</t>
  </si>
  <si>
    <t>How to Extend Volume or Partition in Windows 10</t>
  </si>
  <si>
    <t>How to Set Up External Storage for Xbox One</t>
  </si>
  <si>
    <t>How to Add or Remove 'Extract All' Context Menu for ZIP Files in Windows</t>
  </si>
  <si>
    <t>How to Unzip (extract) Files from a Zipped Folder in Windows 10</t>
  </si>
  <si>
    <t>F</t>
  </si>
  <si>
    <t>How to Improve Windows Hello Face Recognition in Windows 10</t>
  </si>
  <si>
    <t>How to Remove Your Face from Windows Hello in Windows 10</t>
  </si>
  <si>
    <t>How to Set up Windows Hello Face Recognition in Windows 10</t>
  </si>
  <si>
    <t>How to Turn On or Off Automatically Unlock Screen for Windows Hello Face in Windows 10</t>
  </si>
  <si>
    <t>Facebook - Log Out a Device from</t>
  </si>
  <si>
    <t>Log Out a Device from Facebook</t>
  </si>
  <si>
    <t>How to create a custom bootable recovery partition to restore Windows</t>
  </si>
  <si>
    <t>How to Add Money to Account of Family Child for Purchase &amp; Spending in Windows Store</t>
  </si>
  <si>
    <t>How to Manage Activity Reporting Settings for Child in your Microsoft Family</t>
  </si>
  <si>
    <t>How to Manage Apps, Games &amp; Media Settings for Child in your Microsoft Family</t>
  </si>
  <si>
    <t>How to Manage Screen Time Settings for Child in your Microsoft Family</t>
  </si>
  <si>
    <t>How to Manage Web Browsing Restriction Settings for Child in your Microsoft Family</t>
  </si>
  <si>
    <t>How to See Devices Connected to Account of Microsoft Family Child Member</t>
  </si>
  <si>
    <t>How to Turn On or Off Ask a Parent before buying stuff in Microsoft Store for Microsoft Family Child Member</t>
  </si>
  <si>
    <t>How to Create and Set Up Your Microsoft Family Group</t>
  </si>
  <si>
    <t>How to Allow or Block Family Member from using a PC in Windows 10</t>
  </si>
  <si>
    <t>How to Enable or Disable Fast Boot in UEFI Firmware Settings for Windows</t>
  </si>
  <si>
    <t>Fast Startup - Turn On or Off in Windows 10</t>
  </si>
  <si>
    <t>How to Turn On or Off Fast Startup in Windows 10</t>
  </si>
  <si>
    <t>How to Switch User in Windows 10</t>
  </si>
  <si>
    <t>How to Convert FAT32 to NTFS without Data Loss in Windows</t>
  </si>
  <si>
    <t>How to Add or Remove Favorites from Quick Access in Windows 10</t>
  </si>
  <si>
    <t>How to Change or Restore Favorites Folder Icon in Windows</t>
  </si>
  <si>
    <t>How to Move Your Favorites Folder Location in Windows 10</t>
  </si>
  <si>
    <t>How to Add or Remove Favorites in Navigation Pane of File Explorer in Windows 10</t>
  </si>
  <si>
    <t>Feature Updates - Disable Safeguard Holds on Windows 10</t>
  </si>
  <si>
    <t xml:space="preserve">How to Disable Safeguard Holds for Feature Updates on Windows 10
</t>
  </si>
  <si>
    <t>How to Change Windows 10 Feedback Frequency</t>
  </si>
  <si>
    <t>How to Send Feedback to Microsoft in Windows 10</t>
  </si>
  <si>
    <t>How to Share Feedback from Feedback Hub in Windows 10</t>
  </si>
  <si>
    <t>How to Turn On or Off File and Printer Sharing in Windows 10</t>
  </si>
  <si>
    <t>How to Show Full Path in Address Bar of File Explorer in Windows 10</t>
  </si>
  <si>
    <t>Turn On or Off Inline AutoComplete in File Explorer and Run Dialog in Windows 10</t>
  </si>
  <si>
    <t xml:space="preserve">Turn On or Off Make File Explorer Buttons Easier to Touch when entering Tablet Posture in Windows 10
</t>
  </si>
  <si>
    <t>How to Change 'When typing into list view' Action in Windows 10 File Explorer</t>
  </si>
  <si>
    <t>File Explorer Compact Mode - Turn On or Off in Windows 10</t>
  </si>
  <si>
    <t>How to Turn On or Off Use Compact Mode in File Explorer in Windows 10</t>
  </si>
  <si>
    <t>How to Turn On or Off Show Dates in Conversational Format in Windows 10 File Explorer</t>
  </si>
  <si>
    <t>How to Add or Remove File Explorer Default Context Menu in Windows 10</t>
  </si>
  <si>
    <t>File Explorer - Expand or Collapse Group in Windows 11</t>
  </si>
  <si>
    <t>Expand or Collapse Group in File Explorer in Windows 11</t>
  </si>
  <si>
    <t>How to Clear File Explorer and Run Dialog Box History in Windows 10</t>
  </si>
  <si>
    <t>How to Show or Hide Navigation Pane in File Explorer in Windows 10</t>
  </si>
  <si>
    <t>How to Enable or Disable Numerical Sorting in File Explorer in Windows 10</t>
  </si>
  <si>
    <t>How to Open File Explorer to 'This PC' or 'Quick access' by Default in Windows 10</t>
  </si>
  <si>
    <t>File Explorer Options - Enable or Disable in Windows</t>
  </si>
  <si>
    <t>How to Enable or Disable Folder Options in Windows</t>
  </si>
  <si>
    <t>How to Open File Explorer Options in Windows 10</t>
  </si>
  <si>
    <t>How to Hide or Show Preview Handlers in Preview Pane of File Explorer in Windows 10</t>
  </si>
  <si>
    <t>How to Show or Hide Preview Pane in File Explorer in Windows 10</t>
  </si>
  <si>
    <t>How to Add or Remove Quick Access Toolbar Items in Windows 10 File Explorer</t>
  </si>
  <si>
    <t>How to Backup and Restore Quick Access Toolbar in Windows 10 File Explorer</t>
  </si>
  <si>
    <t>How to Reset Quick Access Toolbar to Default in Windows 10 File Explorer</t>
  </si>
  <si>
    <t>How to Show Quick Access Toolbar Above or Below Ribbon in Windows 10 File Explorer</t>
  </si>
  <si>
    <t>How to Hide or Show Ribbon in Windows 10 File Explorer</t>
  </si>
  <si>
    <t>How to Clear File Explorer Search History in Windows 10</t>
  </si>
  <si>
    <t>How to Enable or Disable Search History in Windows 10 File Explorer</t>
  </si>
  <si>
    <t>How to Search in File Explorer in Windows 10</t>
  </si>
  <si>
    <t>How to Hide or Show Status Bar in File Explorer in Windows 10</t>
  </si>
  <si>
    <t>How to Hide or Show Sync Provider Notifications within File Explorer in Windows 10</t>
  </si>
  <si>
    <t>How to Display Full Path in Title Bar of File Explorer in Windows 10</t>
  </si>
  <si>
    <t>How to Hide or Show Process ID in File Explorer Title Bar in Windows 10</t>
  </si>
  <si>
    <t>How to Create a UWP File Explorer app Shortcut in Windows 10</t>
  </si>
  <si>
    <t>How to Add Hash to Context Menu of Files in Windows 8 and Windows 10</t>
  </si>
  <si>
    <t>How to Add or Remove Folders to be Backed Up by File History in Windows 10</t>
  </si>
  <si>
    <t>How to Manually Create a File History Backup in Windows 10</t>
  </si>
  <si>
    <t>How to Change how Long to Keep File History in Windows 10</t>
  </si>
  <si>
    <t>How to Change how Often to Save File History in Windows 10</t>
  </si>
  <si>
    <t>How to Delete Older Versions of File History in Windows 10</t>
  </si>
  <si>
    <t>How to Recommend File History Drive to Homegroup in Windows 10</t>
  </si>
  <si>
    <t>How to Select a File History Drive in Windows 10</t>
  </si>
  <si>
    <t>How to Enable or Disable File History in Windows 10</t>
  </si>
  <si>
    <t>How to Exclude Folders from File History in Windows 10</t>
  </si>
  <si>
    <t>How to Reset File History to Default in Windows 10</t>
  </si>
  <si>
    <t>How to Restore Files or Folders using File History in Windows 10</t>
  </si>
  <si>
    <t>How to Create File History shortcut in Windows 10</t>
  </si>
  <si>
    <t>How to Turn On or Off File History in Windows 10</t>
  </si>
  <si>
    <t>How to Add File Name Extensions Context Menu in Windows 10</t>
  </si>
  <si>
    <t>How to Hide or Show File Name Extensions in Windows 10</t>
  </si>
  <si>
    <t>How to Add or Remove EFS "File ownership" Context Menu in Windows 10</t>
  </si>
  <si>
    <t>How to Pin any File to the Taskbar in Windows 10</t>
  </si>
  <si>
    <t>How to Add, Change, and Remove File Property Details in Windows 10</t>
  </si>
  <si>
    <t>How to Rename File in Windows 10</t>
  </si>
  <si>
    <t>How to Change File Sharing Encryption Level in Windows 10</t>
  </si>
  <si>
    <t>How to Turn On or Off Display File Size Info in Folder Tips in Windows 10</t>
  </si>
  <si>
    <t>How to Allow or Deny Apps Access to File System in Windows 10</t>
  </si>
  <si>
    <t>How to Restore Default File Extension Type Associations in Windows 10</t>
  </si>
  <si>
    <t>How to Unblock a File in Windows 10</t>
  </si>
  <si>
    <t>How to Show Fewer or More Details in File Transfer Dialog in Windows 10</t>
  </si>
  <si>
    <t>How to Set or Unset Hidden Attribute of Files and Folders in Windows 10</t>
  </si>
  <si>
    <t>How to Set or Unset Read-only Attribute of Files and Folders in Windows 10</t>
  </si>
  <si>
    <t>How to Backup and Restore Filter Keys Settings in Windows</t>
  </si>
  <si>
    <t>How to Turn On or Off Filter Keys in Windows 10</t>
  </si>
  <si>
    <t>Find Dialog Box - Search for Text in Command Prompt and PowerShell in Windows 10</t>
  </si>
  <si>
    <t>How to Use Find My Device for Windows 10 PCs</t>
  </si>
  <si>
    <t>How to Turn On or Off Find My Device in Windows 10</t>
  </si>
  <si>
    <t>How to Use Find My Device for Windows 10 Mobile Phone</t>
  </si>
  <si>
    <t>How to Turn On or Off Find My Phone in Windows 10 Mobile Phone</t>
  </si>
  <si>
    <t>How to Find Your Child in Microsoft Family on a Map</t>
  </si>
  <si>
    <t>How to Enable or Disable Always Open Bookmarks in New Tab in Firefox Quantum</t>
  </si>
  <si>
    <t>How to Enable or Disable Automatically Reopen Firefox after Windows Restart or Shutdown</t>
  </si>
  <si>
    <t>How to Enable or Disable Close Tab by Double Click in Firefox in Windows</t>
  </si>
  <si>
    <t>How to Completely Reset Firefox to Default in Windows</t>
  </si>
  <si>
    <t>How to Turn On or Off Content Blocking for Individual Sites in Firefox</t>
  </si>
  <si>
    <t>How to Enable or Disable Ctrl+Tab Thumbnail Previews of Tabs in Firefox</t>
  </si>
  <si>
    <t>How to Enable or Disable Extensions in Mozilla Firefox</t>
  </si>
  <si>
    <t>How to Install Extensions in Mozilla Firefox</t>
  </si>
  <si>
    <t>How to Uninstall Extensions in Mozilla Firefox</t>
  </si>
  <si>
    <t>How to Change Firefox Home Content Preferences in Windows</t>
  </si>
  <si>
    <t>How to Change Homepage in Firefox in Windows</t>
  </si>
  <si>
    <t>How to Enable or Disable IDN Punycode in Firefox Address Bar in Windows</t>
  </si>
  <si>
    <t>How to Import and Export Bookmarks via HTML in Firefox</t>
  </si>
  <si>
    <t>How to Import Bookmarks from Firefox to Internet Explorer in Windows 10</t>
  </si>
  <si>
    <t>How to Import Bookmarks from Firefox to Microsoft Edge in Windows 10</t>
  </si>
  <si>
    <t>How to Import Favorites from Internet Explorer to Firefox in Windows 10</t>
  </si>
  <si>
    <t>How to Import Favorites from Microsoft Edge to Firefox in Windows 10</t>
  </si>
  <si>
    <t>How to Change New Tab page in Firefox in Windows</t>
  </si>
  <si>
    <t>How to Disable Ad Snippets on New Tab Page in Firefox</t>
  </si>
  <si>
    <t>How to Change New Tab Preferences in Firefox Quantum</t>
  </si>
  <si>
    <t>How to Change Number of Rows of Top Sites to Show on New Tabs Page in Firefox</t>
  </si>
  <si>
    <t>How to Change Performance Settings for Firefox Quantum</t>
  </si>
  <si>
    <t>How to Enable or Disable Quick Find in Firefox</t>
  </si>
  <si>
    <t>How to Add or Remove Recent Highlights in Library Menu in Firefox</t>
  </si>
  <si>
    <t>How to Enable or Disable Recommended Extensions in Firefox</t>
  </si>
  <si>
    <t>How to Refresh Firefox in Windows</t>
  </si>
  <si>
    <t>How to Add or Remove Search Bar in Firefox Quantum</t>
  </si>
  <si>
    <t>How to Change Default Search Engine in Firefox</t>
  </si>
  <si>
    <t>How to Add and Remove Search Engine Shortcut Icons in Top Sites on Firefox New Tab page</t>
  </si>
  <si>
    <t>How to Set a Custom URL for New Tabs in Mozilla Firefox</t>
  </si>
  <si>
    <t>How to Opt-in or Opt-out of SHIELD Studies in Firefox</t>
  </si>
  <si>
    <t>How to Enable or Disable Tab Warming in Firefox in Windows</t>
  </si>
  <si>
    <t>How to Add or Remove Title Bar in Firefox</t>
  </si>
  <si>
    <t>How to Change the Theme in Firefox Quantum</t>
  </si>
  <si>
    <t>How to Add or Remove Toolbar Items in Firefox Quantum</t>
  </si>
  <si>
    <t>How to Turn On or Off UI Animations in Firefox Quantum</t>
  </si>
  <si>
    <t>Firefox Volume Control and Hardware Media Key Handling - Enable or Disable</t>
  </si>
  <si>
    <t xml:space="preserve">How to Enable or Disable Volume Control and Hardware Media Key Handling in Mozilla Firefox
</t>
  </si>
  <si>
    <t>How to Find Firmware Revision Number of Windows 10 Mobile Phone</t>
  </si>
  <si>
    <t>How to Change First Day of Week in Windows 10</t>
  </si>
  <si>
    <t>How to Remove Floppy Disk Drive in Windows Hyper-V Virtual Machine</t>
  </si>
  <si>
    <t>How to Change Focus Assist Automatic Rules in Windows 10</t>
  </si>
  <si>
    <t>How to Customize Focus Assist Priority List in Windows 10</t>
  </si>
  <si>
    <t>How to Turn On or Off Focus Assist in Windows 10</t>
  </si>
  <si>
    <t>How to Create a New Folder in Windows 10</t>
  </si>
  <si>
    <t>How to Change the Group by View of a Folder in Windows 10</t>
  </si>
  <si>
    <t>How to Change Icon of a Folder in Windows 10</t>
  </si>
  <si>
    <t>How to Show or Hide Folder Merge Conflicts in Windows 10</t>
  </si>
  <si>
    <t>How to Mount Folder as Virtual Drive in Windows 7, Windows 8, and Windows 10</t>
  </si>
  <si>
    <t>How to Open Folder in New Tab in Windows 10 File Explorer</t>
  </si>
  <si>
    <t>How to Open Each Folder in the Same or New Window in Windows 10</t>
  </si>
  <si>
    <t>Folder Options - Enable or Disable in Windows</t>
  </si>
  <si>
    <t>How to Change a Folder Picture in Windows 10</t>
  </si>
  <si>
    <t>How to Rename Folder in Windows 10</t>
  </si>
  <si>
    <t>How to Change the Sort by View of a Folder in Windows 10</t>
  </si>
  <si>
    <t>How to Change the Template of a Drive, Folder, or Library in Windows 10</t>
  </si>
  <si>
    <t>Folder Thumbnail Previews - Disable without Disabling File Thumbnail Previews in Windows</t>
  </si>
  <si>
    <t>Disable Folder Thumbnail Previews without Disabling File Thumbnail Previews in Windows</t>
  </si>
  <si>
    <t>How to Change the View Layout of a Folder in Windows 10</t>
  </si>
  <si>
    <t>How to Set a Default Folder View for All Folders in Windows 10</t>
  </si>
  <si>
    <t>How to Backup and Restore Folder View Settings in Windows 10</t>
  </si>
  <si>
    <t>Folder View Settings - Increase Cache Memory Size in Windows</t>
  </si>
  <si>
    <t>How to Increase Folder View Settings Cache Memory Size in Windows</t>
  </si>
  <si>
    <t>How to Reset Folder View Settings to Default in Windows 10</t>
  </si>
  <si>
    <t>How Add or Remove Folders from This PC in Windows 10</t>
  </si>
  <si>
    <t>How to Enable or Disable Untrusted Font Blocking in Windows 10</t>
  </si>
  <si>
    <t>How to Exclude Specific Apps for Untrusted Font Blocking in Windows 10</t>
  </si>
  <si>
    <t>How to Rebuild Font Cache in Windows 10</t>
  </si>
  <si>
    <t xml:space="preserve">Font - Change Default in Windows 10 </t>
  </si>
  <si>
    <t>How to Change the Default System Font in Windows 10</t>
  </si>
  <si>
    <t>How to Create Custom Font with Microsoft Font Maker app in Windows 10</t>
  </si>
  <si>
    <t>How to Backup and Restore Font Settings in Windows</t>
  </si>
  <si>
    <t>How to Restore Default Font Settings in Windows</t>
  </si>
  <si>
    <t>How to Enable or Disable Font Smoothing in Windows</t>
  </si>
  <si>
    <t>How to Change Font of Handwriting Panel in Windows 10</t>
  </si>
  <si>
    <t>How to Delete Fonts in Windows 10</t>
  </si>
  <si>
    <t>How to Get Fonts from the Microsoft Store in Windows 10</t>
  </si>
  <si>
    <t>How to Hide or Show Fonts in Windows</t>
  </si>
  <si>
    <t>How to Install Fonts in Windows 10</t>
  </si>
  <si>
    <t>How to Preview Fonts in Windows 10</t>
  </si>
  <si>
    <t>ForegroundLockTimeout to Open App window in Front - Change in Windows 10</t>
  </si>
  <si>
    <t>Change ForegroundLockTimeout to Open App window in Front in Windows 10</t>
  </si>
  <si>
    <t>How to Start Fresh with Clean up-to-date Installation of Windows 10</t>
  </si>
  <si>
    <t>How to Reset and Clear Recent Items and Frequent Places in Windows 10</t>
  </si>
  <si>
    <t>How to Turn On or Off 'Recent Items' and 'Frequent Places' in Windows 10</t>
  </si>
  <si>
    <t>How to Enable or Disable Fullscreen Optimizations for Apps and Games in Windows 10</t>
  </si>
  <si>
    <t>Full Screen Start Menu - Turn On or Off in Windows 10</t>
  </si>
  <si>
    <t xml:space="preserve">How to Turn On or Off Use Start Full Screen in Windows 10
</t>
  </si>
  <si>
    <t>Stress test your GPU for stability issues with FurMark</t>
  </si>
  <si>
    <t>G</t>
  </si>
  <si>
    <t>How to Choose Light or Dark Theme for Game Bar in Windows 10</t>
  </si>
  <si>
    <t>How to Dedicate Resources to Game in Windows 10 Game Bar</t>
  </si>
  <si>
    <t xml:space="preserve">How to Add or Remove Overlays on Xbox Game Bar Home in Windows 10
</t>
  </si>
  <si>
    <t>How to Customize Keyboard Shortcuts for Game Bar in Windows 10</t>
  </si>
  <si>
    <t xml:space="preserve">How to Turn On or Off Notification Sounds while Playing Games in Windows 10
</t>
  </si>
  <si>
    <t xml:space="preserve">How to Show or Hide Notifications when Playing Fullscreen Game in Windows 10
</t>
  </si>
  <si>
    <t>Enable or Disable Open Xbox Game Bar using Xbox button on Game Controller in Windows 10</t>
  </si>
  <si>
    <t xml:space="preserve">How to Pin and Unpin Xbox Game Bar Overlays on Screen in Windows 10
</t>
  </si>
  <si>
    <t>How to Record and Take Screenshots with Game Bar in Windows 10</t>
  </si>
  <si>
    <t>How to Turn On or Off Game Bar Tips in Windows 10</t>
  </si>
  <si>
    <t>How to Turn On or Off Xbox Game Bar in Windows 10</t>
  </si>
  <si>
    <t>How to View Game Performance with Game Bar in Windows 10</t>
  </si>
  <si>
    <t>How to Calibrate a Game Controller in Windows 10</t>
  </si>
  <si>
    <t>How to Enable or Disable Game DVR and Game Bar in Windows 10</t>
  </si>
  <si>
    <t>How to Undo 'Remember this as a game' for Game DVR in Windows 10</t>
  </si>
  <si>
    <t>How to Turn On or Off Game Mode Notifications in Windows 10</t>
  </si>
  <si>
    <t>How to Reset Game Mode Settings in Windows 10</t>
  </si>
  <si>
    <t>How to Turn On or Off Game Mode in Windows 10</t>
  </si>
  <si>
    <t>How to Turn On or Off Play Store Games Offline on Windows 10 PC</t>
  </si>
  <si>
    <t>How to Turn On or Off Variable Refresh Rate for Games in Windows 10</t>
  </si>
  <si>
    <t>General tab in Drive Properties in Windows 10 - Add or Remove</t>
  </si>
  <si>
    <t>How to Add or Remove General, Tools, and Hardware tabs in Drive Properties in Windows 10</t>
  </si>
  <si>
    <t>What is $GetCurrent folder and how to delete $GetCurrent folder in Windows 10</t>
  </si>
  <si>
    <t>Get even more out of Windows Suggestions - Turn On or Off in Windows 10</t>
  </si>
  <si>
    <t>How to Turn On or Off 'Get even more out of Windows' and 'Let's make Windows even better' Suggestions in Windows 10</t>
  </si>
  <si>
    <t>Check Get Windows 10 app Compatibility Report for Windows 10 in Window 7 and 8.1</t>
  </si>
  <si>
    <t>How to Remove 'Get Windows 10' Icon from Taskbar in Windows 7 and 8.1</t>
  </si>
  <si>
    <t>How to Add or Remove 'Share with' Context Menu in Windows 10</t>
  </si>
  <si>
    <t>How to Turn On or Off Glance Screen on Windows 10 Mobile Phone</t>
  </si>
  <si>
    <t>How to Go Back to the Previous Windows from Windows 10</t>
  </si>
  <si>
    <t>How to Set Number of Days can Go Back to Previous Version of Windows in Windows 10</t>
  </si>
  <si>
    <t>Google Chrome Address Bar - Always Show Full URLs</t>
  </si>
  <si>
    <t>Google Chrome DNS Resolver Cache - Flush</t>
  </si>
  <si>
    <t>How to Flush DNS Resolver Cache in Google Chrome</t>
  </si>
  <si>
    <t>Google Chrome - Import Favorites from Microsoft Edge Chromium</t>
  </si>
  <si>
    <t>Google Chrome Reading List - Add and Remove Tabs</t>
  </si>
  <si>
    <t>Google Chrome Reading List Feature - Enable or Disable</t>
  </si>
  <si>
    <t>Google Chrome Search Tabs arrow button on Title Bar - Add or Remove</t>
  </si>
  <si>
    <t>How to Enable or Disable Strict Site Isolation Mode in Google Chrome in Windows</t>
  </si>
  <si>
    <t>Google Chrome Volume Control and Media Key Handling - Enable or Disable</t>
  </si>
  <si>
    <t>Google Drive Context Menu - Add or Remove in Windows</t>
  </si>
  <si>
    <t xml:space="preserve">How to Add or Remove Google Drive Context Menu in Windows
</t>
  </si>
  <si>
    <t>How to Add or Remove Google Drive in Navigation Pane of File Explorer in Windows 10</t>
  </si>
  <si>
    <t>GPU Preferences for Apps - Backup and Restore in Windows 10</t>
  </si>
  <si>
    <t xml:space="preserve">How to Backup and Restore GPU Preferences for Apps in Windows 10
</t>
  </si>
  <si>
    <t>GPU Preferences for Apps - Reset to Default in Windows 10</t>
  </si>
  <si>
    <t xml:space="preserve">How to Reset GPU Preferences for Apps to Default in Windows 10
</t>
  </si>
  <si>
    <t>How to Check What Graphics Card or GPU is in Windows PC</t>
  </si>
  <si>
    <t xml:space="preserve">How to Turn On or Off Hardware Accelerated GPU Scheduling in Windows 10
</t>
  </si>
  <si>
    <t>How to Monitor GPU Temperature from Task Manager in Windows 10</t>
  </si>
  <si>
    <t>A guide to help users make an informed choice on buying a modern GPU</t>
  </si>
  <si>
    <t>How to Restart Video Graphics Driver of Display Adapter in Windows 8 and Windows 10</t>
  </si>
  <si>
    <t>Graphics Performance Preferences for Apps - Backup and Restore in Windows 10</t>
  </si>
  <si>
    <t>Graphics Preferences for Apps - Reset to Default in Windows 10</t>
  </si>
  <si>
    <t>How to Use Equalizer in Groove Music app in Windows 10</t>
  </si>
  <si>
    <t>How to Backup and Restore Groove Music app Settings in Windows 10</t>
  </si>
  <si>
    <t>How to Edit Song and Album Metadata Info in Groove Music app in Windows 10</t>
  </si>
  <si>
    <t>How to Set Now Playing Artist Art in Groove Music app as Lock Screen in Windows 10</t>
  </si>
  <si>
    <t>How to Set Now Playing Artist Art in Groove Music app as Desktop Background in Windows 10</t>
  </si>
  <si>
    <t>How to See Applied Group Policies in Windows 10</t>
  </si>
  <si>
    <t>How to Apply Local Group Policy to Administrators in Windows 10</t>
  </si>
  <si>
    <t>How to Apply Local Group Policy to Non-Administrators in Windows 10</t>
  </si>
  <si>
    <t>How to Apply Local Group Policies to Specific User in Windows 10</t>
  </si>
  <si>
    <t>How to Open the Local Group Policy Editor in Windows 10</t>
  </si>
  <si>
    <t>How to Reset All Local Group Policy Settings to Default in Windows 10</t>
  </si>
  <si>
    <t>How to Backup and Restore Local Group Policy Settings in Windows 10</t>
  </si>
  <si>
    <t>How to Manually Update Group Policy Settings in Windows 10</t>
  </si>
  <si>
    <t>How to Add or Remove Users from Groups in Windows 10</t>
  </si>
  <si>
    <t>How to Add a Guest Account in Windows 10</t>
  </si>
  <si>
    <t>How to Generate a Globally Unique Identifier (GUID) in Windows</t>
  </si>
  <si>
    <t>H</t>
  </si>
  <si>
    <t>How to Change Font Size of Handwriting Panel in Windows 10</t>
  </si>
  <si>
    <t>How to Turn On or Off Write with Fingertip in Handwriting Panel in Windows 10</t>
  </si>
  <si>
    <t>How to Add or Remove 'Hard disk burst ignore time' from Power Options in Windows</t>
  </si>
  <si>
    <t>How to Find Serial Number of Hard Drive in Windows</t>
  </si>
  <si>
    <t>Hardware-enforced Stack Protection - Check if Process is using in Windows 10</t>
  </si>
  <si>
    <t>Check if Process is using Hardware-enforced Stack Protection in Windows 10</t>
  </si>
  <si>
    <t>Hardware tab in Drive Properties in Windows 10 - Add or Remove</t>
  </si>
  <si>
    <t>How to Change HDR and SDR Brightness Balance Level for Display in Windows 10</t>
  </si>
  <si>
    <t>How to Turn On or Off HDR and WCG Color for a Display in Windows 10</t>
  </si>
  <si>
    <t>HDR Certification of Display - See in Windows 10</t>
  </si>
  <si>
    <t>How to Turn On or Off Play HDR Content when on Battery in Windows 10</t>
  </si>
  <si>
    <t>HDR Display - Run VESA Certified DisplayHDR Tests on in Windows 10</t>
  </si>
  <si>
    <t xml:space="preserve">How to Run VESA Certified DisplayHDR Tests on Display in Windows 10
</t>
  </si>
  <si>
    <t>HDR - Enable or Disable Auto HDR for Games in Windows 10</t>
  </si>
  <si>
    <t>How to Turn On or Off Stream HDR video for Display on Windows 10</t>
  </si>
  <si>
    <t>How to Turn On or Off Notifications on Head Mounted Display in Windows 10</t>
  </si>
  <si>
    <t>Headphones - Enable Spatial Sound in Windows 10</t>
  </si>
  <si>
    <t>How to Enable or Disable Spatial Sound for Headphones in Windows 10</t>
  </si>
  <si>
    <t>Headset Button Default Voice Activation App - Change in Windows 10</t>
  </si>
  <si>
    <t xml:space="preserve">Change Default Voice Activation App for Headset Button in Windows 10
</t>
  </si>
  <si>
    <t>How to Turn On or Off Hey Cortana in Windows 10</t>
  </si>
  <si>
    <t>How to Specify Hiberfile Type as Full or Reduced in Windows 10</t>
  </si>
  <si>
    <t>How to Hibernate the Computer in Windows 10</t>
  </si>
  <si>
    <t>How to Enable or Disable Windows To Go Workspace using Hibernate on Windows 10 PC</t>
  </si>
  <si>
    <t>How to Enable or Disable Hibernate in Windows 10</t>
  </si>
  <si>
    <t>How to Add or Remove Hibernate from Power menu in Windows 10</t>
  </si>
  <si>
    <t>How to Enable or Disable Shut Down, Restart, Sleep, and Hibernate in Power Menu in Windows 10</t>
  </si>
  <si>
    <t>How to Show Hidden Files, Folders, and Drives in Windows 10</t>
  </si>
  <si>
    <t>How to Add Hidden items to Context Menu in Windows 10</t>
  </si>
  <si>
    <t>How to Add Hide selected items to Context Menu in Windows 10</t>
  </si>
  <si>
    <t>How to Enable or Disable High Contrast Keyboard Shortcut in Windows</t>
  </si>
  <si>
    <t>How to Turn On or Off High Contrast Mode in Windows 10</t>
  </si>
  <si>
    <t>High Contrast Warning Message and Sound - Enable or Disable in Windows</t>
  </si>
  <si>
    <t>How to Enable or Disable High Contrast Warning Message and Sound in Windows</t>
  </si>
  <si>
    <t>How to Change Highlighted Text Color in Windows 10</t>
  </si>
  <si>
    <t>How to Add History to Context Menu in Windows 10</t>
  </si>
  <si>
    <t>How to Add HomeGroup to Context Menu in Windows 10</t>
  </si>
  <si>
    <t>How to Create a Homegroup in Windows 10</t>
  </si>
  <si>
    <t>How to Add or Remove Homegroup Desktop Icon in Windows 10</t>
  </si>
  <si>
    <t>How to Join a Homegroup in Windows 10</t>
  </si>
  <si>
    <t>How to Add or Remove Homegroup in Navigation Pane of File Explorer in Windows 10</t>
  </si>
  <si>
    <t>How to Leave a Homegroup in Windows 10</t>
  </si>
  <si>
    <t>How to Change Homegroup Password in Windows 10</t>
  </si>
  <si>
    <t>How to View or Print Homegroup Password in Windows 10</t>
  </si>
  <si>
    <t>How to Block Websites using Hosts File in Windows</t>
  </si>
  <si>
    <t>How to reset Hosts file back to default in Windows</t>
  </si>
  <si>
    <t>How to Turn On or Off Hotspot 2.0 Networks in Windows 10</t>
  </si>
  <si>
    <t>How to Change HungAppTimeout Value in Windows 10</t>
  </si>
  <si>
    <t>How to Create Hyper-V virtual machine using free Windows XP Mode in Windows 10</t>
  </si>
  <si>
    <t>How to Create and Use Hyper-V Checkpoints in Windows 10</t>
  </si>
  <si>
    <t>How to Create VHD of Windows 10 Installation and Use in Hyper-V</t>
  </si>
  <si>
    <t>Hyper-V - Create Windows 11 Virtual Machine</t>
  </si>
  <si>
    <t>Create Windows 11 Virtual Machine with Hyper-V</t>
  </si>
  <si>
    <t>How to Use Differencing Disks in Hyper-V</t>
  </si>
  <si>
    <t>How to Turn On or Off Hyper-V Enhanced Session Mode in Windows 10</t>
  </si>
  <si>
    <t>How to Create a Hyper-V Manager shortcut in Windows 10</t>
  </si>
  <si>
    <t>How to Native Boot to VHD of Hyper-V Virtual Machine</t>
  </si>
  <si>
    <t>How to enable Nested Virtualization on Hyper-V VM to allow Hyper-V to run virtual machines</t>
  </si>
  <si>
    <t>How to Optimize Hyper-V Virtual Machines for better Performance</t>
  </si>
  <si>
    <t>How to Quick Create a New Hyper-V Virtual Machine</t>
  </si>
  <si>
    <t>How to use Hyper-V Quick Create and pre-installed Ubuntu virtual hard disk to setup Ubuntu Linux virtual machine</t>
  </si>
  <si>
    <t>How to Run Virtual Machines and any Vrtualization Software on Same Windows 10 Computer</t>
  </si>
  <si>
    <t>How to Change Default Folder to Store Hyper-V Virtual Hard Disks</t>
  </si>
  <si>
    <t>How to Add or Remove a Physical Hard Disk to Hyper-V Virtual Machine</t>
  </si>
  <si>
    <t>Hyper-V Virtual Machine Automatic Start Action - Change in Windows 11</t>
  </si>
  <si>
    <t>Automatically Run Hyper-V Virtual Machines at Startup in Windows 11</t>
  </si>
  <si>
    <t>Hyper-V Virtual Machine Automatic Stop Action - Change in Windows 11</t>
  </si>
  <si>
    <t>Change Automatic Stop Action of Hyper-V Virtual Machine in Windows 11</t>
  </si>
  <si>
    <t>How to Create a Hyper-V Virtual Machine Connection shortcut in Windows 10</t>
  </si>
  <si>
    <t>How to Create Shortcut of Hyper-V Virtual Machine in Windows 8 and 10</t>
  </si>
  <si>
    <t>How to Delete Hyper-V Virtual Machine in Windows 10</t>
  </si>
  <si>
    <t>How to Export Hyper-V Virtual Machines in Windows 10</t>
  </si>
  <si>
    <t>How to Import Hyper-V Virtual Machines in Windows 10</t>
  </si>
  <si>
    <t>How to Move Hyper-V Virtual Machine in Windows 10</t>
  </si>
  <si>
    <t>How to Rename Hyper-V Virtual Machine in Windows 10</t>
  </si>
  <si>
    <t>How to See if Hyper-V Virtual Machine is Generation 1 or Generation 2</t>
  </si>
  <si>
    <t>How to Use Local Devices and Resources on Hyper-V Virtual Machine in Windows 10</t>
  </si>
  <si>
    <t>Set up and use Hyper-V virtual machine to get Windows 10 Insider ISO images</t>
  </si>
  <si>
    <t>How to Change Default Folder to Store Hyper-V Virtual Machines</t>
  </si>
  <si>
    <t>How to Setup and Use Hyper-V in Windows 10 for OS Virtualization</t>
  </si>
  <si>
    <t>How to Install CentOS Linux on Hyper-V Virtual Machine in Windows 10</t>
  </si>
  <si>
    <t>I</t>
  </si>
  <si>
    <t>How to Rebuild the Icon Cache in Windows 10</t>
  </si>
  <si>
    <t>How to Change Icon Cache Size in Windows</t>
  </si>
  <si>
    <t>How to Extract Icon from File in Windows</t>
  </si>
  <si>
    <t>How to Change Text Size for Icons in Windows 10</t>
  </si>
  <si>
    <t>IExpress - Create EXE file from batch file</t>
  </si>
  <si>
    <t>How to Rotate an Image in Windows 10</t>
  </si>
  <si>
    <t>How to Add or Remove 'Include in library' from Context Menu in Windows 10</t>
  </si>
  <si>
    <t>Disable Adding Locations on Removable Drives to Index and Libraries in Windows 10</t>
  </si>
  <si>
    <t>How to Add or Remove File Types for Search Index in Windows 10</t>
  </si>
  <si>
    <t>How to Change Storage Location of Search Index in Windows 10</t>
  </si>
  <si>
    <t>How to Add or Remove Locations for Search Index in Windows 10</t>
  </si>
  <si>
    <t>How to Enable or Disable Modifying Indexed Locations in Windows</t>
  </si>
  <si>
    <t>How to Reset and Rebuild Search Index in Windows 10</t>
  </si>
  <si>
    <t>How to Enable or Disable Indexer Backoff in Windows</t>
  </si>
  <si>
    <t>How to Use Indexer Diagnostics App for Windows Search Indexer Issues in Windows 10</t>
  </si>
  <si>
    <t>How to Turn On or Off Indexing Contents and Properties of Files on a Drive in Windows</t>
  </si>
  <si>
    <t>How to Enable or Disable Search Indexing in Windows</t>
  </si>
  <si>
    <t>How to Enable or Disable Indexing when on Battery Power in Windows</t>
  </si>
  <si>
    <t>How to Enable or Disable Advanced Indexing Options in Windows</t>
  </si>
  <si>
    <t>How to Create an Indexing Options Shortcut in Windows 10</t>
  </si>
  <si>
    <t>How to Customize Details of Shortcut Infotips in Windows</t>
  </si>
  <si>
    <t>How to Hide or Show Pop-up Description for Folder and Desktop Items in Windows 10</t>
  </si>
  <si>
    <t>How to Add Inherited Permissions Context Menu in Windows</t>
  </si>
  <si>
    <t>Enable or Disable Inherited Permissions for Files and Folders in Windows</t>
  </si>
  <si>
    <t>How to Turn On or Off Getting to know you for Inking &amp; Typing Personalization in Windows 10</t>
  </si>
  <si>
    <t>How to Turn On or Off Improve Inking &amp; Typing Recognition in Windows 10</t>
  </si>
  <si>
    <t>How to Do a Repair Install of Windows 10 with an In-place Upgrade</t>
  </si>
  <si>
    <t>How to Turn On or Off Language Bar and Input Indicator in Windows 10</t>
  </si>
  <si>
    <t>Input Language and Layout Shortcut - Change in Windows 10</t>
  </si>
  <si>
    <t>How to Change Keyboard Input Language and Layout Shortcut in Windows 10</t>
  </si>
  <si>
    <t>How to Set Default Keyboard Input Language in Windows 10</t>
  </si>
  <si>
    <t>How to Enable or Disable Insider Build Settings in Windows 10</t>
  </si>
  <si>
    <t>How to Change Account Used for Insider Builds in Windows 10</t>
  </si>
  <si>
    <t>How to Start or Stop Receiving Insider Builds in Windows 10</t>
  </si>
  <si>
    <t>How to Install or Uninstall Insider Hub app in Windows 10</t>
  </si>
  <si>
    <t>Insider Preview Builds - Start or Stop Getting on a Windows 10 PC</t>
  </si>
  <si>
    <t>How to Start or Stop Getting Insider Preview Builds on a Windows 10 PC</t>
  </si>
  <si>
    <t>How to Stop Receiving Insider Preview Builds on Windows 10 Mobile Phone</t>
  </si>
  <si>
    <t>Insider Program - Change Channel in Windows 10</t>
  </si>
  <si>
    <t>How to Change Windows Insider Program Channel in Windows 10</t>
  </si>
  <si>
    <t>Insider Program - Join to Register Account</t>
  </si>
  <si>
    <t xml:space="preserve">How to Join Windows Insider Program to Register Account
</t>
  </si>
  <si>
    <t>Insider Program - Leave and Unregister Account</t>
  </si>
  <si>
    <t xml:space="preserve">How to Leave Windows Insider Program to Unregister Account
</t>
  </si>
  <si>
    <t>How to Choose to Skip Ahead to Next Release for Windows 10 Insiders in Fast Ring</t>
  </si>
  <si>
    <t>How to Find Windows 10 Original Install Date and Time</t>
  </si>
  <si>
    <t>How to Install Windows 10 S on a Windows 10 PC</t>
  </si>
  <si>
    <t>Installation Date of App or Program - Find in Windows 10</t>
  </si>
  <si>
    <t>How to Add or Remove Intel HD Graphics desktop context menu in Windows</t>
  </si>
  <si>
    <t>How to Add or Remove Internet Explorer in Power Options in Windows</t>
  </si>
  <si>
    <t>How to Enable or Disable Enterprise Mode for Internet Explorer 11</t>
  </si>
  <si>
    <t>How to Turn On or Off Enterprise Mode for Websites in Internet Explorer 11</t>
  </si>
  <si>
    <t>How to Import or Export Internet Explorer Favorites with HTM file in Windows 10</t>
  </si>
  <si>
    <t>How to Import Favorites from Microsoft Edge to Internet Explorer in Windows 10</t>
  </si>
  <si>
    <t>How to Import Favorites from Internet Explorer to Microsoft Edge in Windows 10</t>
  </si>
  <si>
    <t>How to Install or Uninstall Internet Explorer in Windows 10</t>
  </si>
  <si>
    <t>How to Change "JavaScript Timer Frequency" Power Option Setting for Internet Explorer</t>
  </si>
  <si>
    <t>Internet Explorer - Let Open Sites in Microsoft Edge Chromium</t>
  </si>
  <si>
    <t>How to Turn On or Off Let Internet Explorer Open Sites in Microsoft Edge Chromium</t>
  </si>
  <si>
    <t>How to Restore and Open Internet Explorer in Windows 10</t>
  </si>
  <si>
    <t>How to Add or Remove Open Microsoft Edge Tab Button in Internet Explorer in Windows 10</t>
  </si>
  <si>
    <t>How to Turn On or Off Play Sounds in Webpages in Internet Explorer</t>
  </si>
  <si>
    <t>How to Reset Internet Explorer in Windows 10</t>
  </si>
  <si>
    <t>How to Hide or Show Search Box in Internet Explorer 11</t>
  </si>
  <si>
    <t>How to Add or Remove Internet Explorer Send Feedback Smiley Button in Windows 10</t>
  </si>
  <si>
    <t>How to Turn On or Off to Store your Passwords for Websites in Internet Explorer 11 (IE11)</t>
  </si>
  <si>
    <t>How to View and Remove Stored Passwords for Websites by Internet Explorer 11 (IE11)</t>
  </si>
  <si>
    <t>How to Change Internet Time Server in Windows</t>
  </si>
  <si>
    <t>How to Add and Remove Internet Time Servers in Windows</t>
  </si>
  <si>
    <t>How to Find Private and Public IP Address of Your Windows 10 PC</t>
  </si>
  <si>
    <t>IP Address - Reset in Windows 11 and Windows 10</t>
  </si>
  <si>
    <t>Reset IP Address in Windows 11 and Windows 10</t>
  </si>
  <si>
    <t>How to Enable or Disable IPv6 in Windows 7, Windows 8, and Windows 10</t>
  </si>
  <si>
    <t>How to Mount or Unmount ISO and IMG Files in Windows 10</t>
  </si>
  <si>
    <t>How to Download a Windows 10 ISO File</t>
  </si>
  <si>
    <t>How to Create a Windows 10 ISO Image File from UUP Upgrade Files</t>
  </si>
  <si>
    <t>How to create ISO image containing all your preferred Windows 10 Insider editions</t>
  </si>
  <si>
    <t>How to create a Windows 10 ISO image for clean, in-place upgrade and repair install</t>
  </si>
  <si>
    <t>How to create a Windows Preinstallation Environment bootable USB flash drive or ISO image</t>
  </si>
  <si>
    <t>ISO or USB - See Full Details</t>
  </si>
  <si>
    <t>How to See Full Details about a Windows 10 ISO file or USB</t>
  </si>
  <si>
    <t>J</t>
  </si>
  <si>
    <t>How to Enable or Disable Pin and Unpin Items on Jump Lists in Windows 10</t>
  </si>
  <si>
    <t>How to Change Maximum Number of Items in Jump Lists in Windows 10</t>
  </si>
  <si>
    <t>How to Pin or Unpin Items on Jump Lists in Windows 10</t>
  </si>
  <si>
    <t>How to Rearrange Pinned Items On Jump Lists in Windows 10</t>
  </si>
  <si>
    <t>How to Enable or Disable Showing Remote Locations in Jump Lists in Windows</t>
  </si>
  <si>
    <t>How to Create Soft and Hard Symbolic Links in Windows</t>
  </si>
  <si>
    <t>Junction Points and Symbolic Links - Find All in Windows</t>
  </si>
  <si>
    <t>Find All Symbolic Links and Junction Points in Windows</t>
  </si>
  <si>
    <t>How to Restore Default Junction Points in Windows</t>
  </si>
  <si>
    <t>K</t>
  </si>
  <si>
    <t>Keyboard App Keys - Customize or Disable in Windows</t>
  </si>
  <si>
    <t xml:space="preserve">How to Customize or Disable App Keys for Keyboard in Windows
</t>
  </si>
  <si>
    <t>How to Change Keyboard Character Repeat Delay and Rate in Windows</t>
  </si>
  <si>
    <t>Keyboard Input Language and Layout Shortcut - Change in Windows 10</t>
  </si>
  <si>
    <t>How to Change Keyboard Layout in Windows 10</t>
  </si>
  <si>
    <t>How to Set Default Keyboard Layout in Windows 10</t>
  </si>
  <si>
    <t>How to Turn On or Off Use Different Keyboard Layout for each App Window in Windows 10</t>
  </si>
  <si>
    <t>How to Add or Remove Keyboard Layouts in Windows 10</t>
  </si>
  <si>
    <t>How to Right Click using Keyboard in Windows 7, Windows 8, and Windows 10</t>
  </si>
  <si>
    <t>How to Assign Keyboard Shortcut to Shortcuts in Windows 10</t>
  </si>
  <si>
    <t>Keyboard Shortcuts for Sticky Notes in Windows 10</t>
  </si>
  <si>
    <t>List of Keyboard Shortcuts in Windows 10</t>
  </si>
  <si>
    <t>Keyboard Shortcuts List for Microsoft Edge</t>
  </si>
  <si>
    <t>Turn On or Off Add Space after Text Suggestion for Hardware Keyboard in Windows 10</t>
  </si>
  <si>
    <t>How to Turn On or Off Text Suggestions for Hardware Keyboard in Windows 10</t>
  </si>
  <si>
    <t>How to Add Kill All Not Responding Tasks Context Menu in Windows 10</t>
  </si>
  <si>
    <t>How to Change Kiosk App in Windows 10</t>
  </si>
  <si>
    <t>How to Turn On or Off Auto Restart when Windows 10 Crashes while in Kiosk Mode</t>
  </si>
  <si>
    <t>How to Download and Install Media Feature Pack for N Editions of Windows 10</t>
  </si>
  <si>
    <t>L</t>
  </si>
  <si>
    <t>How to Add a Language in Windows 10</t>
  </si>
  <si>
    <t>How to Change System UI Language in Windows 10</t>
  </si>
  <si>
    <t>How to Change Speech Recognition Language in Windows 10</t>
  </si>
  <si>
    <t>How to Turn On or Off Website Access to Language List in Windows 10</t>
  </si>
  <si>
    <t>How to See System Default UI Language of Windows 10</t>
  </si>
  <si>
    <t>Language page in Settings - Enable or Disable in Windows 10</t>
  </si>
  <si>
    <t xml:space="preserve">How to Enable or Disable Language page in Settings in Windows 10
</t>
  </si>
  <si>
    <t>How to Remove a Language in Windows 10</t>
  </si>
  <si>
    <t>How to Enable or Disable NTFS Last Access Time Stamp Updates in Windows 10</t>
  </si>
  <si>
    <t>Left and Right Audio Balance of Sound Devices - Adjust in Windows 10</t>
  </si>
  <si>
    <t>Let's make Windows even better Suggestions - Turn On or Off in Windows 10</t>
  </si>
  <si>
    <t>How to Add or Remove Music Library in Windows 10</t>
  </si>
  <si>
    <t>How to Add or Remove Pictures Library in Windows 10</t>
  </si>
  <si>
    <t>How to Add or Remove Saved Pictures Library in Windows 10</t>
  </si>
  <si>
    <t>How to Add or Remove Videos Library in Windows 10</t>
  </si>
  <si>
    <t>How to Add or Remove Libraries Desktop Icon in Windows 10</t>
  </si>
  <si>
    <t>How to Change Libraries Icon in File Explorer in Windows 10</t>
  </si>
  <si>
    <t>How to Add or Remove Libraries in Navigation Pane of File Explorer in Windows 10</t>
  </si>
  <si>
    <t>How to Move Libraries Above or Below This PC in Navigation Pane in Windows 10</t>
  </si>
  <si>
    <t>How to Restore Default Libraries in Windows 10</t>
  </si>
  <si>
    <t>How to Add Change Icon to Context Menu of New Libraries in Windows 10</t>
  </si>
  <si>
    <t>How to Create a New Library in Windows 10</t>
  </si>
  <si>
    <t>How to Re-order Folder Groups Inside a Library in Windows 10</t>
  </si>
  <si>
    <t>How to Hide or Show a Library in Navigation Pane in Windows 10</t>
  </si>
  <si>
    <t>How to Change Icon of a Library in Windows 10</t>
  </si>
  <si>
    <t>How to Remove Included Folder from Library in Windows 10</t>
  </si>
  <si>
    <t>How to Restore Default Settings of Library in Windows 10</t>
  </si>
  <si>
    <t>How to Add Restore Settings to Context Menu of Libraries in Windows 10</t>
  </si>
  <si>
    <t>How to Set Default and Public Save Location of Library in Windows 10</t>
  </si>
  <si>
    <t>How to Determine if Windows License Type is OEM, Retail, or Volume</t>
  </si>
  <si>
    <t>Lid Open Default Action - Change in Windows 10</t>
  </si>
  <si>
    <t>How to Change Default Lid Open Action in Windows 10</t>
  </si>
  <si>
    <t>How to Turn On or Off Windows 10 Limited Periodic Scanning with Windows Defender</t>
  </si>
  <si>
    <t>How to Add or Remove Linux in Navigation Pane of File Explorer in Windows 10</t>
  </si>
  <si>
    <t>Linux Distribution version - Set to WSL 1 or WSL 2 in Windows 10</t>
  </si>
  <si>
    <t xml:space="preserve">How to Set Linux Distribution version to WSL 1 or WSL 2 in Windows 10
</t>
  </si>
  <si>
    <t>How to Add List Permissions Context Menu in Windows</t>
  </si>
  <si>
    <t>How to Clear Your Live Tile Cache on Start in Windows 10</t>
  </si>
  <si>
    <t>How to Enable or Disable Live Tile Notifications on Start in Windows 10</t>
  </si>
  <si>
    <t>How to Turn Live Tiles On or Off for Apps on Start in Windows 10</t>
  </si>
  <si>
    <t>How to Add or Update Security Questions for Local Account in Windows 10</t>
  </si>
  <si>
    <t>How to Sign in to Store with Different Microsoft Account in Windows 10</t>
  </si>
  <si>
    <t>How to Switch to a Local Account from a Microsoft Account in Windows 10</t>
  </si>
  <si>
    <t>How to Switch to a Microsoft Account from a Local Account in Windows 10</t>
  </si>
  <si>
    <t>How to Enable or Disable Use of Security Questions for Local Accounts in Windows 10</t>
  </si>
  <si>
    <t>How to Securely Login to Local Accounts with YubiKey Security Key in Windows 7, Windows 8, and Windows 10</t>
  </si>
  <si>
    <t>How to Backup and Restore Local Group Policy Objects in Windows 10</t>
  </si>
  <si>
    <t>How to Open Local Security Policy Editor in Windows</t>
  </si>
  <si>
    <t>How to Turn On or Off Location Access for Desktop apps in Windows 10</t>
  </si>
  <si>
    <t>How to Enable or Disable Changing Geographic Location in Windows</t>
  </si>
  <si>
    <t>How to Clear Your Location History on Windows 10 PC</t>
  </si>
  <si>
    <t>How to Change Region Location of Windows 10 for when Abroad</t>
  </si>
  <si>
    <t>How to Turn On or Off Location Service in Windows 10</t>
  </si>
  <si>
    <t>How to Set, Change, or Clear Default Location for Windows 10 PC</t>
  </si>
  <si>
    <t>Location tab in Folder Properties in Windows 10 - Add or Remove</t>
  </si>
  <si>
    <t xml:space="preserve">How to Add or Remove Location tab in Folder Properties in Windows 10
</t>
  </si>
  <si>
    <t>How to Add or Remove Network Icon on Lock and Sign-in Screen in Windows 10</t>
  </si>
  <si>
    <t>How to Automatically Lock Computer in Windows 10</t>
  </si>
  <si>
    <t>Lock Computer on Ctrl+Alt+Del Screen - Add or Remove</t>
  </si>
  <si>
    <t>How to Enable or Disable Lock Computer in Windows</t>
  </si>
  <si>
    <t>How to Lock the Computer in Windows 10</t>
  </si>
  <si>
    <t>How to Play Sound when Lock Computer in Windows</t>
  </si>
  <si>
    <t>Lock Screen Background - Change in Windows 10</t>
  </si>
  <si>
    <t>How to Change Lock Screen Background to Windows Spotlight, Picture, or Slideshow in Windows 10</t>
  </si>
  <si>
    <t>How to Enable or Disable Changing Lock Screen Background in Windows 10</t>
  </si>
  <si>
    <t>How to Turn On or Off Show Lock Screen Background on Sign-in Screen in Windows 10</t>
  </si>
  <si>
    <t>How to Choose Apps to Show Detailed and Quick Status on Lock Screen in Windows 10</t>
  </si>
  <si>
    <t>How to Find and Save Custom Lock Screen Background Images in Windows 10</t>
  </si>
  <si>
    <t>How to Enable or Disable Cortana on your Lock Screen in Windows 10</t>
  </si>
  <si>
    <t>How to Enable or Disable the Lock Screen in Windows 10</t>
  </si>
  <si>
    <t>How to Hide or Show Content of Notifications on Lock Screen in Windows 10</t>
  </si>
  <si>
    <t>Lock Screen Notifications - Turn On or Off in Windows 10</t>
  </si>
  <si>
    <t xml:space="preserve">How to Turn On or Off Show Notifications on Lock Screen in Windows 10
</t>
  </si>
  <si>
    <t>How to Enable Search Box on Lock Screen in Windows 10</t>
  </si>
  <si>
    <t>How to Enable or Disable Lock Screen Slide Show in Windows 10</t>
  </si>
  <si>
    <t>How to Turn On or Off Automatically Dismiss Lock Screen for Windows Hello Face in Windows 10</t>
  </si>
  <si>
    <t>How to Get More Information about a Windows Spotlight Image in Windows 10</t>
  </si>
  <si>
    <t>How to Find and Save Windows Spotlight Background Images in Windows 10</t>
  </si>
  <si>
    <t>How to Rate Windows Spotlight Background Images on Lock Screen in Windows 10</t>
  </si>
  <si>
    <t>How to Remotely Lock Windows 10 Device with Find My Device</t>
  </si>
  <si>
    <t>How to Lock your Windows 10 Mobile Phone Online</t>
  </si>
  <si>
    <t>How to Automatically Lock Windows 10 PC with your Phone</t>
  </si>
  <si>
    <t>How to Play Sound at Logoff (Sign-out) in Windows 10</t>
  </si>
  <si>
    <t>How to Play Sound at Logon (Sign-in) in Windows 10</t>
  </si>
  <si>
    <t>How to Enable or Disable Win32 Long Paths in Windows 10</t>
  </si>
  <si>
    <t>Add or Remove 'Look for an app in the Store' in Open with in Windows 10</t>
  </si>
  <si>
    <t>How to Use Lync app to Join Online Meeting as Guest without Lync Account</t>
  </si>
  <si>
    <t>M</t>
  </si>
  <si>
    <t>How to Find MAC Address of Your Windows 10 Mobile Phone</t>
  </si>
  <si>
    <t>How to Find MAC Address on Your Windows 10 PC</t>
  </si>
  <si>
    <t>How to Turn On or Off Random Hardware MAC Addresses for Wi-Fi in Windows 10</t>
  </si>
  <si>
    <t>Turn On or Off Random Hardware MAC Addresses for Wi-Fi in Windows 10 Mobile Phone</t>
  </si>
  <si>
    <t>How to Create and Restore a System Image Backup with Macrium Reflect</t>
  </si>
  <si>
    <t>How to Create a Macrium Reflect Rescue Partition</t>
  </si>
  <si>
    <t>How to Use Macrium Reflect Rescue Media to Fix Windows Boot Issues</t>
  </si>
  <si>
    <t>How to Set Up Dual or Multi Boot using Macrium Reflect System Image</t>
  </si>
  <si>
    <t>How to Create Hyper-V Virtual Machine using Macrium Reflect System Image</t>
  </si>
  <si>
    <t>How to Choose Where to Keep Mouse Cursor while using Magnifier in Windows 10</t>
  </si>
  <si>
    <t>How to Choose Where to Keep Text Cursor while using Magnifier in Windows 10</t>
  </si>
  <si>
    <t>How to Open and Close Magnifier in Windows 10</t>
  </si>
  <si>
    <t>How to Turn On or Off Invert Colors of Magnifier Window in Windows 10</t>
  </si>
  <si>
    <t>How to Turn On or Off Floating Transparent Magnifying Glass for Magnifier in Windows 10</t>
  </si>
  <si>
    <t>How to Turn On or Off Start Magnifier Automatically at Login in Windows 10</t>
  </si>
  <si>
    <t>How to Turn On or Off Start Magnifier Automatically before Login in Windows 10</t>
  </si>
  <si>
    <t>How to Change Magnifier View in Windows 10</t>
  </si>
  <si>
    <t>How to Change Magnifier Zoom Level Increments in Windows 10</t>
  </si>
  <si>
    <t>How to Add or Delete Accounts in Mail App in Windows 10</t>
  </si>
  <si>
    <t>How to Perform Advanced Searches in Windows 10 Mail App</t>
  </si>
  <si>
    <t>How to Turn On or Off Auto-open Next Item in Windows 10 Mail app</t>
  </si>
  <si>
    <t>How to Turn On or Off Automatic Replies in Mail app in Windows 10</t>
  </si>
  <si>
    <t>How to Turn On or Off Caret Browsing in Windows 10 Mail app</t>
  </si>
  <si>
    <t>How to Change Mailbox Sync Settings for Mail app in Windows 10</t>
  </si>
  <si>
    <t>How to Change Default Font for Mail app in Windows 10</t>
  </si>
  <si>
    <t>How to Delete Email Messages in Windows 10 Mail app</t>
  </si>
  <si>
    <t>Turn On or Off Automatically Download External Content in Mail app in Windows 10</t>
  </si>
  <si>
    <t>How to Add or Remove Folders from Favorites in Mail app in Windows 10</t>
  </si>
  <si>
    <t>How to Turn On or Off Focused Inbox in Windows 10 Mail app</t>
  </si>
  <si>
    <t>How to Change Folder and Message Spacing Density in Windows 10 Mail app</t>
  </si>
  <si>
    <t>How to Turn On or Off Group by Conversation in Message List of Windows 10 Mail app</t>
  </si>
  <si>
    <t>Change How to Automatically Mark Message as Read in Windows 10 Mail app</t>
  </si>
  <si>
    <t>How to Turn On or Off Message Preview Text in Windows 10 Mail app</t>
  </si>
  <si>
    <t>How to Move Messages to Focused or Other Inbox for Outlook in Windows 10 Mail app</t>
  </si>
  <si>
    <t>How to Change Mail app Notification Sound in Windows 10</t>
  </si>
  <si>
    <t>How to Turn On or Off Mail app Notification Banner and Sound in Windows 10</t>
  </si>
  <si>
    <t>How to Pin to Start Email Account from Mail app in Windows 10</t>
  </si>
  <si>
    <t>How to Pin to Start Email Folder from Mail app in Windows 10</t>
  </si>
  <si>
    <t>Hide or Show Preview of Attached Images in Message List of Windows 10 Mail app</t>
  </si>
  <si>
    <t>How to Rename Account in Mail App in Windows 10</t>
  </si>
  <si>
    <t>How to Save Email Messages in Windows 10 Mail app</t>
  </si>
  <si>
    <t>How to Hide or Show Sender Pictures in Windows 10 Mail App</t>
  </si>
  <si>
    <t>How to Turn On or Off Mail app Signature in Windows 10</t>
  </si>
  <si>
    <t>How to Turn On or Off Swipe Actions in Windows 10 Mail app</t>
  </si>
  <si>
    <t>How to Turn On or Off Email for Account in Mail app in Windows 10</t>
  </si>
  <si>
    <t>How to Use Malicious Software Removal Tool in Windows</t>
  </si>
  <si>
    <t>How to Add Manage Library to Context Menu of Libraries in Windows 10</t>
  </si>
  <si>
    <t>How to Add or Remove Manage on This PC Context Menu in Windows 10</t>
  </si>
  <si>
    <t>How to Map Network Drive or Disconnect Network Drive in Windows 10</t>
  </si>
  <si>
    <t>Map Network Drive and Disconnect Network Drive on This PC Context Menu - Add or Remove in Windows 10</t>
  </si>
  <si>
    <t xml:space="preserve">Add or Remove Map Network Drive and Disconnect Network Drive from This PC Context Menu in Windows 10
</t>
  </si>
  <si>
    <t xml:space="preserve">Enable Mapped Drives to be Available in Elevated Command Prompt and PowerShell in Windows
</t>
  </si>
  <si>
    <t>Mapped Network Drives - Enable Scan with Microsoft Defender Antivirus</t>
  </si>
  <si>
    <t>How to Enable or Disable Scan Mapped Network Drives with Microsoft Defender in Windows 10</t>
  </si>
  <si>
    <t>How to Download Offline Maps in Windows 10</t>
  </si>
  <si>
    <t>How to Backup and Restore Maps app Settings in Windows 10</t>
  </si>
  <si>
    <t>How to Enable or Disable Automatic Updates for Offline Maps in Windows 10</t>
  </si>
  <si>
    <t>How to Turn On or Off Automatic Updates for Offline Maps in Windows 10</t>
  </si>
  <si>
    <t>Turn On or Off Download Offline Maps over Metered Connections in Windows 10</t>
  </si>
  <si>
    <t>How to Change Storage Location of Offline Maps in Windows 10</t>
  </si>
  <si>
    <t>How to Maximize and Restore App Window in Windows 10</t>
  </si>
  <si>
    <t>Maximize Windows Vertically with Double-Click - Enable or Disable in Windows</t>
  </si>
  <si>
    <t>How to Enable or Disable Double-Click to Maximize Windows Vertically in Windows</t>
  </si>
  <si>
    <t>How to Add or Remove Maximum Processor Frequency in Windows 10 Power Options</t>
  </si>
  <si>
    <t>How to create install media for completely automated unattended install of Windows 10</t>
  </si>
  <si>
    <t>Media Server Name - Change in Windows 10 and Windows 11</t>
  </si>
  <si>
    <t>Media Streaming Device - Remove from List in Windows 10 and Windows 11</t>
  </si>
  <si>
    <t>Media Streaming Devices - Allow or Block in Windows 10 and Windows 11</t>
  </si>
  <si>
    <t>Media Streaming - Enable or Disable in Windows 10 and Windows 11</t>
  </si>
  <si>
    <t>Media Streaming Settings - Customize in Windows 10 and Windows 11</t>
  </si>
  <si>
    <t>Meet Now icon on Taskbar - Add or Remove in Windows 10</t>
  </si>
  <si>
    <t xml:space="preserve">How to Add or Remove Meet Now icon on Taskbar in Windows 10
</t>
  </si>
  <si>
    <t>Meet Now in the Windows 10 Taskbar - Create or Join a Meeting in Skype</t>
  </si>
  <si>
    <t>Meet Now in the Windows 10 Taskbar to Create or Join a Meeting in Skype</t>
  </si>
  <si>
    <t>Memory Compression - Enable or Disable in Windows 10 and Windows 11</t>
  </si>
  <si>
    <t>Enable or Disable Memory Compression in Windows 10 and Windows 11</t>
  </si>
  <si>
    <t>How to Run Windows Memory Diagnostics Tool in Windows 10</t>
  </si>
  <si>
    <t>How to Determine System Memory Size, Speed, and Type in Windows 10</t>
  </si>
  <si>
    <t>Test your RAM with MemTest 86+</t>
  </si>
  <si>
    <t>How to Change Menu Show Delay Time in Windows 10</t>
  </si>
  <si>
    <t>How to Set Menus to Open Aligned to Left or Right in Windows 10</t>
  </si>
  <si>
    <t>How to Change Text Size for Menus in Windows 10</t>
  </si>
  <si>
    <t>How to Add a Message at Sign-in for Users in Windows 10</t>
  </si>
  <si>
    <t>How to Change Text Size for Message Boxes in Windows 10</t>
  </si>
  <si>
    <t>How to Allow or Deny OS and Apps Access to Messaging in Windows 10</t>
  </si>
  <si>
    <t>How to Delete Conversations in Messaging app on Windows 10 PC</t>
  </si>
  <si>
    <t>How to Mute and Unmute Conversation Notifications from Messaging app in Windows 10</t>
  </si>
  <si>
    <t>How to Turn On or Off Messaging Everywhere in Windows 10 PC and Windows 10 Mobile</t>
  </si>
  <si>
    <t>Metered Connections for Microsoft Defender Antivirus Updates - Enable or Disable in Windows 10</t>
  </si>
  <si>
    <t xml:space="preserve">Enable or Disable Microsoft Defender Antivirus Updates Over Metered Connections in Windows 10
</t>
  </si>
  <si>
    <t>How to Enable or Disable Sync Your Settings on Metered Connections in Windows 10</t>
  </si>
  <si>
    <t>Metered Connections - Turn On or Off Download Updates over in Windows 10</t>
  </si>
  <si>
    <t>Enable or Disable Allow Automatically Download Updates over Metered Connections in Windows 10</t>
  </si>
  <si>
    <t>How to Check if Windows 10 PC Supports Miracast</t>
  </si>
  <si>
    <t>How to Allow or Deny OS and Apps Access to Microphone in Windows 10</t>
  </si>
  <si>
    <t>Microphone - Change Default Sound Input Device in Windows 10</t>
  </si>
  <si>
    <t xml:space="preserve">How to Change Default Sound Input Device in Windows 10
</t>
  </si>
  <si>
    <t>How to Enable or Disable the Microphone in Windows</t>
  </si>
  <si>
    <t>How to Listen to Microphone through a Playback Device in Windows</t>
  </si>
  <si>
    <t>Add or Remove Trusted Devices Associated with your Microsoft Account in Windows 10</t>
  </si>
  <si>
    <t>How to Add or Remove Aliases for your Microsoft Account</t>
  </si>
  <si>
    <t>How to Change the Primary Alias for your Microsoft Account</t>
  </si>
  <si>
    <t>How to Change Sign-in Preferences of your Microsoft Account Aliases</t>
  </si>
  <si>
    <t>How to Change User Name of an Account in Windows 10</t>
  </si>
  <si>
    <t>How to Enable or Disable Password Expiration for Your Microsoft Account</t>
  </si>
  <si>
    <t>How to Use Microsoft Privacy Dashboard to Manage Your Privacy on the Cloud in Windows 10</t>
  </si>
  <si>
    <t>Microsoft Account Problem Notification - We need to fix your Microsoft account</t>
  </si>
  <si>
    <t>Fix - We need to fix your Microsoft account</t>
  </si>
  <si>
    <t>How to Set Up Security Key to Sign in to Microsoft Account in Microsoft Edge</t>
  </si>
  <si>
    <t>How to Set Up Windows Hello to Sign in to Microsoft Account in Microsoft Edge on Windows 10 PC</t>
  </si>
  <si>
    <t>How to Delete Sync Settings for Windows 10 Devices from your Microsoft Account</t>
  </si>
  <si>
    <t>How to Enable or Disable Sync Your Settings in Windows 10</t>
  </si>
  <si>
    <t>How to Turn On or Off Your Sync Settings in Windows 10</t>
  </si>
  <si>
    <t>How to Create a 'Sync your settings' Shortcut in Windows 10</t>
  </si>
  <si>
    <t>How to Turn On or Off Two-step Verification for your Microsoft Account</t>
  </si>
  <si>
    <t>How to Allow or Block Microsoft Accounts in Windows 10</t>
  </si>
  <si>
    <t>How to Enable or Disable Passwordless Sign-in for Microsoft Accounts in Windows 10</t>
  </si>
  <si>
    <t>Microsoft Defender Antivirus context menu - Add or Remove in Windows 10</t>
  </si>
  <si>
    <t>How to Add or Remove Microsoft Defender context menu in Windows 10</t>
  </si>
  <si>
    <t>Microsoft Defender Antivirus Exclusions - Add or Remove in Windows 10</t>
  </si>
  <si>
    <t>How to Add or Remove Exclusions for Microsoft Defender Antivirus in Windows 10</t>
  </si>
  <si>
    <t>Microsoft Defender Antivirus Potential Unwanted App (PUA) Protection - Enable or Disable in Windows 10</t>
  </si>
  <si>
    <t xml:space="preserve">How to Enable or Disable Microsoft Defender Antivirus Potential Unwanted App (PUA) Protection in Windows 10
</t>
  </si>
  <si>
    <t>Microsoft Defender Antivirus Protection History - View in Windows 10</t>
  </si>
  <si>
    <t>How to View Protection History of Microsoft Defender Antivirus in Windows 10</t>
  </si>
  <si>
    <t>Microsoft Defender Antivirus Real-time Protection - Enable or Disable in Windows 10</t>
  </si>
  <si>
    <t xml:space="preserve">How to Enable or Disable Real-time Protection for Microsoft Defender Antivirus in Windows 10
</t>
  </si>
  <si>
    <t>Microsoft Defender Antivirus 'Scan with Microsoft Defender' Context Menu - Add or Remove in Windows 10</t>
  </si>
  <si>
    <t xml:space="preserve">How to Add or Remove "Scan with Microsoft Defender" Context Menu in Windows 10
</t>
  </si>
  <si>
    <t>Microsoft Defender Antivirus - Schedule a Scan in Windows 10</t>
  </si>
  <si>
    <t xml:space="preserve">How to Schedule a Scan in Microsoft Defender Antivirus in Windows 10
</t>
  </si>
  <si>
    <t>Microsoft Defender Antivirus Scheduled Scan Type - Specify in Windows 10</t>
  </si>
  <si>
    <t xml:space="preserve">How to Specify Scheduled Scan Type for Microsoft Defender Antivirus in Windows 10
</t>
  </si>
  <si>
    <t>Microsoft Defender Antivirus Security Intellifence Definitions - Update in Windows 10</t>
  </si>
  <si>
    <t>How to Update Security Intelligence Definition Version for Microsoft Defender Antivirus in Windows 10</t>
  </si>
  <si>
    <t>Microsoft Defender Antivirus Tamper Protection - Turn On or Off in Windows 10</t>
  </si>
  <si>
    <t xml:space="preserve">How to Turn On or Off Tamper Protection for Microsoft Defender Antivirus in Windows 10
</t>
  </si>
  <si>
    <t>Microsoft Defender Antivirus - Turn On or Off in Windows 10</t>
  </si>
  <si>
    <t xml:space="preserve">How to Turn On or Off Microsoft Defender Antivirus in Windows 10
</t>
  </si>
  <si>
    <t>Microsoft Defender Antivirus Updates Over Metered Connections - Enable or Disable in Windows 10</t>
  </si>
  <si>
    <t>Microsoft Defender Offline Scan - Run in Windows 10</t>
  </si>
  <si>
    <t>How to Run a Microsoft Defender Offline Scan in Windows 10</t>
  </si>
  <si>
    <t>Microsoft Defender Offline Scan shortcut - Create in Windows 10</t>
  </si>
  <si>
    <t>How to Create a Microsoft Defender Offline Scan shortcut in Windows 10</t>
  </si>
  <si>
    <t>Microsoft Defender SmartScreen for Apps and Files from Web - Turn On or Off in Windows 10</t>
  </si>
  <si>
    <t xml:space="preserve">How to Turn On or Off Microsoft Defender SmartScreen for Apps and Files from Web in Windows 10
</t>
  </si>
  <si>
    <t>Microsoft Defender SmartScreen for Microsoft Edge - Turn On or Off in Windows 10</t>
  </si>
  <si>
    <t xml:space="preserve">How to Turn On or Off Microsoft Defender SmartScreen for Microsoft Edge in Windows 10
</t>
  </si>
  <si>
    <t>Microsoft Defender SmartScreen for Microsoft Store Apps - Turn On or Off in Windows 10</t>
  </si>
  <si>
    <t xml:space="preserve">How to Turn On or Off Microsoft Defender SmartScreen for Microsoft Store Apps in Windows 10
</t>
  </si>
  <si>
    <t>How to use MDT to deploy Windows 10</t>
  </si>
  <si>
    <t>How to Enable or Disable Microsoft Edge about:flags Page in Windows 10</t>
  </si>
  <si>
    <t>How to Reset and Change Microsoft Edge about:flags Settings and Features in Windows 10</t>
  </si>
  <si>
    <t>How to Enable or Disable Microsoft Edge Address Bar Drop-down Suggestions in Windows 10</t>
  </si>
  <si>
    <t>How to Enable or Disable Adobe Flash Player in Microsoft Edge in Windows 10</t>
  </si>
  <si>
    <t>How to Turn On or Off Ask to Close All Tabs in Microsoft Edge in Windows 10</t>
  </si>
  <si>
    <t>How to Enable or Disable Autofill in Microsoft Edge in Windows 10</t>
  </si>
  <si>
    <t>How to Clear your Browsing Data in Microsoft Edge in Windows 10</t>
  </si>
  <si>
    <t>How to Cast Media to Device from Microsoft Edge in Windows 10</t>
  </si>
  <si>
    <t>How to Enable or Disable SSL Certificate Error Overrides in Microsoft Edge in Windows 10</t>
  </si>
  <si>
    <t>Microsoft Edge Chromium Accent Theme Colors - Enable or Disable</t>
  </si>
  <si>
    <t>How to Enable or Disable Accent Theme Colors in Microsoft Edge</t>
  </si>
  <si>
    <t>Microsoft Edge Chromium Add Profile - Enable or Disable</t>
  </si>
  <si>
    <t xml:space="preserve">How to Enable or Disable Add Profile in Microsoft Edge Chromium
</t>
  </si>
  <si>
    <t>Microsoft Edge Chromium Address Bar - Enable or Disable Showing History and Favorites Suggestions</t>
  </si>
  <si>
    <t xml:space="preserve">How to Enable or Disable History and Favorites Suggestions in Address Bar of Microsoft Edge Chromium
</t>
  </si>
  <si>
    <t>Microsoft Edge Chromium Always Show Scrollbars - Turn On or Off</t>
  </si>
  <si>
    <t>Turn On or Off Always Show Scrollbars in Microsoft Edge</t>
  </si>
  <si>
    <t>Microsoft Edge Chromium Ask Before Closing windows with Multiple Tabs - Enable or Disable</t>
  </si>
  <si>
    <t>Enable or Disable Ask Before Closing window with Multiple Tabs in Microsoft Edge</t>
  </si>
  <si>
    <t>How to Turn On or Off Ask Where to Save in Microsoft Edge Chromium</t>
  </si>
  <si>
    <t xml:space="preserve">How to Turn On or Off Windows Defender Application Guard for Microsoft Edge in Windows 10
</t>
  </si>
  <si>
    <t>Microsoft Edge Chromium Application Guard Window - Open</t>
  </si>
  <si>
    <t xml:space="preserve">How to Open New Application Guard Window in Microsoft Edge in Windows 10
</t>
  </si>
  <si>
    <t>Microsoft Edge Chromium Assistance Home Button on Toolbar - Add or Remove</t>
  </si>
  <si>
    <t>How to Add or Remove Assistance Home Button on Toolbar in Microsoft Edge</t>
  </si>
  <si>
    <t xml:space="preserve">How to Disable Automatic Installation of Microsoft Edge Chromium by Windows Update in Windows 10
</t>
  </si>
  <si>
    <t>Microsoft Edge Chromium Automatic HTTPS - Enable or Disable</t>
  </si>
  <si>
    <t>How to Enable or Disable Automatic HTTPS in Microsoft Edge</t>
  </si>
  <si>
    <t xml:space="preserve">How to Turn On or Off Automatic Profile Switching in Microsoft Edge Chromium
</t>
  </si>
  <si>
    <t>Microsoft Edge Chromium Background Apps - Enable or Disable Continue Running when Edge is Closed</t>
  </si>
  <si>
    <t xml:space="preserve">How to Enable or Disable Continue Running Background Apps when Microsoft Edge Chromium is Closed
</t>
  </si>
  <si>
    <t>Microsoft Edge Chromium Backspace Key - Enable to Go Back a Page</t>
  </si>
  <si>
    <t xml:space="preserve">How to Enable Backspace Key to Go Back a Page in Microsoft Edge Chromium
</t>
  </si>
  <si>
    <t>Microsoft Edge Chromum - Backup and Restore Everything in Windows</t>
  </si>
  <si>
    <t xml:space="preserve">How to Backup and Restore Everything in Microsoft Edge in Windows
</t>
  </si>
  <si>
    <t>Microsoft Edge Chromium Bing Chat Toolbar icon - Add or Remove</t>
  </si>
  <si>
    <t>Microsoft Edge Chromium Browser Tab Experiences - Enable or Disable in Windows</t>
  </si>
  <si>
    <t>How to Enable or Disable Microsoft Edge Browser Tab Experiences in Windows</t>
  </si>
  <si>
    <t xml:space="preserve">Microsoft Edge Chromium Browser Task Manager End Process - Enable or Disable </t>
  </si>
  <si>
    <t>How to Enable or Disable End Process in Browser Task Manager for Microsoft Edge</t>
  </si>
  <si>
    <t>Microsoft Edge Chromium Browser Task Manager - Open</t>
  </si>
  <si>
    <t>How to Open Browser Task Manager in Microsoft Edge</t>
  </si>
  <si>
    <t>Microsoft Edge Chromium Browsing and Download History - Enable or Disable Deleting</t>
  </si>
  <si>
    <t xml:space="preserve">How to Enable or Disable Deleting Browsing and Download History in Microsoft Edge Chromium
</t>
  </si>
  <si>
    <t>How to Clear Browsing Data in Microsoft Edge Chromium</t>
  </si>
  <si>
    <t xml:space="preserve">How to Turn On or Off Clear Browsing Data on Close in Microsoft Edge Chromium
</t>
  </si>
  <si>
    <t>Microsoft Edge Chromium Browsing History - Export to CSV file</t>
  </si>
  <si>
    <t>Export Browsing History to CSV file in Microsoft Edge</t>
  </si>
  <si>
    <t>Microsoft Edge Chromium Cast Icon on Toolbar - Add or Remove</t>
  </si>
  <si>
    <t>How to Add or Remove Cast Icon on Toolbar in Microsoft Edge</t>
  </si>
  <si>
    <t>Microsoft Edge Chromium - Cast Media to Device</t>
  </si>
  <si>
    <t>How to Cast Media to Device in Microsoft Edge on Windows 10</t>
  </si>
  <si>
    <t>Microsoft Edge Chromium Cast Media to Device - Enable or Disable</t>
  </si>
  <si>
    <t>How to Enable or Disable Cast Media to Device feature in Microsoft Edge</t>
  </si>
  <si>
    <t>How to Check for Updates in Microsoft Edge Chromium</t>
  </si>
  <si>
    <t>Microsoft Edge Chromium Check Spelling Dictionary - Add or Remove Words</t>
  </si>
  <si>
    <t xml:space="preserve">How to Add or Remove Words for Spellcheck Dictionary in Microsoft Edge Chromium
</t>
  </si>
  <si>
    <t>Microsoft Edge Chromium Check Spelling - Turn On or Off for Languages</t>
  </si>
  <si>
    <t>How to Turn On or Off Check Spelling for Languages in Microsoft Edge Chromium</t>
  </si>
  <si>
    <t>Microsoft Edge Chromium Check Spelling when Entering Text - Enable or Disable</t>
  </si>
  <si>
    <t xml:space="preserve">How to Enable or Disable Check Spelling when Entering Text in Microsoft Edge Chromium
</t>
  </si>
  <si>
    <t>Microsoft Edge Chromium Clarity Boost with Xbox Cloud Gaming - Enable or Disable</t>
  </si>
  <si>
    <t>Enable or Disable Clarity Boost in Microsoft Edge with Xbox Cloud Gaming</t>
  </si>
  <si>
    <t xml:space="preserve">How to Add Image and Text Content to Collection in Microsoft Edge Chromium
</t>
  </si>
  <si>
    <t>How to Add Note to Collection in Microsoft Edge Chromium</t>
  </si>
  <si>
    <t>How to Add Web Page to Collection in Microsoft Edge Chromium</t>
  </si>
  <si>
    <t>How to Add or Remove Collections Button on Toolbar in Microsoft Edge Chromium</t>
  </si>
  <si>
    <t>How to Delete Collection in Microsoft Edge Chromium</t>
  </si>
  <si>
    <t>How to Enable or Disable Collections in Microsoft Edge Chromium</t>
  </si>
  <si>
    <t>Microsoft Edge Chromium Collections - Enable or Disable Show Suggestions from Pinterest</t>
  </si>
  <si>
    <t xml:space="preserve">How to Enable or Disable Show Suggestions from Pinterest in Collections in Microsoft Edge Chromium
</t>
  </si>
  <si>
    <t>How to Remove Content from Collection in Microsoft Edge Chromium</t>
  </si>
  <si>
    <t>Microsoft Edge Chromium Collections - Start New Collection</t>
  </si>
  <si>
    <t xml:space="preserve">How to Start New Collection in Microsoft Edge Chromium
</t>
  </si>
  <si>
    <t>Microsoft Edge Chromium Cookies - Delete</t>
  </si>
  <si>
    <t xml:space="preserve">How to Delete Cookies in Microsoft Edge Chromium
</t>
  </si>
  <si>
    <t>Microsoft Edge Chromium Cookies for Sites - Allow or Block</t>
  </si>
  <si>
    <t>How to Allow or Block Cookies for Sites in Microsoft Edge</t>
  </si>
  <si>
    <t>Microsoft Edge Chromiun Cookies from Third-party - Allow or Block</t>
  </si>
  <si>
    <t>How to Allow or Block Third-party Cookies in Microsoft Edge</t>
  </si>
  <si>
    <t>Microsoft Edge Chromium Copy and Paste of Address Bar URLs - Change Default Behavior</t>
  </si>
  <si>
    <t xml:space="preserve">How to Change Default Behavior for Copy and Paste of URLs in Microsoft Edge Chromium
</t>
  </si>
  <si>
    <t>How to Enable or Disable Dark Mode for All Websites in Microsoft Edge Chromium</t>
  </si>
  <si>
    <t>Microsoft Edge Chromium Default Browser Setting - Enable or Disable</t>
  </si>
  <si>
    <t>How to Enable or Disable Default Browser Setting in Microsoft Edge</t>
  </si>
  <si>
    <t xml:space="preserve">How to Change Default Profile to Open External Links in Microsoft Edge Chromium
</t>
  </si>
  <si>
    <t>Microsoft Edge Desktop Search Bar at Startup - Enable or Disable in Windows 10</t>
  </si>
  <si>
    <t>Disable Microsoft Edge Desktop Search Bar at Startup in Windows 10</t>
  </si>
  <si>
    <t>Microsoft Edge Chromium Desktop Search Bar - Enable or Disable in Windows 10</t>
  </si>
  <si>
    <t>Microsoft Edge Chromium Desktop Sharing Hub - Enable or Disable</t>
  </si>
  <si>
    <t>How to Enable or Disable Desktop Sharing Hub in Microsoft Edge</t>
  </si>
  <si>
    <t>Microsoft Edge Chromium Desktop Shortcut - Disable Create in Windows 10 and 11</t>
  </si>
  <si>
    <t>Disable Microsoft Edge from creating desktop shortcut in Windows 10 and Windows 11</t>
  </si>
  <si>
    <t>Microsoft Edge Chromium Developer Tools - Enable or Disable</t>
  </si>
  <si>
    <t xml:space="preserve">How to Enable or Disable Developer Tools in Microsoft Edge Chromium
</t>
  </si>
  <si>
    <t>Microsoft Edge Chromium Developer Tools F12 Keyboard Shortcut - Enable or Disable</t>
  </si>
  <si>
    <t>How to Enable or Disable Developer Tools F12 Keyboard Shortcut in Microsoft Edge</t>
  </si>
  <si>
    <t>Microsoft Edge Chromium DNS Resolver Cache - Flush</t>
  </si>
  <si>
    <t>How to Flush DNS Resolver Cache in Microsoft Edge Chromium</t>
  </si>
  <si>
    <t>Microsoft Edge Chromium Double-click to Close Tabs - Enable or Disable</t>
  </si>
  <si>
    <t>Enable or Disable Double-click to Close Tabs in Microsoft Edge</t>
  </si>
  <si>
    <t>Microsoft Edge Chromium Download History - Clear</t>
  </si>
  <si>
    <t>How to Clear Download History in Microsoft Edge</t>
  </si>
  <si>
    <t>Microsoft Edge Chromium Downloads Button on Toolbar - Add or Remove</t>
  </si>
  <si>
    <t>How to Add or Remove Downloads Button on Toolbar in Microsoft Edge</t>
  </si>
  <si>
    <t>How to Change Default Downloads Folder in Microsoft Edge Chromium</t>
  </si>
  <si>
    <t>Microsoft Edge Chromium Downloads Menu - Turn On or Off to Show</t>
  </si>
  <si>
    <t>How to Turn On or Off Show Downloads Menu in Microsoft Edge</t>
  </si>
  <si>
    <t>Microsoft Edge Chromium Downloads - Pin and Unpin</t>
  </si>
  <si>
    <t>How to Pin and Unpin Downloads in Microsoft Edge</t>
  </si>
  <si>
    <t>Microsoft Edge Chromium - Edit Images Directly</t>
  </si>
  <si>
    <t>Edit Images Directly in Microsoft Edge</t>
  </si>
  <si>
    <t>Microsoft Edge Chromium Efficiency Mode - Turn On or Off</t>
  </si>
  <si>
    <t>How to Turn On or Off Efficiency Mode in Microsoft Edge</t>
  </si>
  <si>
    <t>Microsoft Edge Chromium Efficiency mode for PC Gaming - Turn On or Off</t>
  </si>
  <si>
    <t>Turn On or Off Efficiency mode for PC Gaming in Microsoft Edge</t>
  </si>
  <si>
    <t>Microsoft Edge Chromium Efficiency mode - Use Balanced or Maximum Savings</t>
  </si>
  <si>
    <t>Use Balanced or Maximum Savings with Efficiency mode in Microsoft Edge</t>
  </si>
  <si>
    <t>Microsoft Edge Chromium Efficiency mode when Connected to Power - Enable or Disable</t>
  </si>
  <si>
    <t>Enable or Disable Efficiency mode when Connected to Power in Microsoft Edge</t>
  </si>
  <si>
    <t>Microsoft Edge Chromium Enhance Images - Enable or Disable</t>
  </si>
  <si>
    <t>Enable or Disable Enhance Images in Microsoft Edge</t>
  </si>
  <si>
    <t>Microsoft Edge Chromium Enhance Text Contrast - Enable or Disable</t>
  </si>
  <si>
    <t>How to Enable or Disable Enhance Text Contrast in Microsoft Edge</t>
  </si>
  <si>
    <t>Microsoft Edge Chomium Enhanced Security Mode - Enable or Disable</t>
  </si>
  <si>
    <t>Enable or Disable Enhanced Security Mode in Microsoft Edge</t>
  </si>
  <si>
    <t>Microsoft Edge Chromium Enhanced Security Site Exceptions - Add or Remove</t>
  </si>
  <si>
    <t>Add or Remove Site Exceptions for Enhanced Security in Microsoft Edge</t>
  </si>
  <si>
    <t>Microsoft Edge Chromium Enhanced Security Strict for InPrivate - Enable or Disable</t>
  </si>
  <si>
    <t>Enable or Disable Strict Enhanced Security for InPrivate Microsoft Edge</t>
  </si>
  <si>
    <t>Microsoft Edge Chromium Extensions - Add or Remove</t>
  </si>
  <si>
    <t>How to Add and Remove Extensions in Microsoft Edge Chromium</t>
  </si>
  <si>
    <t>Microsoft Edge Chromium Extensions - Allow in InPrivate Browsing Mode</t>
  </si>
  <si>
    <t>How to Allow Extensions in InPrivate Browsing in Microsoft Edge Chromium</t>
  </si>
  <si>
    <t>Microsoft Edge Chromium Extensions Button on Toolbar - Add or Remove</t>
  </si>
  <si>
    <t>How to Add or Remove Extensions Button on Toolbar in Microsoft Edge</t>
  </si>
  <si>
    <t>Microsoft Edge Chromium Extensions from Other Stores - Enable or Disable Allow to Add</t>
  </si>
  <si>
    <t xml:space="preserve">How to Enable or Disable Allow Extensions from Other Stores in Microsoft Edge Chromium
</t>
  </si>
  <si>
    <t>Microsoft Edge Chromium Extensions on Toolbar - Hide or Show</t>
  </si>
  <si>
    <t>How to Hide or Show Extension Icons on Microsoft Edge Toolbar</t>
  </si>
  <si>
    <t>Microsoft Edge Chromium Extensions - Turn On or Off</t>
  </si>
  <si>
    <t>How to Turn On or Off Extensions in Microsoft Edge Chromium</t>
  </si>
  <si>
    <t xml:space="preserve">How to Add a Site to Favorites in Microsoft Edge Chromium
</t>
  </si>
  <si>
    <t>How to Import Favorites and Browser Data into Microsoft Edge Chromium</t>
  </si>
  <si>
    <t>How to Add or Remove Favorites Bar in Microsoft Edge Chromium</t>
  </si>
  <si>
    <t>Microsoft Edge Chromium Favorites Bar - Show Icon Only for Sites</t>
  </si>
  <si>
    <t>How to Show Icon Only for Sites on Favorites Bar in Microsoft Edge</t>
  </si>
  <si>
    <t>How to Add or Remove Favorites Button on Toolbar in Microsoft Edge Chromium</t>
  </si>
  <si>
    <t>Micrsoft Edge Chromium Favorites - Enable or Disable Add, Remove, and Modify</t>
  </si>
  <si>
    <t>How to Enable or Disable Add, Remove, and Modify Favorites in Microsoft Edge</t>
  </si>
  <si>
    <t>Micrsoft Edge Chromium Favorites - Enable or Disable Import</t>
  </si>
  <si>
    <t>How to Enable or Disable Import Favorites in Microsoft Edge</t>
  </si>
  <si>
    <t>How to Export Favorites to HTML file from Microsoft Edge Chromium</t>
  </si>
  <si>
    <t>Microsoft Edge Chromium Favorties - Import to Google Chrome</t>
  </si>
  <si>
    <t>Microsoft Edge Chromium Favorites - Pin and Unpin</t>
  </si>
  <si>
    <t>How to Pin and Unpin Favorites in Microsoft Edge Chromium</t>
  </si>
  <si>
    <t>How to Remove Duplicate Favorites in Microsoft Edge Chromium</t>
  </si>
  <si>
    <t>Microsoft Edge Chromium Favorites - Turn On or Off Always Open in New Tab</t>
  </si>
  <si>
    <t>Turn On or Off Always Open Favorites in New Tab in Microsoft Edge</t>
  </si>
  <si>
    <t>How to Add or Remove Feedback Button on Toolbar in Microsoft Edge Chromium</t>
  </si>
  <si>
    <t>How to Disable First Run Experience in Microsoft Edge Chromium</t>
  </si>
  <si>
    <t>How to Enable or Disable Focus Mode in Microsoft Edge Chromium</t>
  </si>
  <si>
    <t>How to Change Font Size and Style in Microsoft Edge Chromium</t>
  </si>
  <si>
    <t>Microsoft Ege Chromium Forward Button - Enable or Disable Always Show</t>
  </si>
  <si>
    <t>Enable or Disable Always Show Forward Button in Microsoft Edge</t>
  </si>
  <si>
    <t>How to Enable or Disable Fullscreen Dropdown in Microsoft Edge Chromium</t>
  </si>
  <si>
    <t xml:space="preserve">Microsoft Edge Chromium Full Screen Mode - Enable or Disable </t>
  </si>
  <si>
    <t xml:space="preserve">How to Enable or Disable Full Screen Mode for Microsoft Edge Chromium
</t>
  </si>
  <si>
    <t>Microsoft Edge Chromium Global Media Controls on Toolbar - Enable or Disable</t>
  </si>
  <si>
    <t>How to Enable or Disable Global Media Controls on Toolbar in Microsoft Edge Chromium</t>
  </si>
  <si>
    <t>Microsoft Edge Chromium Guest Mode - Browse as Guest</t>
  </si>
  <si>
    <t xml:space="preserve">How to Browse in Guest Mode in Microsoft Edge Chromium
</t>
  </si>
  <si>
    <t>Microsoft Edge Chromium Guest Mode - Enable or Disable</t>
  </si>
  <si>
    <t xml:space="preserve">How to Enable or Disable Guest Mode in Microsoft Edge Chromium
</t>
  </si>
  <si>
    <t>Microsoft Edge Chromium Guest Mode Shortcut - Create</t>
  </si>
  <si>
    <t xml:space="preserve">How to Create Guest Mode Shortcut for Microsoft Edge Chromium
</t>
  </si>
  <si>
    <t>How to Enable or Disable Hardware Acceleration in Microsoft Edge Chromium</t>
  </si>
  <si>
    <t>Microsoft Edge Chromium Hardware Media Key Handling and Volume Control - Enable or Disable</t>
  </si>
  <si>
    <t xml:space="preserve">How to Enable or Disable Volume Control and Hardware Media Key Handling in Microsoft Edge Chromium
</t>
  </si>
  <si>
    <t>Microsoft Edge Chromium High Visibility Outline - Enable or Disable</t>
  </si>
  <si>
    <t>Enable or Disable High Visibility Outline in Microsoft Edge</t>
  </si>
  <si>
    <t>Microsoft Edge Chromium History Button on Toolbar - Add or Remove</t>
  </si>
  <si>
    <t xml:space="preserve">How to Add or Remove History Button on Toolbar in Microsoft Edge Chromium
</t>
  </si>
  <si>
    <t>Microsoft Edge Chromium History Open in New Tab with Ctrl+H - Enable or Disable</t>
  </si>
  <si>
    <t>How to Enable or Disable Open History in New Tab with Ctrl+H in Microsoft Edge</t>
  </si>
  <si>
    <t>Microsoft Edge Chromium History Pane - Pin or Unpin</t>
  </si>
  <si>
    <t xml:space="preserve">How to Pin or Unpin History Pane in Microsoft Edge Chromium
</t>
  </si>
  <si>
    <t>How to Add or Remove Home Button on Toolbar in Microsoft Edge Chromium</t>
  </si>
  <si>
    <t>How to Open Webpage in Immersive Reader in Microsoft Edge Chromium</t>
  </si>
  <si>
    <t>Microsoft Edge Chromium Inprivate Browing Mode - Enable, Disable, or Force</t>
  </si>
  <si>
    <t xml:space="preserve">How to Enable, Disable, or Force InPrivate Mode in Microsoft Edge Chromium
</t>
  </si>
  <si>
    <t xml:space="preserve">How to Create InPrivate Browsing Shortcut for Microsoft Edge Chromium
</t>
  </si>
  <si>
    <t>How to Open New InPrivate Browsing Window in Microsoft Edge Chromium</t>
  </si>
  <si>
    <t>Microsoft Edge Chromium - Install PWA or Site as an App in Windows 10</t>
  </si>
  <si>
    <t>How to Install and Uninstall PWS or Site as App on Microsoft Edge in Windows 10</t>
  </si>
  <si>
    <t>Microsoft Edge Chromum Internet Explorer mode Button on Toolbar - Add or Remove</t>
  </si>
  <si>
    <t>Add or Remove Internet Explorer mode Button on Toolbar in Microsoft Edge</t>
  </si>
  <si>
    <t>Microsoft Edge Chromum Internet Explorer mode - Enable or Disable</t>
  </si>
  <si>
    <t>How to Enable or Disable Reload in Internet Explorer mode in Microsoft Edge Chromium</t>
  </si>
  <si>
    <t>Microsoft Edge Chromium - Internet Explorer Open Sites in</t>
  </si>
  <si>
    <t>Microsoft Edge Chromium Kids Mode Allowed Websites - Add and Remove</t>
  </si>
  <si>
    <t>Add and Remove Allowed Websites for Kids Mode in Microsoft Edge</t>
  </si>
  <si>
    <t>Microsoft Edge Chromium Kids Mode Age Range - Change</t>
  </si>
  <si>
    <t>How to Change Age Range to Always Start Kids Mode in Microsoft Edge</t>
  </si>
  <si>
    <t>Microsoft Edge Chromium Kids Mode Age Range - Turn On or Off Always Ask</t>
  </si>
  <si>
    <t>How to Turn On or Off Ask Age Range before Starting Kids Mode in Microsoft Edge</t>
  </si>
  <si>
    <t>Microsoft Edge Chromium Kids Mode - Browse in</t>
  </si>
  <si>
    <t>Browse in Kids Mode in Microsoft Edge</t>
  </si>
  <si>
    <t>Microsoft Edge Chromium Language - Change</t>
  </si>
  <si>
    <t xml:space="preserve">How to Change Language in Microsoft Edge Chromium
</t>
  </si>
  <si>
    <t>Microsoft Edge Chromium Languages - Add or Remove</t>
  </si>
  <si>
    <t xml:space="preserve">How to Add or Remove Languages in Microsoft Edge Chromium
</t>
  </si>
  <si>
    <t>Microsoft Edge Chromium Math Solver - Enable or Disable</t>
  </si>
  <si>
    <t>How to Enable or Disable Math Solver in Microsoft Edge</t>
  </si>
  <si>
    <t>Microsoft Edge Chromium Math Solver Button on Toolbar - Add or Remove</t>
  </si>
  <si>
    <t>How to Add or Remove Math Solver Button on Toolbar in Microsoft Edge</t>
  </si>
  <si>
    <t>Microsoft Edge Chromium Media AutoPlay - Enable or Disable</t>
  </si>
  <si>
    <t xml:space="preserve">How to Enable or Disable Media Autoplay in Microsoft Edge Chromium
</t>
  </si>
  <si>
    <t>How to Add Block Option in Media Autoplay Settings in Microsoft Edge Chromium</t>
  </si>
  <si>
    <t>Microsoft Edge Chromium Microsoft Defender SmartScreen - Turn On or Off</t>
  </si>
  <si>
    <t>How to Turn On or Off Microsoft Defender SmartScreen for Microsoft Edge in Windows 10</t>
  </si>
  <si>
    <t>Microsoft Edge Chromium Mini Menu on Text Selection - Enable or Disable</t>
  </si>
  <si>
    <t>Enable or Disable Mini Menu on Text Selection in Microsoft Edge</t>
  </si>
  <si>
    <t>Microsoft Edge Chromium Mini Menu on Text Selection Disabled Sites - Add or Remove</t>
  </si>
  <si>
    <t>Add or Remove Disabled Sites for Mini Menu on Text Selection in Microsoft Edge</t>
  </si>
  <si>
    <t>Microsoft Edge Chromium Mini Menu Smart Actions - Enable or Disable</t>
  </si>
  <si>
    <t>Enable or Disable Smart Actions on Mini Menu in Microsoft Edge</t>
  </si>
  <si>
    <t>Microsoft Edge Chromium Move Tabs to Different Profile window - Enable or Disable</t>
  </si>
  <si>
    <t>How to Enable or Disable Move Tabs to Different Profile window in Microsoft Edge Chromium</t>
  </si>
  <si>
    <t>Microsoft Edge Chromium - Name Window</t>
  </si>
  <si>
    <t>How to Name a Window in Microsoft Edge Chromium</t>
  </si>
  <si>
    <t>How to Change New Tab Page Layout and Background in Microsoft Edge Chromium</t>
  </si>
  <si>
    <t>Microsoft Edge Chromium New Tab Page Preload - Enable or Disable</t>
  </si>
  <si>
    <t xml:space="preserve">How to Enable or Disable Preload New Tab Page in Microsoft Edge Chromium
</t>
  </si>
  <si>
    <t>Microsoft Edge Chromium New Tab Page Quick Links - Add or Remove</t>
  </si>
  <si>
    <t xml:space="preserve">How to Add or Remove Quick Links on New Tab Page in Microsoft Edge Chromium
</t>
  </si>
  <si>
    <t>Microsoft Edge Chromium New Tab Page Quick Links - Hide or Show</t>
  </si>
  <si>
    <t>How to Hide or Show Quick Links on New Tab Page in Microsoft Edge</t>
  </si>
  <si>
    <t>Microsoft Edge Chromium New Tab Page Quick Links Outlook Smart Tile - Add or Remove</t>
  </si>
  <si>
    <t>How to Add and Remove Outlook Smart Tile on New Tab Page in Microsoft Edge</t>
  </si>
  <si>
    <t>Microsoft Edge Chromium New Tab Tips - Turn On or Off</t>
  </si>
  <si>
    <t xml:space="preserve">How to Turn On or Off Show New Tab Tips in Microsoft Edge Chromium
</t>
  </si>
  <si>
    <t>Microsoft Edge Chromium no longer supported Warning - Disable in Windows 7 and 8/8.1</t>
  </si>
  <si>
    <t>Disable Microsoft Edge no longer supported Warning in Windows 7 and 8/8.1</t>
  </si>
  <si>
    <t>Microsoft Edge Chromium Notifications - Allow or Block for Sites</t>
  </si>
  <si>
    <t>How to Allow or Block Web Push Notifications for Sites in Microsoft Edge</t>
  </si>
  <si>
    <t>Microsoft Edge Chromium Offer to Save Passwords for Sites - Enable or Disable</t>
  </si>
  <si>
    <t xml:space="preserve">How to Enable or Disable Offer to Save Passwords in Microsoft Edge Chromium
</t>
  </si>
  <si>
    <t>Microsoft Edge Chromium Offer to Translate Pages - Turn On or Off</t>
  </si>
  <si>
    <t xml:space="preserve">How to Turn On or Off Offer to Translate Pages in Microsoft Edge Chromium
</t>
  </si>
  <si>
    <t>How to Enable or Disable Omnibox Favicons in Microsoft Edge Chromium</t>
  </si>
  <si>
    <t>How to Open New Application Guard Window in Microsoft Edge in Windows 10</t>
  </si>
  <si>
    <t>Microsoft Edge Chromium Open Office Files Instead of Download - Enable or Disable</t>
  </si>
  <si>
    <t>Enable or Disable Open Office Files in Microsoft Edge Instead of Download</t>
  </si>
  <si>
    <t>Microsoft Edge Chromium Password Generator - Enable or Disable</t>
  </si>
  <si>
    <t>How to Enable or Disable Suggested Passwords in Microsoft Edge Chromium</t>
  </si>
  <si>
    <t>Microsoft Edge Chromium Password Monitor - Enable or Disable</t>
  </si>
  <si>
    <t xml:space="preserve">How to Enable or Disable Password Monitor in Microsoft Edge Chromium
</t>
  </si>
  <si>
    <t>Microsoft Edge Chromium Password Monitor - Manually Scan for Leaked Passwords</t>
  </si>
  <si>
    <t>How to Manually Scan for Leaked Passwords in Microsoft Edge</t>
  </si>
  <si>
    <t>Microsoft Edge Chromium Password Saving for Sites - Turn On or Off</t>
  </si>
  <si>
    <t>Microsoft Edge Chromium PDF files Define on context menu - Add or Remove</t>
  </si>
  <si>
    <t>How to Add or Remove Define on Context Menu for PDF Files in Microsoft Edge</t>
  </si>
  <si>
    <t>Microsoft Edge Chromium PDF files - Enable or Disable Always Open Externally</t>
  </si>
  <si>
    <t>How to Enable or Disable Open PDF files in Microsoft Edge</t>
  </si>
  <si>
    <t>Microsoft Edge Chromium PDF Quick Menu - Enable or Disable</t>
  </si>
  <si>
    <t>How to Enable or Disable Quick Menu for PDF Files in Microsoft Edge</t>
  </si>
  <si>
    <t>Microsoft Edge Chromium PDF Two Page View - Enable or Disable</t>
  </si>
  <si>
    <t>How to Enable Two Page View for PDF in Microsoft Edge Chromium</t>
  </si>
  <si>
    <t>Microsoft Edge Chromium PDF Video Comments - Enable or Disable</t>
  </si>
  <si>
    <t>How to Enable or Disable Add Video Comments in PDF in Microsoft Edge</t>
  </si>
  <si>
    <t>Microsoft Edge Chromum Performance Button on Toolbar - Add or Remove</t>
  </si>
  <si>
    <t>How to Add or Remove Performance button on Toolbar in Microsoft Edge Chromium</t>
  </si>
  <si>
    <t>Microsoft Edge Chromium Performance Mode - Enable or Disable</t>
  </si>
  <si>
    <t>How to Enable or Disable Efficiency Mode in Microsoft Edge</t>
  </si>
  <si>
    <t>Microsoft Edge Chromium Persist Pin State for Menus - Enable or Disable</t>
  </si>
  <si>
    <t>How to Enable or Disable Persist Pin State for Menus in Microsoft Edge</t>
  </si>
  <si>
    <t>Microsoft Edge Chromium Personalize Advertising and Experiences - Enable or Disable</t>
  </si>
  <si>
    <t>Enable or Disable Personalize Advertising and Experiences in Microsoft Edge</t>
  </si>
  <si>
    <t>Microsoft Edge Chromium - Pin Sites to Start in Windows 10</t>
  </si>
  <si>
    <t xml:space="preserve">How to Pin Sites to Start Menu with Microsoft Edge Chromium in Windows 10
</t>
  </si>
  <si>
    <t>Microsoft Edge Chromium - Pin Sites to Taskbar</t>
  </si>
  <si>
    <t xml:space="preserve">How to Pin Sites to Taskbar in Microsoft Edge Chromium
</t>
  </si>
  <si>
    <t>Microsoft Edge Chromium Policies - View All Applied</t>
  </si>
  <si>
    <t>View All Applied Policies in Microsoft Edge</t>
  </si>
  <si>
    <t>Microsoft Edge Chromium Pop-ups and Redirects - Allow or Block for Sites</t>
  </si>
  <si>
    <t>How to Allow or Block Pop-ups and Redirects for Sites in Microsoft Edge</t>
  </si>
  <si>
    <t xml:space="preserve">How to Turn On or Off Potentially Unwanted App (PUA) Protection in Microsoft Edge Chromium
</t>
  </si>
  <si>
    <t>Microsoft Edge Chromium Print - Enable or Disable Use System Print Dialog</t>
  </si>
  <si>
    <t>How to Enable or Disable Use System Print Dialog in Microsoft Edge</t>
  </si>
  <si>
    <t>Microsoft Edge Chromium Printing - Enable or Disable</t>
  </si>
  <si>
    <t xml:space="preserve">How to Enable or Disable Printing in Microsoft Edge Chromium
</t>
  </si>
  <si>
    <t>How to Add a Profile in Microsoft Edge Chromium</t>
  </si>
  <si>
    <t>Microsoft Edge Chromium Profile - Enable or Disable Add</t>
  </si>
  <si>
    <t>Microsoft Edge Chromium Profile Icon - Show on Title Bar or Toolbar</t>
  </si>
  <si>
    <t>Show Profile Icon on Title Bar or Toolbar in Microsoft Edge</t>
  </si>
  <si>
    <t>How to Change Name of Profile in Microsoft Edge Chromium</t>
  </si>
  <si>
    <t>How to Change Profile Picture in Microsoft Edge Chromium</t>
  </si>
  <si>
    <t>Microsoft Edge Chromium Profile - Remove</t>
  </si>
  <si>
    <t>How to Remove a Profile in Microsoft Edge</t>
  </si>
  <si>
    <t>How to Sign in and Sign out of Profile in Microsoft Edge Chromium</t>
  </si>
  <si>
    <t>Microsoft Edge Chromium Profiles - Switch Between</t>
  </si>
  <si>
    <t xml:space="preserve">How to Switch Between Profiles in Microsoft Edge Chromium
</t>
  </si>
  <si>
    <t>Microsoft Edge Chromium PWA or Site - Install as App in Windows 10</t>
  </si>
  <si>
    <t xml:space="preserve">How to Install and Uninstall PWS or Site as App on Microsoft Edge in Windows 10
</t>
  </si>
  <si>
    <t>Microsoft Edge Chromium QR Code - Create for Image</t>
  </si>
  <si>
    <t xml:space="preserve">How to Create QR Code for Image in Microsoft Edge Chromium
</t>
  </si>
  <si>
    <t xml:space="preserve">How to Generate QR Code for Page URL in Microsoft Edge Chromium
</t>
  </si>
  <si>
    <t xml:space="preserve">How to Enable or Disable QR Code Generator in Microsoft Edge Chromium
</t>
  </si>
  <si>
    <t>Microsoft Edge Chromium Quick Links on New Tab Page - Add or Remove</t>
  </si>
  <si>
    <t>Microsoft Edge Chromium Quick Links on New Tab Page - Hide or Show</t>
  </si>
  <si>
    <t>Microsoft Edge Chromium Quick Links on New Tab Page - Rename</t>
  </si>
  <si>
    <t>How to Rename Quick Links on New Tab Page in Microsoft Edge</t>
  </si>
  <si>
    <t>Microsoft Edge Chromium Quiet Notification Requests - Turn On or Off for Sites</t>
  </si>
  <si>
    <t xml:space="preserve">How to Turn On or Off Quiet Notification Requests for Sites in Microsoft Edge Chromium
</t>
  </si>
  <si>
    <t>Microsoft Edge Chromum Reload in Internet Explorer mode - Enable or Disable</t>
  </si>
  <si>
    <t xml:space="preserve">How to Enable or Disable Reload in Internet Explorer mode in Microsoft Edge Chromium
</t>
  </si>
  <si>
    <t xml:space="preserve">How to Reopen Closed Tab in Microsoft Edge Chromium
</t>
  </si>
  <si>
    <t>Microsoft Edge Chromium - Reset Completely to Default in Windows</t>
  </si>
  <si>
    <t xml:space="preserve">How to Completely Reset Microsoft Edge Chromium to Default in Windows
</t>
  </si>
  <si>
    <t>How to Reset Settings to Default in Microsoft Edge Chromium</t>
  </si>
  <si>
    <t>Microsoft Edge Chromium - Reset Sync</t>
  </si>
  <si>
    <t xml:space="preserve">How to Reset Sync in Microsoft Edge Chromium
</t>
  </si>
  <si>
    <t>Microsoft Edge Chromium Reset Sync - Enable or Disable</t>
  </si>
  <si>
    <t xml:space="preserve">How to Enable or Disable Reset Sync in Microsoft Edge Chromium
</t>
  </si>
  <si>
    <t>Microsoft Edge Chromium Restore Pages Dialog Prompt - Enable or Disable</t>
  </si>
  <si>
    <t>Enable or Disable Restore Pages Dialog Prompt in Microsoft Edge</t>
  </si>
  <si>
    <t>Microsoft Edge Chromium Reveal Password Button - Enable or Disable</t>
  </si>
  <si>
    <t>How to Enable or Disable Reveal Password Button in Microsoft Edge Chromium</t>
  </si>
  <si>
    <t>Microsoft Edge Chromium Reward Points in User Profile - Enable or Disable</t>
  </si>
  <si>
    <t xml:space="preserve">How to Enable or Disable Show Microsoft Rewards Points in Microsoft Edge User Profile
</t>
  </si>
  <si>
    <t>Microsoft Edge Chromium Save and Fill Payment Info - Enable or Disable</t>
  </si>
  <si>
    <t xml:space="preserve">How to Enable or Disable Save and Fill Payment Info in Microsoft Edge Chromium
</t>
  </si>
  <si>
    <t>Microsoft Edge Chromium Save and Fill Personal Info - Enable or Disable</t>
  </si>
  <si>
    <t>How to Enable or Disable Save and Fill Personal Info in Microsoft Edge Chromium</t>
  </si>
  <si>
    <t>Microsoft Edge Chromium Saved Passwords for Sites - Delete</t>
  </si>
  <si>
    <t xml:space="preserve">How to Delete Saved Passwords for Sites in Microsoft Edge Chromium
</t>
  </si>
  <si>
    <t>Microsoft Edge Chromium Saved Passwords for Sites - Export</t>
  </si>
  <si>
    <t xml:space="preserve">How to Export Saved Passwords for Sites in Microsoft Edge Chromium
</t>
  </si>
  <si>
    <t>Microsoft Edge Chromium Saved Passwords for Sites - View</t>
  </si>
  <si>
    <t xml:space="preserve">How to View Saved Passwords for Sites in Microsoft Edge Chromium
</t>
  </si>
  <si>
    <t>Microsoft Edge Chromium Search and Site Suggestions in Address Bar - Enable or Disable</t>
  </si>
  <si>
    <t xml:space="preserve">How to Enable or Disable Search and Site Suggestions in Address Bar of Microsoft Edge Chromium
</t>
  </si>
  <si>
    <t xml:space="preserve">How to Change Default Search Engine in Microsoft Edge Chromium
</t>
  </si>
  <si>
    <t>Microsoft Edge Chromiun Send Tab to your Devices</t>
  </si>
  <si>
    <t>Send tab to your devices in Microsoft Edge</t>
  </si>
  <si>
    <t>Microsoft Edge Chromium Sent Tab History - View</t>
  </si>
  <si>
    <t>View Sent Tab History in Microsoft Edge</t>
  </si>
  <si>
    <t>Microsoft Edge Chromium Search in Sidebar Context Menu - Add or Remove</t>
  </si>
  <si>
    <t>How to Add or Remove Search in Sidebar Context Menu in Microsoft Edge</t>
  </si>
  <si>
    <t>Microsoft Edge Chromium Secure Network Sites and Exceptions - Add and Remove</t>
  </si>
  <si>
    <t>Add and Remove Secure Network Sites and Exceptions in Microsoft Edge</t>
  </si>
  <si>
    <t>Microsoft Edge Chromium Secure Network VPN Service - Enable or Disable</t>
  </si>
  <si>
    <t>Enable or Disable Microsoft Edge Secure Network VPN Service</t>
  </si>
  <si>
    <t>Microsoft Edge Chromium - Share browsing data with other Windows features - Enable or Disable</t>
  </si>
  <si>
    <t>Enable or Disable Share browsing data with other Windows features in Microsoft Edge</t>
  </si>
  <si>
    <t>How to Add or Remove Share Button on Toolbar in Microsoft Edge Chromium</t>
  </si>
  <si>
    <t>Microsoft Edge Chromium Shopping - Enable or Disable</t>
  </si>
  <si>
    <t xml:space="preserve">How to Enable or Disable Shopping in Microsoft Edge Chromium
</t>
  </si>
  <si>
    <t>Microsoft Edge Chromium Shortcut - Create</t>
  </si>
  <si>
    <t xml:space="preserve">How to Create a Shortcut to Open Microsoft Edge Chromium
</t>
  </si>
  <si>
    <t>Microsoft Edge Chromium Sidebar - Add or Remove</t>
  </si>
  <si>
    <t>Add or Remove Sidebar in Microsoft Edge</t>
  </si>
  <si>
    <t>Microsoft Edge Chromium Sidebar - Add or Remove Apps</t>
  </si>
  <si>
    <t>Add or Remove Apps on Sidebar in Microsoft Edge</t>
  </si>
  <si>
    <t>Microsoft Edge Chromium Sidebar - Add or Remove Sites</t>
  </si>
  <si>
    <t>Add or Remove Sites on Sidebar in Microsoft Edge</t>
  </si>
  <si>
    <t>Microsoft Edge Chromium Sidebar Apps Notifications - Enable or Disable</t>
  </si>
  <si>
    <t>Enable or Disable Notifications from Sidebar Apps in Microsoft Edge</t>
  </si>
  <si>
    <t>Microsoft Edge Chromium Sidebar - Attach and Detach</t>
  </si>
  <si>
    <t>Attach and Detach Sidebar in Microsoft Edge</t>
  </si>
  <si>
    <t>Microsoft Edge Chromium Sidebar Search - Search Bing in Sidebar</t>
  </si>
  <si>
    <t xml:space="preserve">How to Search Bing in Sidebar of Microsoft Edge Chromium
</t>
  </si>
  <si>
    <t>Microsoft Edge Chromium - Sign in and Sign out</t>
  </si>
  <si>
    <t>Microsoft Edge Chromium Sign in Automatically to Website - Enable or Disable</t>
  </si>
  <si>
    <t>How to Enable or Disable Automatically Sign in to Website in Microsoft Edge</t>
  </si>
  <si>
    <t>Microsoft Edge Chromium Sign in - Enable, Disable, or Force</t>
  </si>
  <si>
    <t xml:space="preserve">How to Enable, Disable, or Force Sign in to Microsoft Edge Chromium
</t>
  </si>
  <si>
    <t>Microsoft Edge Chromium Sleeping Tabs Block List - Add or Remove Sites</t>
  </si>
  <si>
    <t xml:space="preserve">How to Add or Remove Sites on Sleeping Tabs Block List in Microsoft Edge Chromium
</t>
  </si>
  <si>
    <t>Microsoft Edge Chromium Sleeping Tabs - Enable or Disable</t>
  </si>
  <si>
    <t xml:space="preserve">How to Enable or Disable Sleeping Tabs in Microsoft Edge Chromium
</t>
  </si>
  <si>
    <t>Microsoft Edge Chromium Sleeping Tabs Fade - Turn On or Off</t>
  </si>
  <si>
    <t>How to Turn On or Off Fade Sleeping Tabs in Microsoft Edge</t>
  </si>
  <si>
    <t>Microsoft Edge Chromium Sleeping Tabs Inactivity Timeout - Change</t>
  </si>
  <si>
    <t>Change Inactivity Timeout for Sleeping Tabs in Microsoft Edge</t>
  </si>
  <si>
    <t>Microsoft Edge Chromium Smart Copy - How to Use</t>
  </si>
  <si>
    <t>How to Use Smart Copy in Microsoft Edge Chromium</t>
  </si>
  <si>
    <t>Microsoft Edge Chromium SmartScreen Filter - Turn On or Off in Windows 10</t>
  </si>
  <si>
    <t>How to Turn On or Off SmartScren Filter in Microsoft Edge Chromium in Windows 10</t>
  </si>
  <si>
    <t>Microsoft Edge Chromium Spellcheck Dictionary - Add or Remove Words</t>
  </si>
  <si>
    <t xml:space="preserve">How to Enable Windows Spellchecker in Microsoft Edge Chromium
</t>
  </si>
  <si>
    <t>Microsoft Edge Chromium Spellcheck - Turn On or Off for Languages</t>
  </si>
  <si>
    <t xml:space="preserve">How to Turn On or Off Check Spelling for Languages in Microsoft Edge Chromium
</t>
  </si>
  <si>
    <t>Microsoft Edge Chromium Spellcheck when Entering Text - Enable or Disable</t>
  </si>
  <si>
    <t>Microsoft Edge Chromium Split Screen feature - Enable or Disable</t>
  </si>
  <si>
    <t>Enable or Disable Split Screen feature in Microsoft Edge</t>
  </si>
  <si>
    <t>Microsoft Edge Chromium Split Screen - Switch to Horizontal or Vertical View for Tab</t>
  </si>
  <si>
    <t>Switch to Horizontal or Vertical Split Screen View for Tab in Microsoft Edge</t>
  </si>
  <si>
    <t>Microsoft Edge Chromium Split Screen View - Open for Tab</t>
  </si>
  <si>
    <t>Open Split Screen View for Tab in Microsoft Edge</t>
  </si>
  <si>
    <t>Microsoft Edge Chromium Split Screen Window Keyboard Shortcut - Customize</t>
  </si>
  <si>
    <t>Customize Split Screen Window Keyboard Shortcut in Microsoft Edge</t>
  </si>
  <si>
    <t>Microsoft Edge Chromium Standalone Sidebar - Enable or Disable</t>
  </si>
  <si>
    <t>Enable or Disable Standalone Sidebar in Microsoft Edge</t>
  </si>
  <si>
    <t xml:space="preserve">Microsoft Edge Chromium Startup Boost - Enable or Disable </t>
  </si>
  <si>
    <t xml:space="preserve">How to Enable or Disable Startup Boost in Microsoft Edge Chromium
</t>
  </si>
  <si>
    <t>How to Change Startup Page in Microsoft Edge Chromium</t>
  </si>
  <si>
    <t>Turn On or Off Always Use Strict Tracking Prevention when Browsing InPrivate in Microsoft Edge Chromium</t>
  </si>
  <si>
    <t>Microsoft Edge Chromium Suggested Passwords - Enable or Disable</t>
  </si>
  <si>
    <t>Microsoft Edge Chromium Suggest Similar Sites when Website Not Found - Enable or Disable</t>
  </si>
  <si>
    <t>Enable or Disable Suggest Similar Sites when website not found in Microsoft Edge</t>
  </si>
  <si>
    <t>Microsoft Edge Chromium Surf Game - Enable or Disable</t>
  </si>
  <si>
    <t xml:space="preserve">How to Enable or Disable Surf Game in Microsoft Edge Chromium
</t>
  </si>
  <si>
    <t>How to Turn On or Off Sync for Profile in Microsoft Edge Chromium</t>
  </si>
  <si>
    <t>Microsoft Edge Chromium Tab Actions Menu Button on Toolbar - Add or Remove</t>
  </si>
  <si>
    <t>How to Add or Remove Tab Actions Menu Button on Toolbar in Microsoft Edge</t>
  </si>
  <si>
    <t>Microsoft Edge Chromium Tab Hover Card Images- Enable or Disable</t>
  </si>
  <si>
    <t xml:space="preserve">How to Enable or Disable Tab Hover Card Images in Microsoft Edge Chromium
</t>
  </si>
  <si>
    <t>How to Enable or Disable Tab Hover Cards in Microsoft Edge Chromium</t>
  </si>
  <si>
    <t>Microsoft Edge Chromium Tab Groups - Add Tab to New or Existing Group</t>
  </si>
  <si>
    <t>How to Add Tab to New or Existing Group in Microsoft Edge</t>
  </si>
  <si>
    <t>Microsoft Edge Chromium Tab Groups Auto Create - Enable or Disable</t>
  </si>
  <si>
    <t>How to Enable or Disable Tab Groups Auto Create in Microsoft Edge</t>
  </si>
  <si>
    <t>Microsoft Edge Chromium Tab Groups Collapse - Enable or Disable</t>
  </si>
  <si>
    <t>How to Enable or Disable Tab Groups Collapse in Microsoft Edge</t>
  </si>
  <si>
    <t>Microsoft Edge Chromium Tab Groups - Enable or Disable</t>
  </si>
  <si>
    <t xml:space="preserve">How to Enable or Disable Tab Groups in Microsoft Edge Chromium
</t>
  </si>
  <si>
    <t>Microsoft Edge Chromium Tab Groups - Name or Rename Group</t>
  </si>
  <si>
    <t>How to Name or Rename Tab Group in Microsoft Edge</t>
  </si>
  <si>
    <t>Microsoft Edge Chromium Tab Groups - Ungroup Tabs and Remove Tab from Group</t>
  </si>
  <si>
    <t>How to Ungroup Tabs and Remove Tab from Group in Microsoft Edge</t>
  </si>
  <si>
    <t>Microsoft Edge Tab Organization Suggestions - Enable or Disable</t>
  </si>
  <si>
    <t>Enable or Disable Tab Organization Suggestions in Microsoft Edge</t>
  </si>
  <si>
    <t>How to Pin and Unpin Tabs in Microsoft Edge Chromium</t>
  </si>
  <si>
    <t>Microsoft Edge Chromium Tabs Rounded Corners - Enable or Disable</t>
  </si>
  <si>
    <t>Enable or Disable Rounded Corners for Browser Tabs in Microsoft Edge</t>
  </si>
  <si>
    <t>Microsoft Edge Chromium Theme - Change</t>
  </si>
  <si>
    <t>How to Change Theme in Microsoft Edge</t>
  </si>
  <si>
    <t>How to Change Microsoft Edge Chromium Theme to Light or Dark Mode</t>
  </si>
  <si>
    <t>Microsoft Edge Chromium Themes from Google Chrome Web Store - Add</t>
  </si>
  <si>
    <t>How to Add Themes from Google Chrome Web Store to Microsoft Edge</t>
  </si>
  <si>
    <t>Microsoft Edge Chromium Themes from Google Chrome Web Store - Enable or Disable Install</t>
  </si>
  <si>
    <t xml:space="preserve">How to Enable or Disable Install Google Chrome Themes in Microsoft Edge Chromium
</t>
  </si>
  <si>
    <t>Microsoft Edge Chromium Themes from Microsoft Edge Add-On Store - Add</t>
  </si>
  <si>
    <t>How to Add Themes from Microsoft Edge Add-On Store to Microsoft Edge</t>
  </si>
  <si>
    <t>Microsoft Edge Chromiun Third-party Cookies - Allow or Block</t>
  </si>
  <si>
    <t>Microsoft Edge Chromium Touch Mode - Enable or Disable</t>
  </si>
  <si>
    <t>Enable or Disable Touch Mode in Microsoft Edge</t>
  </si>
  <si>
    <t xml:space="preserve">How to Add and Remove Tracking Prevention Exceptions for Sites in Microsoft Edge Chromium
</t>
  </si>
  <si>
    <t>How to Turn On or Off Tracking Prevention and Change Tracking Prevention Level in Microsoft Edge Chromium</t>
  </si>
  <si>
    <t>Microsoft Edge Chromium Tracking Prevention - View and Clear Blocked Trackers</t>
  </si>
  <si>
    <t xml:space="preserve">How to View and Clear Blocked Trackers in Microsoft Edge Chromium
</t>
  </si>
  <si>
    <t>Microsoft Edge Chromium - Translate Page or Section of Page</t>
  </si>
  <si>
    <t xml:space="preserve">How to Translate Page or Section of Page in Microsoft Edge Chromium
</t>
  </si>
  <si>
    <t>Microsoft Edge Chromium Translate Pages - Turn On or Off</t>
  </si>
  <si>
    <t>Microsoft Edge Chromium Two Page View for PDF - Enable or Disable</t>
  </si>
  <si>
    <t>Microsoft Edge Chromium Updates - Enable or Disable Download over Metered Connections</t>
  </si>
  <si>
    <t>How to Enable or Disable Download Updates over Metered Connections in Microsoft Edge</t>
  </si>
  <si>
    <t>List of All Internal Microsoft Edge URLs</t>
  </si>
  <si>
    <t>Microsoft Edge Chromium Use Web Service to Help Resolve Navigation Errors - Enable or Disable</t>
  </si>
  <si>
    <t>How to Enable or Disable Use Web Service to Help Resolve Navigation Errors in Microsoft Edge</t>
  </si>
  <si>
    <t>Microsoft Edge Chromium Version - Find</t>
  </si>
  <si>
    <t xml:space="preserve">How to Find Version of Microsoft Edge Chromium Installed
</t>
  </si>
  <si>
    <t>Microsoft Edge Chromium Vertical Tabs Auto Expand - Enable or Disable</t>
  </si>
  <si>
    <t>How to Enable or Disable Vertical Tabs Auto Expand in Microsoft Edge</t>
  </si>
  <si>
    <t>Microsoft Edge Chromium Vertical Tabs Button on Toolbar - Add or Remove</t>
  </si>
  <si>
    <t xml:space="preserve">How to Add or Remove Vertical Tabs Button on Toolbar in Microsoft Edge Chromium
</t>
  </si>
  <si>
    <t>Microsoft Edge Chromium Vertical Tabs - Enable or Disable</t>
  </si>
  <si>
    <t xml:space="preserve">How to Enable or Disable Vertical Tabs in Microsoft Edge Chromium
</t>
  </si>
  <si>
    <t>Microsoft Edge Chromium Vertical Tabs Pane - Pin or Unpin</t>
  </si>
  <si>
    <t xml:space="preserve">How to Pin or Unpin Vertical Tabs Pane in Microsoft Edge Chromium
</t>
  </si>
  <si>
    <t>Microsoft Edge Chromium Vertical Tabs Pane - Resize</t>
  </si>
  <si>
    <t>How to Resize Vertical Tabs Pane in Microsoft Edge</t>
  </si>
  <si>
    <t>Microsoft Edge Chromium Vertical Tabs Title Bar - Hide or Show</t>
  </si>
  <si>
    <t>How to Hide or Show Title Bar when using Vertical Tabs in Microsoft Edge</t>
  </si>
  <si>
    <t>Microsoft Edge Chromium Vertical Tabs - Turn On or Off</t>
  </si>
  <si>
    <t xml:space="preserve">How to Turn On or Off Vertical Tabs in Microsoft Edge Chromium
</t>
  </si>
  <si>
    <t>Microsoft Edge Chromium Video Super Resolution (VSR) Enhancement - Enable or Disable</t>
  </si>
  <si>
    <t>Enable or Disable Video Super Resolution (VSR) Enhancement in Microsoft Edge</t>
  </si>
  <si>
    <t>Microsoft Edge Chromium Visual Search Context Menu - Enable or Disable</t>
  </si>
  <si>
    <t>Enable or Disable Visual Search Context Menu in Microsoft Edge</t>
  </si>
  <si>
    <t>Microsoft Edge Chromium Visual Search Hover Menu - Enable or Disable</t>
  </si>
  <si>
    <t>Enable or Disable Visual Search Hover Menu in Microsoft Edge</t>
  </si>
  <si>
    <t>Microsoft Edge Chromiun Voice Typing - How to Use</t>
  </si>
  <si>
    <t>How to Use Voice Typing in Microsoft Edge in Windows 10</t>
  </si>
  <si>
    <t>Microsoft Edge Chromium Volume Control and Hardware Media Key Handling - Enable or Disable</t>
  </si>
  <si>
    <t>Microsoft Edge Chromium Web Capture Button on Toolbar - Add or Remove</t>
  </si>
  <si>
    <t xml:space="preserve">How to Add or Remove Web Capture Button on Toolbar in Microsoft Edge Chromium
</t>
  </si>
  <si>
    <t>Microsoft Edge Chromium Web Capture Tool - How to Use</t>
  </si>
  <si>
    <t xml:space="preserve">How to Use Web Capture Tool in Microsoft Edge Chromium
</t>
  </si>
  <si>
    <t>Microsoft Edge Chromium Web Push Notifications - Allow or Block for Sites</t>
  </si>
  <si>
    <t>Microsoft Edge Chromium Web widget - Enable or Disable in Windows 10</t>
  </si>
  <si>
    <t xml:space="preserve">How to Enable or Disable Microsoft Edge Web Widget in Windows 10
</t>
  </si>
  <si>
    <t>Microsoft Edge Chromium Web widget Layout View - Change in Windows 10</t>
  </si>
  <si>
    <t>How to Change Microsoft Edge Web Widget Layout View in Windows 10</t>
  </si>
  <si>
    <t>Microsoft Edge Chromium Web widget - Pin or Unpin in Windows 10</t>
  </si>
  <si>
    <t>How to Pin or Unpin Microsoft Edge Web Widget in Windows 10</t>
  </si>
  <si>
    <t>Microsoft Edge Chromium Web widget Run at Startup - Enable or Disable in Windows 10</t>
  </si>
  <si>
    <t xml:space="preserve">How to Enable or Disable Run Microsoft Edge Web Widget at Startup in Windows 10
</t>
  </si>
  <si>
    <t>Microsoft Edge Chromium Web widget - Turn On or Off in Windows 10</t>
  </si>
  <si>
    <t>How to Turn On or Off Microsoft Edge Web Widget in Windows 10</t>
  </si>
  <si>
    <t>Microsoft Edge Chromioum Website Typo Protection - Enable or Disable</t>
  </si>
  <si>
    <t>Enable or Disable Website Typo Protection in Microsoft Edge</t>
  </si>
  <si>
    <t>Microsoft Edge Chromium window - Name</t>
  </si>
  <si>
    <t>Microsoft Edge Chromium Workspaces Button on Toolbar - Add or Remove</t>
  </si>
  <si>
    <t>Add or Remove Workspaces Button on Toolbar in Microsoft Edge</t>
  </si>
  <si>
    <t>Microsoft Edge Chromium Workspaces - Enable or Disable</t>
  </si>
  <si>
    <t>Enable or Disable Workspaces in Microsoft Edge</t>
  </si>
  <si>
    <t>Microsoft Edge Chromium Zoom Level - Change</t>
  </si>
  <si>
    <t xml:space="preserve">How to Change Zoom Level in Microsoft Edge Chromium
</t>
  </si>
  <si>
    <t>How to Turn On or Off Clear Browsing Data on Exit of Microsoft Edge in Windows 10</t>
  </si>
  <si>
    <t>How to Allow or Block Cookies in Microsoft Edge in Windows 10</t>
  </si>
  <si>
    <t>How to Delete Cookies in Microsoft Edge in Windows 10</t>
  </si>
  <si>
    <t>Enable Microsoft Edge Data Persistence with Windows Defender Application Guard in Windows 10</t>
  </si>
  <si>
    <t>Turn On or Off 'Make Microsoft Edge your default browser' Prompt in Windows 10</t>
  </si>
  <si>
    <t>How to Enable or Disable Microsoft Edge Developer Tools in Windows 10</t>
  </si>
  <si>
    <t>How to Open Microsoft Edge Developer Tools in Windows 10</t>
  </si>
  <si>
    <t>How to Enable or Disable Send Do Not Track Requests in Microsoft Edge in Windows 10</t>
  </si>
  <si>
    <t>How to Turn On or Off Microsoft Edge Download Save Prompt in Windows 10</t>
  </si>
  <si>
    <t>How to Change Default Downloads Folder in Microsoft Edge in Windows 10</t>
  </si>
  <si>
    <t>How to View Downloads in Microsoft Edge in Windows 10</t>
  </si>
  <si>
    <t>How to Clear EPUB Book Data in Microsoft Edge in Windows 10</t>
  </si>
  <si>
    <t>How to Export EPUB Book Data in Microsoft Edge in Windows 10</t>
  </si>
  <si>
    <t>How to Add or Remove Extensions in Microsoft Edge in Windows 10</t>
  </si>
  <si>
    <t>How to Enable or Disable Microsoft Edge Extensions in Windows 10</t>
  </si>
  <si>
    <t>How to Turn On or Off Microsoft Edge Extensions in Windows 10</t>
  </si>
  <si>
    <t>How to Add or Remove Favorites in Microsoft Edge in Windows 10</t>
  </si>
  <si>
    <t>How to Backup and Restore Microsoft Edge Favorites in Windows 10</t>
  </si>
  <si>
    <t>How to Create or Delete Folder from Microsoft Edge Favorites Bar in Windows 10</t>
  </si>
  <si>
    <t>How to Enable or Disable Favorites Bar in Microsoft Edge in Windows 10</t>
  </si>
  <si>
    <t>How to Show Icons Only or Names and Icons on Favorites Bar in Microsoft Edge</t>
  </si>
  <si>
    <t>How to Edit URL for Favorites in Microsoft Edge in Windows 10</t>
  </si>
  <si>
    <t>How to Turn On or Off the Favorites Bar in Microsoft Edge in Windows 10</t>
  </si>
  <si>
    <t>How to Import or Export Microsoft Edge Favorites as HTML File in Windows 10</t>
  </si>
  <si>
    <t>How to Enable or Disable Microsoft Edge Full Screen Mode in Windows 10</t>
  </si>
  <si>
    <t>How to Toggle Full Screen Mode On and Off in Microsoft Edge in Windows 10</t>
  </si>
  <si>
    <t>How to Get and Use Grammar Tools in Microsoft Edge Reading View in Windows 10</t>
  </si>
  <si>
    <t>How to Enable or Disable Saving History in Microsoft Edge in Windows 10</t>
  </si>
  <si>
    <t>How to View Your Browsing History in Microsoft Edge in Windows 10</t>
  </si>
  <si>
    <t>How to Add or Remove Home Button in Microsoft Edge in Windows 10</t>
  </si>
  <si>
    <t>How to Import Favorites from Microsoft Edge to Chrome in Windows 10</t>
  </si>
  <si>
    <t>How to Enable or Disable Microsoft Edge InPrivate Browsing in Windows 10</t>
  </si>
  <si>
    <t>How to Open a New InPrivate window in Microsoft Edge in Windows 10</t>
  </si>
  <si>
    <t>How to Lookup Definitions for Words in Microsoft Edge in Windows 10</t>
  </si>
  <si>
    <t>How to Make a Web Note on webpages in Microsoft Edge in Windows 10</t>
  </si>
  <si>
    <t>How to Enable or Disable Media Autoplay in Microsoft Edge in Windows 10</t>
  </si>
  <si>
    <t>How to Mute and Unmute a Tab in Microsoft Edge in Windows 10</t>
  </si>
  <si>
    <t>How to Enable or Disable Web Content on New Tab Page in Microsoft Edge in Windows 10</t>
  </si>
  <si>
    <t>How to Change what New Tabs in Microsoft Edge Open with in Windows 10</t>
  </si>
  <si>
    <t>How to Turn On or Off Offer to Save Passwords in Microsoft Edge in Windows 10</t>
  </si>
  <si>
    <t>How to Open a New Application Guard Window in Microsoft Edge in Windows 10</t>
  </si>
  <si>
    <t>How to Turn On or Off Open Sites in Apps for Microsoft Edge in Windows 10</t>
  </si>
  <si>
    <t>How to Open Website in Microsoft Edge with Internet Explorer</t>
  </si>
  <si>
    <t>How to Turn On or Off Page Prediction in Microsoft Edge in Windows 10</t>
  </si>
  <si>
    <t>How to 'Pin to Start' a Website in Microsoft Edge in Windows 10</t>
  </si>
  <si>
    <t>How to Pin to Taskbar a Website in Microsoft Edge in Windows 10</t>
  </si>
  <si>
    <t>How to Enable or Disable Microsoft Edge Pre-launching in Windows 10</t>
  </si>
  <si>
    <t>How to Print Clutter-Free Webpages in Microsoft Edge</t>
  </si>
  <si>
    <t>How to Enable or Disable Printing in Microsoft Edge in Windows 10</t>
  </si>
  <si>
    <t>How to Read Aloud eBook, PDF, or Web page in Microsoft Edge in Windows 10</t>
  </si>
  <si>
    <t>How to Add or Remove Articles from Reading List in Microsoft Edge in Windows 10</t>
  </si>
  <si>
    <t>How to Change Page Theme in Microsoft Edge Reading View in Windows 10</t>
  </si>
  <si>
    <t>How to Change Text Size in Microsoft Edge Reading View in Windows 10</t>
  </si>
  <si>
    <t>How to Change Text Spacing in Microsoft Edge Reading View in Windows 10</t>
  </si>
  <si>
    <t>How to Turn On or Off Reading View in Microsoft Edge in Windows 10</t>
  </si>
  <si>
    <t>How to Turn On or Off Line Focus in Microsoft Edge Reading View in Windows 10</t>
  </si>
  <si>
    <t>How to Reinstall and Re-register Microsoft Edge in Windows 10</t>
  </si>
  <si>
    <t>How to Rename Groups of Tabs Set Aside in Microsoft Edge in Windows 10</t>
  </si>
  <si>
    <t>How to Reset Microsoft Edge to Default in Windows 10</t>
  </si>
  <si>
    <t>How to Turn On or Off 'Let sites save protected media licenses' in Microsoft Edge</t>
  </si>
  <si>
    <t>How to Enable or Disable Save Passwords in Microsoft Edge in Windows 10</t>
  </si>
  <si>
    <t>How to Manage your Saved Passwords in Microsoft Edge in Windows 10</t>
  </si>
  <si>
    <t>How to Add or Remove Microsoft Edge Search Box Placeholder Text in Windows 10</t>
  </si>
  <si>
    <t>How to Change Default Search Engine in Microsoft Edge in Windows 10</t>
  </si>
  <si>
    <t>How to Enable or Disable Change Search Engine in Microsoft Edge in Windows 10</t>
  </si>
  <si>
    <t>How to Enable or Disable Search Suggestions in Address Bar of Microsoft Edge in Windows 10</t>
  </si>
  <si>
    <t>How to Share Web Pages in Microsoft Edge in Windows 10</t>
  </si>
  <si>
    <t>How to Create a Microsoft Edge Shortcut in Windows 10</t>
  </si>
  <si>
    <t>How to Turn On or Off Show Definitions Inline in Microsoft Edge in Windows 10</t>
  </si>
  <si>
    <t>How to Enable running Microsoft Edge (Edge HTML) and Microsoft Edge (Chromium-based) side-by-side in Windows 10</t>
  </si>
  <si>
    <t>How to Enable or Disable SmartScreen Filter for Microsoft Edge in Windows 10</t>
  </si>
  <si>
    <t>How to Enable or Disable Bypassing SmartScreen Prompts for Sites in Microsoft Edge in Windows 10</t>
  </si>
  <si>
    <t>How to Snooze in Microsoft Edge in Windows 10</t>
  </si>
  <si>
    <t>How to Customize your Start Page in Microsoft Edge in Windows 10</t>
  </si>
  <si>
    <t>How to Change Microsoft Edge Startup Page in Windows 10</t>
  </si>
  <si>
    <t>How to Turn On or Off Sync Microsoft Edge Settings across Windows 10 Devices</t>
  </si>
  <si>
    <t>How to Enable or Disable Sync Microsoft Edge Settings in Windows 10</t>
  </si>
  <si>
    <t>How to Enable or Disable Microsoft Edge Tab Preloading in Windows 10</t>
  </si>
  <si>
    <t>How to Hide or Show Tab Preview Bar in Microsoft Edge in Windows 10</t>
  </si>
  <si>
    <t>How to Change Microsoft Edge Tab Preview Hide and Show Delay Time in Windows 10</t>
  </si>
  <si>
    <t>How to Turn On or Off Tab Preview in Microsoft Edge in Windows 10</t>
  </si>
  <si>
    <t>How to Set Aside Groups of Tabs in Microsoft Edge in Windows 10</t>
  </si>
  <si>
    <t>How to Enable or Disable TCP Fast Open for Microsoft Edge in Windows 10</t>
  </si>
  <si>
    <t>How to Change the Theme of Microsoft Edge in Windows 10</t>
  </si>
  <si>
    <t>How to Add or Remove Icons in Microsoft Edge Toolbar in Windows 10</t>
  </si>
  <si>
    <t>How to Enable or Disable VP9 Code Extension in Microsoft Edge in Windows 10</t>
  </si>
  <si>
    <t>How to Add or Remove Sites for Microsoft Edge Web Notifications in Windows 10</t>
  </si>
  <si>
    <t>How to Turn On or Off Microsoft Edge Web Notifications for Sites in Windows 10</t>
  </si>
  <si>
    <t>How To Turn On or Off Microsoft Edge Welcome Page in Windows 10</t>
  </si>
  <si>
    <t>Enable Download to Host from Windows Defender Application Guard Microsoft Edge session in Windows 10</t>
  </si>
  <si>
    <t>How to Turn On or Off Windows Defender Application Guard for Microsoft Edge in Windows 10</t>
  </si>
  <si>
    <t>How to Zoom In or Out on Webpage in Microsoft Edge in Windows 10</t>
  </si>
  <si>
    <t>How to Install Windows 10X Dual Screen Emulator in Windows 10</t>
  </si>
  <si>
    <t>How to Download and Use Microsoft Garage Mouse without Borders</t>
  </si>
  <si>
    <t>How to Create Custom MSC in Microsoft Management Console in Windows</t>
  </si>
  <si>
    <t>How to Fix .NET Framework with Microsoft .NET Framework Repair Tool in Windows</t>
  </si>
  <si>
    <t>Microsoft News app Notifications - Turn On or Off in Windows 10</t>
  </si>
  <si>
    <t xml:space="preserve">How to Turn On or Off Notifications for Microsoft News app in Windows 10
</t>
  </si>
  <si>
    <t>Microsoft News app Settings - Backup and Restore in Windows 10</t>
  </si>
  <si>
    <t>How to Backup and Restore Microsoft News app Settings in Windows 10</t>
  </si>
  <si>
    <t>Microsoft News app Video Hub - Switch to Mini Player in Windows 10</t>
  </si>
  <si>
    <t>How to Switch to Mini Player Mode for Video Hub in Microsoft News app in Windows 10</t>
  </si>
  <si>
    <t>Microsoft News app Weather Card - Turn On or Off in Windows 10</t>
  </si>
  <si>
    <t xml:space="preserve">How to Turn On or Off Weather Card for Microsoft News app in Windows 10
</t>
  </si>
  <si>
    <t>Microsoft News Topics - Pin to Start as Live Tiles in Windows 10</t>
  </si>
  <si>
    <t xml:space="preserve">How to Pin Microsoft News Topics on Start as Live Tiles in Windows 10
</t>
  </si>
  <si>
    <t>How to Install or Uninstall Microsoft Paint (mspaint) in Windows 10</t>
  </si>
  <si>
    <t>Microsoft PowerToys Always Run as Administrator - Turn On or Off in Windows 10 and Windows 11</t>
  </si>
  <si>
    <t>Turn On or Off Always Run as Administrator for PowerToys in Windows 10 and Windows 11</t>
  </si>
  <si>
    <t>Microsoft PowerToys app - Check for Updates</t>
  </si>
  <si>
    <t>Check for Updates in Microsoft PowerToys app</t>
  </si>
  <si>
    <t>Microsoft PowerToys Awake - Turn On or Off in Windows 10 and Windows 11</t>
  </si>
  <si>
    <t>Turn On or Off PowerToys Awake in Windows 10 and Windows 11</t>
  </si>
  <si>
    <t>How to Download and Install Microsoft PowerToys in Windows 10</t>
  </si>
  <si>
    <t>Microsoft PowerToys Image Resizer - Turn On or Off in Windows 10 and Windows 11</t>
  </si>
  <si>
    <t>Turn On or Off PowerToys Image Resizer in Windows 10 and Windows 11</t>
  </si>
  <si>
    <t>Microsoft PowerToys Run at Startup - Turn On or Off in Windows 10 and Windows 11</t>
  </si>
  <si>
    <t>Turn On or Off Run at Startup for PowerToys in Windows 10 and Windows 11</t>
  </si>
  <si>
    <t>How to Print to PDF in Windows 10</t>
  </si>
  <si>
    <t>How to Add or Remove Microsoft Print to PDF Printer in Windows 10</t>
  </si>
  <si>
    <t>How to Turn On or Off Microsoft Print to PDF in Windows 10</t>
  </si>
  <si>
    <t>How to Use Microsoft Safety Scanner in Windows</t>
  </si>
  <si>
    <t>How to Read Microsoft Services Agreement Terms</t>
  </si>
  <si>
    <t>How to Specify How Windows and Store App Updates are Downloaded in Windows 10</t>
  </si>
  <si>
    <t>Microsoft Store app Purchase Sign-in - Enable or Disable in Windows 10</t>
  </si>
  <si>
    <t>Enable or Disable Purchase Sign-in for Microsoft Store app in Windows 10</t>
  </si>
  <si>
    <t>Microsoft Store app - Reinstall in Windows 10 and Windows 11</t>
  </si>
  <si>
    <t>Reinstall Microsoft Store app in Windows 10 and Windows 11</t>
  </si>
  <si>
    <t>How to Re-register Microsoft Store app in Windows 10</t>
  </si>
  <si>
    <t>Microsoft Store app - Sign in or Sign out</t>
  </si>
  <si>
    <t>How to Sign in or Sign out of Microsoft Store app in Windows 10</t>
  </si>
  <si>
    <t>How to Enable or Disable Microsoft Store Apps in Windows 10</t>
  </si>
  <si>
    <t>How to Enable or Disable Microsoft Store Apps Open Files in Default Desktop App in Windows 10</t>
  </si>
  <si>
    <t>Microsoft Store Apps Troubleshooter - Run and Use in Windows 10</t>
  </si>
  <si>
    <t xml:space="preserve">How to Run and Use Windows Store Apps Troubleshooter in Windows 10
</t>
  </si>
  <si>
    <t>Microsoft Store Cache - Clear and Reset in Windows 10</t>
  </si>
  <si>
    <t>How to Clear and Reset Microsoft Store Cache in Windows 10</t>
  </si>
  <si>
    <t>How to Create Shortcut to Directly Open App in Microsoft Store in Windows 10</t>
  </si>
  <si>
    <t>How to Enable or Disable Remotely Install Apps from Microsoft Store Online in Windows 10</t>
  </si>
  <si>
    <t>How to Remotely Install Apps from Microsoft Store Online to your Windows 10 Devices</t>
  </si>
  <si>
    <t>Microsoft Support and Recovery Assistant (SaRA) - Use in Windows</t>
  </si>
  <si>
    <t xml:space="preserve">How to Use Microsoft Support and Recovery Assistant (SaRA) in Windows
</t>
  </si>
  <si>
    <t>How to Use Microsoft Surface Diagnostic Toolkit in Windows 8.1 and Windows 10</t>
  </si>
  <si>
    <t>How to Download and Install Windows Update from Microsoft Update Catalog</t>
  </si>
  <si>
    <t>Microsoft Vulnerable Driver Blocklist - Enable or Disable in Windows 10</t>
  </si>
  <si>
    <t>Enable or Disable Microsoft Vulnerable Driver Blocklist in Windows 10</t>
  </si>
  <si>
    <t>How to Add or Remove Microsoft XPS Document Writer Printer in Windows 10</t>
  </si>
  <si>
    <t>How to Minimize and Restore App Window in Windows 10</t>
  </si>
  <si>
    <t>Miracast - Connect to Wireless Display in Windows 10</t>
  </si>
  <si>
    <t xml:space="preserve">How to Connect to a Wireless Display with Miracast in Windows 10
</t>
  </si>
  <si>
    <t>Miracast Wireless Display Feature for Projecting to this PC with Connect - Install or Uninstall in Windows 10</t>
  </si>
  <si>
    <t>Miracast Support - Check on Windows 10 PC</t>
  </si>
  <si>
    <t>How to Add or Remove Mixed Reality from Main Page of Settings in Windows 10</t>
  </si>
  <si>
    <t>How to Change Desktop and Windows Mixed Reality Input Switching in Windows 10</t>
  </si>
  <si>
    <t>How to Check if your PC supports Windows Mixed Reality in Windows 10</t>
  </si>
  <si>
    <t>How to Clear Environment Data for Windows Mixed Reality in Windows 10</t>
  </si>
  <si>
    <t>Mixed Reality Desktop View app - Enable or Disable Automatically Open in Windows 10</t>
  </si>
  <si>
    <t>How to Enable or Disable Automatically Open Desktop View app in Mixed Reality on Windows 10</t>
  </si>
  <si>
    <t>How to Open and Use Windows Mixed Reality Flashlight in Windows 10</t>
  </si>
  <si>
    <t>How to Change App Window Resolution for Mixed Reality Headset Display in Windows 10</t>
  </si>
  <si>
    <t>How to Change Experience Options for Mixed Reality Headset Display in Windows 10</t>
  </si>
  <si>
    <t>How to Change Frame Rate of Mixed Reality Headset Display in Windows 10</t>
  </si>
  <si>
    <t>Mixed Reality Headset Display - Turn On or Off Suspend Mixed Reality and its Apps when Asleep</t>
  </si>
  <si>
    <t xml:space="preserve">How to Turn On or Off Suspend Mixed Reality and its Apps when Headset is Asleep in Windows 10
</t>
  </si>
  <si>
    <t>How to See Mixed Reality Headset Resolution in Windows 10</t>
  </si>
  <si>
    <t>How to Set Up Windows Mixed Reality Headset in Windows 10</t>
  </si>
  <si>
    <t>Mixed Reality Headset Sleep Timeout - Change in Windows 10</t>
  </si>
  <si>
    <t xml:space="preserve">How to Change Sleep Timeout for Mixed Reality Headset in Windows 10
</t>
  </si>
  <si>
    <t>How to Reset Windows Mixed Reality Home to Default in Windows 10</t>
  </si>
  <si>
    <t>How to Setup and Pair Mixed Reality Motion Controllers in Windows 10</t>
  </si>
  <si>
    <t>How to Turn On or Off Mirror Headset Audio to Desktop when Mixed Reality Portal Running in Windows 10</t>
  </si>
  <si>
    <t>Mixed Reality Portal - Turn On or Off Start when Plug in Headset in Windows 10</t>
  </si>
  <si>
    <t>How to Turn On or Off Start Mixed Reality Portal when Plug In Headset in Windows 10</t>
  </si>
  <si>
    <t>Mixed Reality Portal - Turn On or Off Start when Put On Headset in Windows 10</t>
  </si>
  <si>
    <t xml:space="preserve">How to Turn On or Off Start Mixed Reality Portal when Put On Headset in Windows 10
</t>
  </si>
  <si>
    <t>How to Turn On or Off Switch to Headset Audio when Mixed Reality Portal Running in Windows 10</t>
  </si>
  <si>
    <t>How to Turn On or Off Switch to Headset Mic when Mixed Reality Portal Running in Windows 10</t>
  </si>
  <si>
    <t>How to Record Video in Windows Mixed Reality in Windows 10</t>
  </si>
  <si>
    <t>How to Run Desktop (Win32) apps in Windows Mixed Reality in Windows 10</t>
  </si>
  <si>
    <t>How to Take Screenshot in Windows Mixed Reality in Windows 10</t>
  </si>
  <si>
    <t>How to Turn On or Off Use Speech Recognition in Windows Mixed Reality in Windows 10</t>
  </si>
  <si>
    <t>How to Uninstall and Reset Windows Mixed Reality in Windows 10</t>
  </si>
  <si>
    <t>How to View and Interact with Windows 10 PC Desktop inside Windows Mixed Reality</t>
  </si>
  <si>
    <t>Mixed Reality Virual Displays for Classic Apps - Enable or Disable</t>
  </si>
  <si>
    <t xml:space="preserve">How to Enable or Disable Create Virtual Displays for Classic Apps in Mixed Reality in Windows 10
</t>
  </si>
  <si>
    <t>How to Adjust Mixed Reality Visual Quality for Headset Display in Windows 10</t>
  </si>
  <si>
    <t>Enable or Disable Automatically Turn Off Mobile Hotspot when No Devices Connected in Windows 10</t>
  </si>
  <si>
    <t>How to Enable or Disable Mobile Hotspot in Windows 10</t>
  </si>
  <si>
    <t>How to Enable or Disable Turn On Mobile Hotspot Remotely in Windows 10</t>
  </si>
  <si>
    <t>Mobile Hotspot Name, Password, and Band - Change in Windows 10</t>
  </si>
  <si>
    <t xml:space="preserve">How to Change Mobile Hotspot Name, Password, and Band in Windows 10
</t>
  </si>
  <si>
    <t>How to Turn On or Off Mobile Hotspot on a Windows 10 Mobile Phone</t>
  </si>
  <si>
    <t>How to Turn On or Off Mobile Hotspot on a Windows 10 PC</t>
  </si>
  <si>
    <t>How to Check if Connected or Disconnected Modern Standby in Windows 10</t>
  </si>
  <si>
    <t>How to Check if Modern Standby is Supported in Windows 10</t>
  </si>
  <si>
    <t>Modern Standby - Disable in Windows 10 and Windows 11</t>
  </si>
  <si>
    <t>Disable Modern Standby in Windows 10 and Windows 11</t>
  </si>
  <si>
    <t>How to Enable or Disable Network Connectivity while in Modern Standby in Windows 10</t>
  </si>
  <si>
    <t>How to Calibrate Display Color in Windows 1</t>
  </si>
  <si>
    <t>Monitors - Rearrange in Windows 10</t>
  </si>
  <si>
    <t>How to Add Turn On or Off Mono Audio context menu in Windows 10</t>
  </si>
  <si>
    <t>How to Turn On or Off Mono Audio in Windows 10</t>
  </si>
  <si>
    <t>How to Add or Remove Most Used apps on Start Menu in Windows 10</t>
  </si>
  <si>
    <t>How to Find Motherboard Manufacturer, Model, Serial Number, and Version in Windows</t>
  </si>
  <si>
    <t>How to Add or Remove Mount Context Menu in Windows 10</t>
  </si>
  <si>
    <t>Mount and Unmount Drive or Volume in Windows</t>
  </si>
  <si>
    <t>Mount or Unmount VHD and VHDX File in Windows 10</t>
  </si>
  <si>
    <t>How to Mount or Unmount VHD and VHDX File in Windows 10</t>
  </si>
  <si>
    <t xml:space="preserve">How to Mount a Drive to a Folder in Windows 10
</t>
  </si>
  <si>
    <t>How to Change Mouse Cursor Speed in Windows</t>
  </si>
  <si>
    <t>Mouse Double-click Speed - Change in Windows 11</t>
  </si>
  <si>
    <t>Change Mouse Double-click Speed in Windows 11</t>
  </si>
  <si>
    <t>How to Enable or Disable Mouse Keys Keyboard Shortcut in Windows</t>
  </si>
  <si>
    <t>How to Turn On and Off Mouse Keys in Windows 10</t>
  </si>
  <si>
    <t>Mouse Hover Time - Change in Windows</t>
  </si>
  <si>
    <t>Mouse Pointer Shadow - Enable or Disable in Windows 10</t>
  </si>
  <si>
    <t>Enable or Disable Mouse Pointer Shadow in Windows 10</t>
  </si>
  <si>
    <t>How to Allow or Prevent Themes to Change Mouse Pointers in Windows 10</t>
  </si>
  <si>
    <t>How to Change Mouse Pointers and Change Pointer Color and Size in Windows 10</t>
  </si>
  <si>
    <t>How to Enable or Disable Changing Mouse Pointers in Windows</t>
  </si>
  <si>
    <t>How to Change Mouse Primary Button to Left or Right in Windows 10</t>
  </si>
  <si>
    <t>How to Change Mouse Scroll Speed in Windows 10</t>
  </si>
  <si>
    <t>How to Add or Remove Move to OneDrive Context Menu in Windows 10</t>
  </si>
  <si>
    <t>How to Change Default Download Storage Location for Movies &amp; TV in Windows 10</t>
  </si>
  <si>
    <t>How to Change Theme Mode for Movies &amp; TV app in Windows 10</t>
  </si>
  <si>
    <t>How to Remove Download Devices from Movies &amp; TV app in Windows 10</t>
  </si>
  <si>
    <t>How to Restore Available Video Purchases in Movies &amp; TV app in Windows 10</t>
  </si>
  <si>
    <t>How to Show Download Devices in Movies &amp; TV app in Windows 10</t>
  </si>
  <si>
    <t>How to Turn On or Off Full Screen Playback in Movies &amp; TV app in Windows 10</t>
  </si>
  <si>
    <t>Mozilla Thunderbird - Make Send to: Mail Recipient work properly</t>
  </si>
  <si>
    <t>Make Send to: Mail Recipient work properly for Mozilla Thunderbird</t>
  </si>
  <si>
    <t>msconfig "Don't show this message again" - Enable or Disable in Windows 10</t>
  </si>
  <si>
    <t>Enable or Disable msconfig "Don't show this message again" in Windows 10</t>
  </si>
  <si>
    <t>How to Add Extract All to Context Menu of MSI files in Windows 10</t>
  </si>
  <si>
    <t>How to Add 'Run as administrator' to MSI File Context Menu in Windows 10</t>
  </si>
  <si>
    <t>How to Turn On or Off Multilingual Text Prediction in Windows 10</t>
  </si>
  <si>
    <t>How to Change or Restore Music Folder Icon in Windows</t>
  </si>
  <si>
    <t>How to Move Your Music Folder Location in Windows 10</t>
  </si>
  <si>
    <t xml:space="preserve">How to Mute and Unmute Sound Volume in Windows 10
</t>
  </si>
  <si>
    <t>How to Turn On or Off Showing My People App Suggestions in Windows 10</t>
  </si>
  <si>
    <t>How to Add or Remove People Button from Taskbar in Windows 10</t>
  </si>
  <si>
    <t>How to Turn On or Off Play Shoulder Tap Sound on People Bar in Windows 10</t>
  </si>
  <si>
    <t>How to Turn On or Off Show Shoulder Taps on People Bar in Windows 10</t>
  </si>
  <si>
    <t>How to Pin and Unpin People Contacts on Taskbar in Windows 10</t>
  </si>
  <si>
    <t>N</t>
  </si>
  <si>
    <t>How to Turn On or Off Hear Narrator Announce Characters as Typed in Windows 10</t>
  </si>
  <si>
    <t>How to Turn On or Off Hear Narrator Announce Function Keys as Typed in Windows 10</t>
  </si>
  <si>
    <t>How to Turn On or Off Hear Narrator Announce Modifier Keys as Typed in Windows 10</t>
  </si>
  <si>
    <t>How to Turn On or Off Hear Narrator Announce Navigation Keys as Typed in Windows 10</t>
  </si>
  <si>
    <t>How to Turn On or Off Hear Narrator Announce Words as Typed in Windows 10</t>
  </si>
  <si>
    <t>How to Turn On or Off Narrator Play Audio Cues in Windows 10</t>
  </si>
  <si>
    <t>How to Turn On or Off Narrator Auto Read Advanced Info about Controls in Windows 10</t>
  </si>
  <si>
    <t>How to Turn On or Off Narrator Caps Lock Warnings while Typing in Windows 10</t>
  </si>
  <si>
    <t>How to Change how Capitalized Text is Read by Narrator in Windows 10</t>
  </si>
  <si>
    <t>How to Turn On or Off Narrator Character Phonetic Reading in Windows 10</t>
  </si>
  <si>
    <t>How to Change Level of Context Narrator Provides for Buttons and other Controls in Windows 10</t>
  </si>
  <si>
    <t>How to Adjust Order Narrator Provides Details about Buttons and other Controls in Windows 10</t>
  </si>
  <si>
    <t>How to Change Narrator Cursor Navigation Mode in Windows 10</t>
  </si>
  <si>
    <t>How to Customize Narrator Cursor Settings in Windows 10</t>
  </si>
  <si>
    <t>How to Change Default Audio Output Device for Narrator in Windows 10</t>
  </si>
  <si>
    <t>How to Turn On or Off Narrator Echo Toggle Keys when Turned On or Off in Windows 10</t>
  </si>
  <si>
    <t>How to Turn On or Off Read Out Narrator Errors in Windows 10</t>
  </si>
  <si>
    <t>How to Change Minimize Narrator Home to Taskbar or System Tray in Windows 10</t>
  </si>
  <si>
    <t>How to Turn On or Off Show Narrator Home when Narrator Starts in Windows 10</t>
  </si>
  <si>
    <t>How to Turn On or Off Lock the Narrator Key in Windows 10</t>
  </si>
  <si>
    <t>How to Turn On or Off Narrator Interaction Hints for Buttons and other Controls in Windows 10</t>
  </si>
  <si>
    <t>How to Turn On or Off Narrator Intonation Pauses in Windows 10</t>
  </si>
  <si>
    <t>How to Turn On or Off Showing Narrator Keyboard Changes at Narrator Startup in Windows 10</t>
  </si>
  <si>
    <t>How to Change Narrator Keyboard Layout in Windows 10</t>
  </si>
  <si>
    <t>How to Change Keyboard Shortcuts for Narrator Commands in Windows 10</t>
  </si>
  <si>
    <t>How to Change Narrator Modifier Key in Windows 10</t>
  </si>
  <si>
    <t>How to Turn On or Off Online Services for Narrator in Windows 10</t>
  </si>
  <si>
    <t>How to Read by Sentence in Narrator in Windows 10</t>
  </si>
  <si>
    <t>How to Turn On or Off and Use Narrator Scan Mode in Windows 10</t>
  </si>
  <si>
    <t>How to Enable or Disable Win+Ctrl+Enter Shortcut Key to Turn Narrator On or Off in Windows 10</t>
  </si>
  <si>
    <t>How to Select Audio Channel for Narrator Speech Output in Windows 10</t>
  </si>
  <si>
    <t>How Turn On or Off Automatically Start Narrator after Sign-in in Windows 10</t>
  </si>
  <si>
    <t>How Turn On or Off Automatically Start Narrator before Sign-in in Windows 10</t>
  </si>
  <si>
    <t>How to Turn On or Off Activate Keys on Touch Keyboard when Lift Finger for Narrator in Windows 10</t>
  </si>
  <si>
    <t>How to Turn On or Off Narrator in Windows 10</t>
  </si>
  <si>
    <t>How to Turn On or Off Lower Volume of Other Apps when Narrator is Speaking in Windows 10</t>
  </si>
  <si>
    <t>How to Turn On or Off Send Diagnostic Data about Narrator in Windows 10</t>
  </si>
  <si>
    <t>How to Change Narrator Verbosity Level about Text and Controls in Windows 10</t>
  </si>
  <si>
    <t>How to Customize Narrator Voice in Windows 10</t>
  </si>
  <si>
    <t>How to Turn On or Off Narrator Voice Emphasize Formatted Text in Windows 10</t>
  </si>
  <si>
    <t>How to Add and Remove Speech Voices in Windows 10</t>
  </si>
  <si>
    <t>How to Add or Remove Drives in Navigation Pane of File Explorer in Windows 10</t>
  </si>
  <si>
    <t>How to Add or Remove Network in Navigation Pane of File Explorer in Windows 10</t>
  </si>
  <si>
    <t>How to Add or Remove OneDrive from Navigation Pane in Windows 10</t>
  </si>
  <si>
    <t>How to Add or Remove Quick access in Navigation Pane of File Explorer in Windows 10</t>
  </si>
  <si>
    <t>How to Add or Remove Recycle Bin in Navigation Pane of File Explorer in Windows 10</t>
  </si>
  <si>
    <t>How to Add or Remove This PC in Navigation Pane of File Explorer in Windows 10</t>
  </si>
  <si>
    <t>How to Add or Remove User Folder in Navigation Pane of File Explorer in Windows 10</t>
  </si>
  <si>
    <t>How to Add Navigation pane to Context Menu in Windows 10</t>
  </si>
  <si>
    <t>Turn On or Off Automatically Expand to Current Folder in Navigation Pane in Windows 10</t>
  </si>
  <si>
    <t>How to Reset Navigation Pane Expanded State in Windows 10 File Explorer</t>
  </si>
  <si>
    <t>Navigation Pane - Move Libraries above or below This PC in Windows 10</t>
  </si>
  <si>
    <t>How to Turn On or Off OneDrive Cloud States for Navigation Pane in Windows 10</t>
  </si>
  <si>
    <t>How to Turn On or Off Navigation Pane 'Show all folders' in Windows 10</t>
  </si>
  <si>
    <t>How to Reset Navigation Pane Width Size to Default in Windows</t>
  </si>
  <si>
    <t>How to Change Default Downloads Folder for Nearby Sharing in Windows 10</t>
  </si>
  <si>
    <t>How to Turn On or Off Nearby Sharing in Windows 10</t>
  </si>
  <si>
    <t>How to Install .NET Framework 3.5 in Windows 10</t>
  </si>
  <si>
    <t>How to Change Network Adapter Connection Priorities in Windows 10</t>
  </si>
  <si>
    <t>How to Rename a Network Adapter in Windows</t>
  </si>
  <si>
    <t>How to See Network Adapter Speed in Windows 10</t>
  </si>
  <si>
    <t>How to Cleanup and Reset Network Adapters in Windows 10</t>
  </si>
  <si>
    <t>How to Enable or Disable Network Adapters in Windows</t>
  </si>
  <si>
    <t>How to Change Default Icon for Network in Windows 10</t>
  </si>
  <si>
    <t>Open Network Connections from Win+X Menu to Control Panel or Settings in Windows 10</t>
  </si>
  <si>
    <t>How to Create Network Connections Shortcut in Windows 10</t>
  </si>
  <si>
    <t>How View Network Data Usage Details in Windows 10</t>
  </si>
  <si>
    <t>How to Turn On or Off Network Discovery in Windows 10</t>
  </si>
  <si>
    <t>Network Drive - Add or Remove in Windows 10</t>
  </si>
  <si>
    <t xml:space="preserve">How to Map Network Drive or Disconnect Network Drive in Windows 10
</t>
  </si>
  <si>
    <t xml:space="preserve">Network Location - Add or Remove in Windows 10 </t>
  </si>
  <si>
    <t>How to Add or Remove a Network Location for This PC in Windows 10</t>
  </si>
  <si>
    <t>How to Add or Remove Change Network Location Context Menu in Windows 10</t>
  </si>
  <si>
    <t>How to Set Network Location to Private, Public, or Domain in Windows 10</t>
  </si>
  <si>
    <t>How to Enable or Disable Network Location Wizard in Windows 10</t>
  </si>
  <si>
    <t>How to Change a Network Profile Name in Windows 10</t>
  </si>
  <si>
    <t>How to Backup and Restore Network Shares and Permissions in Windows</t>
  </si>
  <si>
    <t>How to View All Network Shares on a Windows PC</t>
  </si>
  <si>
    <t>How to Enable or Disable Soft Disconnect Computer from a Network in Windows 10</t>
  </si>
  <si>
    <t>How to Change Open Target of Network System Icon in Windows 10</t>
  </si>
  <si>
    <t>How to Disable 'You have new apps that can open this type of file' Notification in Windows 10</t>
  </si>
  <si>
    <t>New Context Menu - Add Elevated Shortcut in Windows 10</t>
  </si>
  <si>
    <t>How to Add or Remove Default New Context Menu Items in Windows 10</t>
  </si>
  <si>
    <t>How to Add or Remove the New context menu in Windows 10</t>
  </si>
  <si>
    <t>How to Add Windows PowerShell Script to New Context Menu in Windows 10</t>
  </si>
  <si>
    <t>How to Add Registration Entries to New Context Menu in Windows 10</t>
  </si>
  <si>
    <t>How to Add VBScript Script File to New Context Menu in Windows 10</t>
  </si>
  <si>
    <t>How to Add or Remove New Folder Context Menu in Windows 10</t>
  </si>
  <si>
    <t>How to Change Default New Folder Name Template in Windows 7, 8, and 10</t>
  </si>
  <si>
    <t>How to Add or Remove Office 2019 New Context Menu Items in Windows 10</t>
  </si>
  <si>
    <t>News and Interests icon on Taskbar - Add or Remove in Windows 10</t>
  </si>
  <si>
    <t>How to Add or Remove News and Interests icon on Taskbar in Windows 10</t>
  </si>
  <si>
    <t>News and Interests Information Cards - Add or Remove in Windows 10</t>
  </si>
  <si>
    <t xml:space="preserve">How to Add and Remove Information Cards for News and Interests in Windows 10
</t>
  </si>
  <si>
    <t>News and Interests Language of Feed - Change in Windows 10</t>
  </si>
  <si>
    <t>How to Change Language of Feed for News and Interests in Windows 10</t>
  </si>
  <si>
    <t>News and Interests on Taskbar - Enable or Disable in Windows 10</t>
  </si>
  <si>
    <t>How to Enable or Disable News and Interests on Taskbar in Windows 10</t>
  </si>
  <si>
    <t>News and Interests Open on Hover - Enable or Disable in Windows 10</t>
  </si>
  <si>
    <t>How to Enable or Disable Open News and Interests on Hover in Windows 10</t>
  </si>
  <si>
    <t>News and Interests Reduce Taskbar Updates - Enable or Disable in Windows 10</t>
  </si>
  <si>
    <t xml:space="preserve">How to Enable or Disable Reduce Taskbar Updates for News and Interests in Windows 10
</t>
  </si>
  <si>
    <t>News and Interests Weather Location - Change in Windows 10</t>
  </si>
  <si>
    <t>How to Change Weather Location for News and Interests in Windows 10</t>
  </si>
  <si>
    <t>News and Interests Weather Temperature - Show in Celsius (°C) or Fahrenheit (°F)</t>
  </si>
  <si>
    <t xml:space="preserve">How to Show Weather Temperature in °C or °F for News and Interests in Windows 10
</t>
  </si>
  <si>
    <t>News app Settings - Backup and Restore in Windows 10</t>
  </si>
  <si>
    <t xml:space="preserve">How to Turn On or Off Auto-Restore News Bar when Minimized in Windows 10
</t>
  </si>
  <si>
    <t xml:space="preserve">How to Change News Bar Background Color in Windows 10
</t>
  </si>
  <si>
    <t xml:space="preserve">How to Change Country to get News from for News Bar in Windows 10
</t>
  </si>
  <si>
    <t>How to Change Position of News Bar on Display in Windows 10</t>
  </si>
  <si>
    <t xml:space="preserve">How to Enable or Disable Run News Bar at Startup in Windows 10
</t>
  </si>
  <si>
    <t xml:space="preserve">How to Show News Bar on Primary or Secondary Monitor in Windows 10
</t>
  </si>
  <si>
    <t xml:space="preserve">How to Show Text or Image on News Bar in Windows 10
</t>
  </si>
  <si>
    <t>How to Enable or Disable Extended Line Endings in Notepad in Windows 10</t>
  </si>
  <si>
    <t>How to Find and Replace Text in Notepad in Windows 10</t>
  </si>
  <si>
    <t>How to Install and Uninstall Notepad in Windows 10</t>
  </si>
  <si>
    <t>How to Reset Default Open Position and Size of Notepad in Windows 10</t>
  </si>
  <si>
    <t>How to Change Zoom Level of Text in Notepad in Windows 10</t>
  </si>
  <si>
    <t>How to Add or Remove Notification Area on Taskbar in Windows 10</t>
  </si>
  <si>
    <t>Notification Area Icons - Hide or Show in Windows 10</t>
  </si>
  <si>
    <t>How to Hide or Show Notification Area Icons on Taskbar in Windows 10</t>
  </si>
  <si>
    <t>Notification Area Icons - Reset in Windows 10</t>
  </si>
  <si>
    <t>How to Reset Notification Area Icons in Windows 10</t>
  </si>
  <si>
    <t>How to Turn Taskbar Notification Area System Icons On or Off in Windows 10</t>
  </si>
  <si>
    <t>How to Turn On or Off Notification Banners from Senders in Windows 10</t>
  </si>
  <si>
    <t>How to Turn On or Off Notification Sound from Senders in Windows 10</t>
  </si>
  <si>
    <t>How to Change How Long to Show Notifications in Windows 10</t>
  </si>
  <si>
    <t>Notifications for Sites in Microsoft Edge - Allow or Block</t>
  </si>
  <si>
    <t>How to Enable or Disable Notifications from Windows Defender Security Center in Windows 10</t>
  </si>
  <si>
    <t>How to Hide or Show Notifications when Duplicating Screen in Windows 10</t>
  </si>
  <si>
    <t>How to Turn On or Off Show More Windows Update Restart Notifications in Windows 10</t>
  </si>
  <si>
    <t>How to Enable or Disable NTFS File Compression in Windows</t>
  </si>
  <si>
    <t>How to Enable or Disable NTFS File Encryption in Windows</t>
  </si>
  <si>
    <t>How to Enable or Disable Win32 Long Paths in Windows 10</t>
  </si>
  <si>
    <t>How to Convert NTFS to FAT32 without Data Loss in Windows</t>
  </si>
  <si>
    <t>How to Enable or Disable Num Lock on Sign-in Screen in Windows 10</t>
  </si>
  <si>
    <t>How to Add or Remove NVIDIA Control Panel Desktop Context Menu in Windows</t>
  </si>
  <si>
    <t>How to Add or Remove NVIDIA Control Panel Notification Tray Icon on Taskbar in Windows</t>
  </si>
  <si>
    <t>How to Add or Remove NVIDIA GPU Activity Notification Area Icon on Taskbar in Windows</t>
  </si>
  <si>
    <t>How to Determine Currently Installed NVIDIA Graphics Display Driver Version in Windows</t>
  </si>
  <si>
    <t>O</t>
  </si>
  <si>
    <t>How to Customize OEM Support Information in Windows 10</t>
  </si>
  <si>
    <t>How to Install and use the free Microsoft Office Apps for Windows 10</t>
  </si>
  <si>
    <t>How to Enable or Disable Automatic Office 2016 Updates</t>
  </si>
  <si>
    <t>How to Change Background of Office 2016 for Windows</t>
  </si>
  <si>
    <t>How to Check for Updates in Office 2016 and Office 2019 for Windows</t>
  </si>
  <si>
    <t>How to use Office Deployment Tool to custom install Microsoft Office 365, or change existing Office installation</t>
  </si>
  <si>
    <t>How to Change Theme of Office 2016 for Windows</t>
  </si>
  <si>
    <t>How to Turn On or Off Sync Office 2016 Files with OneDrive in Windows 10</t>
  </si>
  <si>
    <t>How to Add Account to Outlook in Office 365 Mobile for iOS</t>
  </si>
  <si>
    <t>Offline Files - Always Available Offline Context Menu - Add or Remove in Windows</t>
  </si>
  <si>
    <t>How to Encrypt or Unencrypt Offline Files Cache in Windows</t>
  </si>
  <si>
    <t>How to Create New Offline Files Sync Schedule in Windows</t>
  </si>
  <si>
    <t>How to Delete Offline Files Sync Schedule in Windows</t>
  </si>
  <si>
    <t>How to Change Offline Files Disk Usage Limits in Windows</t>
  </si>
  <si>
    <t>How to Edit Offline Files Sync Schedule in Windows</t>
  </si>
  <si>
    <t>How to Enable or Disable Offline Files in Windows</t>
  </si>
  <si>
    <t>How to Create Offline Files Folder Shortcut in Windows</t>
  </si>
  <si>
    <t>How to Manually Sync Offline Files in Windows</t>
  </si>
  <si>
    <t>How to Set or Unset Network Files as Always Available Offline in Windows</t>
  </si>
  <si>
    <t>Offline Files tab in Network File and Folder Properties in Windows - Add or Remove</t>
  </si>
  <si>
    <t xml:space="preserve">How to Add or Remove Offline Files tab in Network File and Folder Properties in Windows
</t>
  </si>
  <si>
    <t>How to Check for Map Updates of Offline Maps in Windows 10</t>
  </si>
  <si>
    <t>How to Move Off-Screen Window back On-Screen in Windows 10</t>
  </si>
  <si>
    <t>How to Add or Remove OneDrive in Navigation Pane of File Explorer in Windows 10</t>
  </si>
  <si>
    <t>Turn On or Off Auto Save Photos and Videos from Devices to OneDrive in Windows 10</t>
  </si>
  <si>
    <t>How to Auto Save Pictures to OneDrive or This PC in Windows 10</t>
  </si>
  <si>
    <t>How to Turn On or Off Auto Save Screenshots to OneDrive in Windows 10</t>
  </si>
  <si>
    <t>OneDrive Backup for Desktop, Documents, and Pictures Folders - Turn On or Off in Windows 10</t>
  </si>
  <si>
    <t>Turn On or Off OneDrive PC Folder Backup for Desktop, Documents, and Pictures folders in Windows 10</t>
  </si>
  <si>
    <t>How to Change Permission Level of Shared OneDrive Files and Folders</t>
  </si>
  <si>
    <t>OneDrive - Close and Quit in Windows 10 and Windows 11</t>
  </si>
  <si>
    <t>Quit and Close OneDrive in Windows 10 and Windows 11</t>
  </si>
  <si>
    <t>How to create an online survey using free Office Online tools</t>
  </si>
  <si>
    <t>OneDrive 'Deleted files are removed everywhere' dialog - Enable or Disable in Windows 10</t>
  </si>
  <si>
    <t>How to Enable or Disable OneDrive 'Deleted files are removed everywhere' dialog in Windows 10</t>
  </si>
  <si>
    <t>How to Add or Remove OneDrive Desktop Icon in Windows 10</t>
  </si>
  <si>
    <t>How to Limit OneDrive Download and Upload Rate in Windows 10</t>
  </si>
  <si>
    <t>OneDrive Excluded File Extensions - Add or Remove in Windows 10</t>
  </si>
  <si>
    <t>Exclude Specific File Extensions from Backing up to OneDrive in Windows 10</t>
  </si>
  <si>
    <t>How to Add or Remove Windows 10 PCs from OneDrive Fetch Files</t>
  </si>
  <si>
    <t>How to Turn On or Off OneDrive Fetch Files on your PC in Windows 10</t>
  </si>
  <si>
    <t>Mark OneDrive Files as Always keep on this device for Offline Use in Windows 10</t>
  </si>
  <si>
    <t>How to Automatically Make OneDrive Files On-Demand Online-only in Windows 10</t>
  </si>
  <si>
    <t>OneDrive Files On-Demand Status States - Set in Windows</t>
  </si>
  <si>
    <t>Set OneDrive Files On-Demand Status States in Windows 11 and Windows 10</t>
  </si>
  <si>
    <t>How to Turn On or Off OneDrive Files On-Demand in Windows 10</t>
  </si>
  <si>
    <t>How to Change the Location of your OneDrive Folder in Windows 10</t>
  </si>
  <si>
    <t>How to Create a OneDrive folder Shortcut in Windows 10</t>
  </si>
  <si>
    <t>How to Free Up Space from Locally Available OneDrive Files in Windows 10</t>
  </si>
  <si>
    <t>OneDrive Icons - What Do They Mean in Windows 10 File Explorer</t>
  </si>
  <si>
    <t xml:space="preserve">What Do the OneDrive Icons Mean in Windows 10 File Explorer?
</t>
  </si>
  <si>
    <t>How to Enable or Disable OneDrive Integration in Windows 10</t>
  </si>
  <si>
    <t>How to Enable or Disable the New OneDrive Flyout Notification in Windows 10</t>
  </si>
  <si>
    <t>How to Enable or Disable OneDrive Notifications in Windows 10 before Removing Files from Cloud</t>
  </si>
  <si>
    <t>How to Turn On or Off Notifications for OneDrive Shared Files in Windows 10</t>
  </si>
  <si>
    <t>How to Enable or Disable OneDrive Notifications in Windows 10 when Many Files are Deleted in Cloud</t>
  </si>
  <si>
    <t>OneDrive Notification when Sync Pauses Automatically - Enable or Disable in Windows 10</t>
  </si>
  <si>
    <t>How to Enable or Disable OneDrive Sync Auto-paused Notification in Windows 10</t>
  </si>
  <si>
    <t>OneDrive On This Day Notifications - Enable or Disable in Android</t>
  </si>
  <si>
    <t>How to Enable or Disable OneDrive On This Day Notifications in Android</t>
  </si>
  <si>
    <t>OneDrive On This Day Notifications - Enable or Disable in Windows 10</t>
  </si>
  <si>
    <t xml:space="preserve">How to Enable or Disable OneDrive On This Day Notifications in Windows 10
</t>
  </si>
  <si>
    <t>OneDrive On This Day Notifications - Enable or Disable Show Photos on in Windows 10</t>
  </si>
  <si>
    <t>How to Enable or Disable Show Photos on OneDrive On This Day Notification in Windows 10</t>
  </si>
  <si>
    <t>How to Add a OneDrive Open or Close Context Menu in Windows 10</t>
  </si>
  <si>
    <t>How to Turn On or Off OneDrive PC Folder Backup for Desktop, Documents, and Pictures folders in Windows 10</t>
  </si>
  <si>
    <t>How to Enable or Disable Personal Vault in OneDrive and Windows 10</t>
  </si>
  <si>
    <t>How to Change OneDrive Personal Vault Inactivity Lock Time in Windows 10</t>
  </si>
  <si>
    <t>How to Lock OneDrive Personal Vault in Windows 10</t>
  </si>
  <si>
    <t>How to Set up OneDrive Personal Vault in Windows 10</t>
  </si>
  <si>
    <t>How to Unlock OneDrive Personal Vault in Windows 10</t>
  </si>
  <si>
    <t>OneDrive Previous Versions of Files - View, Restore, Download, and Delete</t>
  </si>
  <si>
    <t xml:space="preserve">How to View, Restore, Download, and Delete Previous Versions of Files on OneDrive
</t>
  </si>
  <si>
    <t>OneDrive - Quit and Close in Windows 10 and Windows 11</t>
  </si>
  <si>
    <t>OneDrive - Reset in Windows 10 and Windows 11</t>
  </si>
  <si>
    <t>Reset OneDrive in Windows 10 and Windows 11</t>
  </si>
  <si>
    <t>How to Turn On or Off Start OneDrive Automatically when you Sign in to Windows 10</t>
  </si>
  <si>
    <t>How to Choose Folders for OneDrive Selective Sync in Windows 10</t>
  </si>
  <si>
    <t>How to Share Your OneDrive Files and Folders</t>
  </si>
  <si>
    <t>How to See Shared OneDrive Files and Folders</t>
  </si>
  <si>
    <t>How to Link OneDrive with Account and Start Syncing Files in Windows 10</t>
  </si>
  <si>
    <t>How to Add or Remove Shared Folders from Your OneDrive</t>
  </si>
  <si>
    <t>How to Stop Sharing Your OneDrive Files and Folders</t>
  </si>
  <si>
    <t>How to Sync Any Folder to OneDrive in Windows 10</t>
  </si>
  <si>
    <t>How to Enable or Disable Automatically Pause OneDrive Sync when in Battery Saver Mode in Windows 10</t>
  </si>
  <si>
    <t>How to Enable or Disable Automatic Pause OneDrive Sync when on Metered Network in Windows 10</t>
  </si>
  <si>
    <t>How to Sync Multiple OneDrive Accounts in Windows</t>
  </si>
  <si>
    <t>How to Reset OneDrive Sync in Windows 10</t>
  </si>
  <si>
    <t>How to Pause Syncing in OneDrive in Windows 10</t>
  </si>
  <si>
    <t>How to Uninstall OneDrive in Windows 10</t>
  </si>
  <si>
    <t>How to Link or Unlink OneDrive with Microsoft Account in Windows 10</t>
  </si>
  <si>
    <t>How to Extract Text from Images and Photos with Office OneNote</t>
  </si>
  <si>
    <t>How to Enable or Disable Online Speech Recognition in Windows 10</t>
  </si>
  <si>
    <t>How to Turn On or Off Online Speech Recognition in Windows 10</t>
  </si>
  <si>
    <t>How to Backup and Restore On-Screen Keyboard Options in Windows</t>
  </si>
  <si>
    <t>How to Turn On or Off On-Screen Keyboard in Windows 10</t>
  </si>
  <si>
    <t>"Open as Portable Device" Context Menu - Add or Remove in Windows 10</t>
  </si>
  <si>
    <t>Add or Remove "Open as Portable Device" Context Menu in Windows 10</t>
  </si>
  <si>
    <t>How to Add 'Open command window here' context menu in Windows 10</t>
  </si>
  <si>
    <t>Add or Remove 'Open file location' and 'Open folder location' Context Menu in Windows 10</t>
  </si>
  <si>
    <t>How to Add or Remove Open in New Process context menu in Windows 10</t>
  </si>
  <si>
    <t>How to Add or Remove Open in New Tab context menu in Windows 10</t>
  </si>
  <si>
    <t>How to Add or Remove Open in New Window context menu in Windows 10</t>
  </si>
  <si>
    <t>Open in Windows Terminal as administrator context menu - Add or Remove in Windows 10</t>
  </si>
  <si>
    <t>How to Add or Remove "Open in Windows Terminal as administrator" context menu in Windows 10</t>
  </si>
  <si>
    <t>Open in Windows Terminal context menu - Add or Remove in Windows 10</t>
  </si>
  <si>
    <t>How to Add or Remove "Open in Windows Terminal" context menu in Windows 10</t>
  </si>
  <si>
    <t>How to Add or Remove Open Linux shell here context menu in Windows 10</t>
  </si>
  <si>
    <t>How to Add 'Open PowerShell window here as administrator' context menu in Windows 10</t>
  </si>
  <si>
    <t>How to Add 'Open PowerShell window here' context menu in Windows 10</t>
  </si>
  <si>
    <t>How to Add or Remove Open with Context Menu in Windows 10</t>
  </si>
  <si>
    <t>How to Add or Remove Open with Context Menu to URL files in Windows 10</t>
  </si>
  <si>
    <t>How to Remove Programs from "Open with" Context Menu in Windows</t>
  </si>
  <si>
    <t>Open with Context Menu - Reset and Clear for File Types in Windows</t>
  </si>
  <si>
    <t>How to Reset and Clear Open with Context Menu for File Types in Windows</t>
  </si>
  <si>
    <t>OpenCL and OpenGL Compatibility Pack - Install or Uninstall in Windows 10</t>
  </si>
  <si>
    <t>How to Install or Uninstall OpenCL and OpenGL Compatibility Pack in Windows 10</t>
  </si>
  <si>
    <t>How to Enable and Use Free Built-in VPN in Opera browser</t>
  </si>
  <si>
    <t>How to Add Optimize library for to Context Menu of Libraries in Windows 10</t>
  </si>
  <si>
    <t>How to Optimize the Performance of Windows 10</t>
  </si>
  <si>
    <t>Optional Features - Add or Remove on Windows Install Media</t>
  </si>
  <si>
    <t>How to Add or Remove Optional Features on Windows Install Media</t>
  </si>
  <si>
    <t>How to Manage Optional Features in Windows 10</t>
  </si>
  <si>
    <t>Orange Taskbar Button Flashes - Change how many times in Windows 10</t>
  </si>
  <si>
    <t>How to Change How Many Times Taskbar Button Flashes in Windows 10</t>
  </si>
  <si>
    <t>How to Do Not Display Last Signed-in User Name on Sign-in Screen in Windows 10</t>
  </si>
  <si>
    <t>How to Set Outlook 2013 to Automatically Download Omages and Attachments</t>
  </si>
  <si>
    <t>How to Export and Import Contacts with CSV file from Outlook.com</t>
  </si>
  <si>
    <t xml:space="preserve">How to Turn On or Off Dark Mode in Outlook.com
</t>
  </si>
  <si>
    <t>Outlook Automatic Replies - Turn On or Off in Windows 10</t>
  </si>
  <si>
    <t>Turn On or Off Automatic Replies in Outlook for Windows 10</t>
  </si>
  <si>
    <t>Outlook Conversation View - Enable or Disable in Windows 10</t>
  </si>
  <si>
    <t>Enable or Disable Conversation View in Outlook for Windows 10</t>
  </si>
  <si>
    <t>How to Export Outlook Email, Contacts, and Calendar to PST file</t>
  </si>
  <si>
    <t>How to Import Outlook Email, Contacts, and Calendar from PST file</t>
  </si>
  <si>
    <t>Outlook Email Messages - Pin and Unpin in Windows 10</t>
  </si>
  <si>
    <t>Pin and Unpin Email Messages in Outlook for Windows 10</t>
  </si>
  <si>
    <t xml:space="preserve">How to Export Copy of Mailbox from Outlook.com
</t>
  </si>
  <si>
    <t>Outlook Focused Inbox - Turn On or Off in Windows 10</t>
  </si>
  <si>
    <t>Turn On or Off Focused Inbox in Outlook for Windows 10</t>
  </si>
  <si>
    <t>Outlook Folder Pane - Hide or Show in Windows 10</t>
  </si>
  <si>
    <t>Hide or Show Folder Pane in Outlook for Windows 10</t>
  </si>
  <si>
    <t>Outlook Forwarding Email Messages - Enable or Disable in Windows 10</t>
  </si>
  <si>
    <t>Enable or Disable Forwarding Email Messages in Outlook for Windows 10</t>
  </si>
  <si>
    <t>Outlook Keyboard Shortcuts - Change Which to Use in for Windows 10</t>
  </si>
  <si>
    <t>Change Keyboard Shortcuts to Use in Outlook for Windows 10</t>
  </si>
  <si>
    <t>How to Hide or Show Sender Pictures in Outlook Mail on Windows 10 Mobile Phone</t>
  </si>
  <si>
    <t>Outlook Message Format - Change Default in Windows 10</t>
  </si>
  <si>
    <t>Change Default Message Format in Outlook for Windows 10</t>
  </si>
  <si>
    <t>Outlook Notifications Banner and Sound - Turn On or Off in Windows 10</t>
  </si>
  <si>
    <t>Turn On or Off Notifications Banner and Sound in Outlook for Windows 10</t>
  </si>
  <si>
    <t>Outlook Preview app - Turn On or Off Try in Windows 10 and Windows 11</t>
  </si>
  <si>
    <t>Turn On or Off Try the new Outlook app in Windows 10 and Windows 11</t>
  </si>
  <si>
    <t>Outlook Primary Account - Change in Windows 10</t>
  </si>
  <si>
    <t>Change Primary Account in Outlook for Windows 10</t>
  </si>
  <si>
    <t>Outlook Quick Actions on Message Surface - Customize in Windows 10</t>
  </si>
  <si>
    <t>Customize Quick Actions on Message Surface in Outlook for Windows 10</t>
  </si>
  <si>
    <t>Outlook Quick Actions on Messages - Customize in Windows 10</t>
  </si>
  <si>
    <t>Customize Quick Actions on Messages in Outlook for Windows 10</t>
  </si>
  <si>
    <t>Outlook Reading Pane - Remove or Change Layout in Windows 10</t>
  </si>
  <si>
    <t>Remove or Change Reading Pane Layout in Outlook for Windows 10</t>
  </si>
  <si>
    <t>Outlook Ribbon - Switch Between Classic and Simplified Layout in Windows 10</t>
  </si>
  <si>
    <t>Switch Between Classic and Simplified Ribbon in Outlook for Windows 10</t>
  </si>
  <si>
    <t>Outlook Simplified Ribbon - Add and Remove Buttons in Windows 10</t>
  </si>
  <si>
    <t>Add and Remove Buttons on Simplified Ribbon in Outlook for Windows 10</t>
  </si>
  <si>
    <t>Outlook Snooze Email in Windows 10</t>
  </si>
  <si>
    <t>Snooze Email in Outlook for Windows 10</t>
  </si>
  <si>
    <t>Outlook Theme - Change to Light or Dark Mode in Windows 10</t>
  </si>
  <si>
    <t>Change Theme to Light or Dark in Outlook for Windows 10</t>
  </si>
  <si>
    <t>Outlook Translation of Email Messages - Enable or Disable in Windows 10</t>
  </si>
  <si>
    <t>Enable or Disable Automatic Translation of Email Messages in Outlook for Windows 10</t>
  </si>
  <si>
    <t>How to Add View Owner to Context Menu in Windows</t>
  </si>
  <si>
    <t>How to Change Registered Owner and Organization of your Windows 10 PC</t>
  </si>
  <si>
    <t>How to Change Owner of File, Folder, Drive, or Registry Key in Windows 10</t>
  </si>
  <si>
    <t>P</t>
  </si>
  <si>
    <t>How to Allow or Prevent Users and Groups to Create a Pagefile in Windows 10</t>
  </si>
  <si>
    <t>How to Clear Virtual Memory Pagefile at Shutdown in Windows 10</t>
  </si>
  <si>
    <t>How to Enable or Disable Virtual Memory Pagefile Encryption in Windows 10</t>
  </si>
  <si>
    <t>How to Manage Virtual Memory Pagefile in Windows 10</t>
  </si>
  <si>
    <t>How to Enable or Disable W-Fi Sense and Paid Wi-Fi Services in Windows 10</t>
  </si>
  <si>
    <t>How to Turn On or Off Paid Wi-Fi Services W-Fi Sense in Windows 10</t>
  </si>
  <si>
    <t>How to Restore Classic Paint App in Windows 10</t>
  </si>
  <si>
    <t>Paint Recent Pictures History - Clear in Windows 10</t>
  </si>
  <si>
    <t xml:space="preserve">How to Clear Recent Pictures History in Paint (mspaint) app in Windows 10
</t>
  </si>
  <si>
    <t xml:space="preserve">How to Reset Paint Default Position and Size in Windows 10
</t>
  </si>
  <si>
    <t>How to Shrink a Volume or Partition in Windows 10</t>
  </si>
  <si>
    <t>How to Change Maximum and Minimum Password Age for Local Accounts in Windows 10</t>
  </si>
  <si>
    <t>How to Enable or Disable Password Expiration for Local Accounts in Windows 10</t>
  </si>
  <si>
    <t>How to Enforce Password History for Local Accounts in Windows 10</t>
  </si>
  <si>
    <t>How to Change Minimum Password Length for Local Accounts in Windows 10</t>
  </si>
  <si>
    <t>How to Force Local Account to Change Password at Next Sign-in in Windows 10</t>
  </si>
  <si>
    <t>How to See Your Wireless Network Security Key Password in Windows 10</t>
  </si>
  <si>
    <t>How to Change your Screen Saver Settings in Windows 10</t>
  </si>
  <si>
    <t>How to Turn On or Off Require Sign-in on Wakeup in Windows 10</t>
  </si>
  <si>
    <t>How to Turn On or Off Password Protected Sharing in Windows 10</t>
  </si>
  <si>
    <t>How to Create a Password Reset Disk on USB Flash Drive in Windows 10</t>
  </si>
  <si>
    <t>How to Enable or Disable the Password Reveal Button in Windows 10</t>
  </si>
  <si>
    <t>How to Enable or Disable Syncing Passwords in Sync Your Settings on a Windows 10 PC</t>
  </si>
  <si>
    <t>Paste as Plain Text from Clipboard History in Windows 10</t>
  </si>
  <si>
    <t>How to Enable or Disable Pause Updates Feature of Windows Update in Windows 10</t>
  </si>
  <si>
    <t>How to Turn On or Off PC Charging Slowly over USB Notification in Windows 10</t>
  </si>
  <si>
    <t>PC Health Check app - See if PC meets Requirements for Windows 11</t>
  </si>
  <si>
    <t>See if PC meets Requirements for Windows 11 with PC Health Check app</t>
  </si>
  <si>
    <t>How to Open PC settings in Windows 10</t>
  </si>
  <si>
    <t>Pen Double-tap Spatial Tolerance - Change in Windows 10 and Windows 11</t>
  </si>
  <si>
    <t>Change Pen Double-tap Spatial Tolerance in Windows 10 and Windows 11</t>
  </si>
  <si>
    <t>Pen Double-tap Speed - Change in Windows 10 and Windows 11</t>
  </si>
  <si>
    <t>Change Pen Double-tap Speed in Windows 10 and Windows 11</t>
  </si>
  <si>
    <t>Pen Press and Hold for Right-clicking - Enable or Disable in Windows 10 and Windows 11</t>
  </si>
  <si>
    <t>Enable or Disable Pen Press and Hold for Right-clicking in Windows 10 and Windows 11</t>
  </si>
  <si>
    <t>Pen Press and Hold Speed and Duration - Change in Windows 10 and Windows 11</t>
  </si>
  <si>
    <t>Change Pen Press and Hold Speed and Duration in Windows 10 and Windows 11</t>
  </si>
  <si>
    <t>How to Change Pen Shortcut Button Settings in Windows 10</t>
  </si>
  <si>
    <t>How to Turn On or Off Allow Pen to Act as a Mouse in Windows 10</t>
  </si>
  <si>
    <t>How to Turn On or Off Ignore Touch Input when using Pen in Windows 10</t>
  </si>
  <si>
    <t>How to Turn On or Off Show Cursor and Visual Effects when using Pen in Windows 10</t>
  </si>
  <si>
    <t>People app - Open in Windows 10</t>
  </si>
  <si>
    <t xml:space="preserve">How to Open People app in Windows 10
</t>
  </si>
  <si>
    <t>How to Enable or Disable People Bar on Taskbar in Windows 10</t>
  </si>
  <si>
    <t>How to Export and Import Contacts for People app in Windows 10</t>
  </si>
  <si>
    <t>How to Add Permanently Delete to Context Menu in Windows 10</t>
  </si>
  <si>
    <t>How to Add Reset Permissions to Context Menu in Windows</t>
  </si>
  <si>
    <t>How to Backup and Restore Permissions of Files, Folders, or Drives in Windows</t>
  </si>
  <si>
    <t>Change Permissions of File, Folder, Drive, or Registry Key for Users and Groups in Windows 10</t>
  </si>
  <si>
    <t>How to Hide or Show User Profile Personal Folders in Windows 10 File Explorer</t>
  </si>
  <si>
    <t>How to Restore Default Location of Your Personal Folders in Windows 10</t>
  </si>
  <si>
    <t>How to Add or Remove Personalize (classic) context menu in Windows 10</t>
  </si>
  <si>
    <t>How to Add or Remove Personalize Desktop Context Menu in Windows 10</t>
  </si>
  <si>
    <t>Phone Link Instant Hotspot - Setup in Windows 11 and Windows 10</t>
  </si>
  <si>
    <t>Setup Phone Link Instant Hotspot in Windows 11 and Windows 10</t>
  </si>
  <si>
    <t>Phone Link Sync over Mobile Data when Not Connected to Wi-Fi - Enable or Disable</t>
  </si>
  <si>
    <t>Enable or Disable Sync Phone Link over Mobile Data when Not Connected to Wi-Fi</t>
  </si>
  <si>
    <t>How to Block or Unblock Phone Numbers on Windows 10 Mobile Phone</t>
  </si>
  <si>
    <t>How to Find Phone Number of your Windows 10 Mobile Phone</t>
  </si>
  <si>
    <t>How to Enable or Disable Phone-PC Linking for Continue on PC in Windows 10</t>
  </si>
  <si>
    <t>How to Add 3D Effects to Images and Videos in Windows 10 Photos app</t>
  </si>
  <si>
    <t>How to Turn On or Off Auto Enhance in Photos app in Windows 10</t>
  </si>
  <si>
    <t>How to Crop Image in Windows 10 Photos app</t>
  </si>
  <si>
    <t xml:space="preserve">How to Enable or Disable Delete Confirmation Dialog in Windows 10 Photos app
</t>
  </si>
  <si>
    <t>How to Add or Remove Favorites in Photos app in Windows 10</t>
  </si>
  <si>
    <t>How to Add and Remove Folders in Photos app in Windows 10</t>
  </si>
  <si>
    <t>How to Turn On or Off Hardware Accelerated Video Encoding in Windows 10 Photos app</t>
  </si>
  <si>
    <t>Photos app Indexing Network Locations - Enable or Disable in Windows 10</t>
  </si>
  <si>
    <t xml:space="preserve">How to Enable or Disable Indexing Network Locations in Photos app in Windows 10
</t>
  </si>
  <si>
    <t>How to Turn On or Off Linked Duplicates in Windows 10 Photos app</t>
  </si>
  <si>
    <t>How to Change Photos app Live Tile Appearance on Start Menu in Windows 10</t>
  </si>
  <si>
    <t>How to Change Theme Mode for Photos app in Windows 10</t>
  </si>
  <si>
    <t>How to Change Default Action of Mouse Wheel for Photos app in Windows 10</t>
  </si>
  <si>
    <t>How to Turn On or Off Show OneDrive Cloud-only Content in Windows 10 Photos app</t>
  </si>
  <si>
    <t>How to Turn On or Off People Face Detection and Recognition in Windows 10 Photos app</t>
  </si>
  <si>
    <t>How to Resize Image in Windows 10 Photos app</t>
  </si>
  <si>
    <t>How to Search for Similar Images on Bing in Windows 10 Photos app</t>
  </si>
  <si>
    <t>How to Backup and Restore Photos app Settings in Windows 10</t>
  </si>
  <si>
    <t>How to Sign in and Sign out of Photos app with Microsoft Account in Windows 10</t>
  </si>
  <si>
    <t>How to Auto Save Documents and Pictures to OneDrive or This PC in Windows 10</t>
  </si>
  <si>
    <t>How to Enable or Disable Domain Users to Sign in with Picture Password to Windows 10</t>
  </si>
  <si>
    <t>How to Change or Restore Pictures Folder Icon in Windows</t>
  </si>
  <si>
    <t>How to Move Your Pictures Folder Location in Windows 10</t>
  </si>
  <si>
    <t>Accidentally mergng your Pictures folder with your User folder is easy to do but more difficult to correct</t>
  </si>
  <si>
    <t>How to Allow or Deny OS and Apps Access to Pictures Library in Windows 10</t>
  </si>
  <si>
    <t>How to Add a PIN to your Windows 10 Mobile Phone</t>
  </si>
  <si>
    <t>How to Change the PIN on your Windows 10 Mobile Phone</t>
  </si>
  <si>
    <t>How to Enable or Disable Require Digits for PIN in Windows 10</t>
  </si>
  <si>
    <t>How to Enable or Disable Require Lowercase Letters for PIN in Windows 10</t>
  </si>
  <si>
    <t>How to Enable or Disable Require Uppercase Letters for PIN in Windows 10</t>
  </si>
  <si>
    <t>How to Enable or Disable PIN Expiration in Windows 10</t>
  </si>
  <si>
    <t>PIN - Fix Unable to Add or Use in Windows 10</t>
  </si>
  <si>
    <t>How to Enable or Disable PIN History in Windows 10</t>
  </si>
  <si>
    <t>How to Specify a Maximum and Minimum PIN Length in Windows 10</t>
  </si>
  <si>
    <t>How to Remove PIN from your Windows 10 Mobile Phone</t>
  </si>
  <si>
    <t>How to Reset the PIN on your Windows 10 Mobile Phone</t>
  </si>
  <si>
    <t>How to Enable or Disable Domain Users to Sign in with PIN to Windows 10</t>
  </si>
  <si>
    <t>How to Add or Remove 'Pin to home' on Context Menu in Windows 10</t>
  </si>
  <si>
    <t>How to Pin or Unpin Locations from Home in Windows 10</t>
  </si>
  <si>
    <t>How to Pin or Unpin Locations from Quick access in Windows 10</t>
  </si>
  <si>
    <t>How to Add or Remove 'Pin to Quick access' on Context Menu in Windows 10</t>
  </si>
  <si>
    <t>How to 'Pin to Start' and 'Unpin from Start" items in Windows 10</t>
  </si>
  <si>
    <t>How to Add or Remove Pin to Start from Context Menu in Windows 10</t>
  </si>
  <si>
    <t>How to Enable or Disable "Pin to taskbar" and "Unpin from taskbar" for Apps in Windows</t>
  </si>
  <si>
    <t>How to Add or Remove Pin to Taskbar Context Menu in Windows 10</t>
  </si>
  <si>
    <t>How to Enable or Disable Pinning Store app to Taskbar in Windows 8 and Windows 10</t>
  </si>
  <si>
    <t>How to Enable or Disable Pinned Apps on Taskbar in Windows</t>
  </si>
  <si>
    <t>Add or Remove "Play with Windows Media Player" Context Menu in Windows 10</t>
  </si>
  <si>
    <t>How to Turn On or Off Hide Pointer While Typing in Windows</t>
  </si>
  <si>
    <t>How to Turn On or Off Show Pointer Location with CTRL Key in Windows</t>
  </si>
  <si>
    <t>How to Turn On or Off Enhance Pointer Precision in Windows</t>
  </si>
  <si>
    <t>Pointer Shadow - Enable or Disable in Windows 10</t>
  </si>
  <si>
    <t>How to Turn On or Off Snap Pointer To Default Button in Windows 10</t>
  </si>
  <si>
    <t>How to Turn On or Off Display Pointer Trails in Windows</t>
  </si>
  <si>
    <t>How to View Configured Update Policies in Windows 10</t>
  </si>
  <si>
    <t xml:space="preserve">Post Editor at TenForums.com - Change to Source or WYSIWYG Mode </t>
  </si>
  <si>
    <t xml:space="preserve">How to Change Post Editor to Source or WYSIWYG Mode at TenForums.com
</t>
  </si>
  <si>
    <t>Power and Sleep page in Settings - Enable or Disable in Windows 10</t>
  </si>
  <si>
    <t xml:space="preserve">How to Enable or Disable Power and Sleep page in Settings in Windows 10
</t>
  </si>
  <si>
    <t>How to Change Default Action of Power Button in Windows 10</t>
  </si>
  <si>
    <t>Power Button on Start Menu - Add or Remove in Windows 10</t>
  </si>
  <si>
    <t>Add or Remove Power Button on Start Menu in Windows 10</t>
  </si>
  <si>
    <t>How to Create a Power Efficiency Diagnostics Report in Windows 10</t>
  </si>
  <si>
    <t>How to Add or Remove Power Icon on Sign-in Screen in Windows 10</t>
  </si>
  <si>
    <t>How to Add or Remove Sleep from Power menu in Windows 10</t>
  </si>
  <si>
    <t>How to Change Power Mode Level in Windows 10</t>
  </si>
  <si>
    <t>How to Add or Remove 'Adaptive backlight' from Power Options in Windows 10</t>
  </si>
  <si>
    <t>How to Add or Remove 'Adaptive display' from Power Options in Windows</t>
  </si>
  <si>
    <t>How to Add or Remove 'AHCI Link Power Management - Adaptive' from Power Options in Windows</t>
  </si>
  <si>
    <t>How to Add or Remove 'Allow Away Mode Policy' from Power Options in Windows</t>
  </si>
  <si>
    <t>How to Add or Remove 'Allow display required policy' from Power Options in Windows</t>
  </si>
  <si>
    <t>How to Add 'Allow sleep with remote opens' to Power Options in Windows 10</t>
  </si>
  <si>
    <t>How to Add or Remove 'Allow system required policy' from Power Options in Windows</t>
  </si>
  <si>
    <t>How to Add or Remove 'Allow wake timers' from Power Options in Windows 10</t>
  </si>
  <si>
    <t>How to Add or Remove 'Critical battery action' from Power Options in Windows</t>
  </si>
  <si>
    <t>How to Add or Remove 'Critical battery level' from Power Options in Windows</t>
  </si>
  <si>
    <t>How to Add or Remove 'Critical battery notification' from Power Options in Windows 10</t>
  </si>
  <si>
    <t>How to Add or Remove 'Device idle policy' from Power Options in Windows</t>
  </si>
  <si>
    <t>How to Add or Remove 'Dim display after' from Power Options in Windows</t>
  </si>
  <si>
    <t>How to Add or Remove 'Dimmed display brightness' from Power Options in Windows</t>
  </si>
  <si>
    <t>How to Add or Remove 'Display brightness' from Power Options in Windows</t>
  </si>
  <si>
    <t>Add or Remove 'Enable adaptive brightness' from Power Options in Windows</t>
  </si>
  <si>
    <t>How to Add or Remove 'Enable forced button/lid shutdown' from Power Options in Windows</t>
  </si>
  <si>
    <t>How to Add or Remove 'Hibernate after' from Power Options in Windows</t>
  </si>
  <si>
    <t>How to Add or Remove USB 'Hub Selective Suspend Timeout' from Power Options in Windows</t>
  </si>
  <si>
    <t>How to Add or Remove 'Lid close action' from Power Options in Windows</t>
  </si>
  <si>
    <t>How to Add or Remove 'Lid open action' from Power Options in Windows 10</t>
  </si>
  <si>
    <t>How to Add or Remove 'Link State Power Management' in Power Options in Windows 10</t>
  </si>
  <si>
    <t>How to Add or Remove 'Low battery action' from Power Options in Windows</t>
  </si>
  <si>
    <t>How to Add or Remove 'Low battery level' from Power Options in Windows</t>
  </si>
  <si>
    <t>How to Add or Remove 'Low battery notification' from Power Options in Windows</t>
  </si>
  <si>
    <t>How to Add or Remove 'Maximum processor state' from Power Options in Windows 10</t>
  </si>
  <si>
    <t>How to Add or Remove 'Minimum processor state' from Power Options in Windows 10</t>
  </si>
  <si>
    <t>How to Add or Remove 'Networking connectivity in Standby' from Power Options in Windows 10</t>
  </si>
  <si>
    <t>How to Add or Remove 'Power button action' from Power Options in Windows</t>
  </si>
  <si>
    <t xml:space="preserve">How to Add or Remove 'Primary NVMe Idle Timeout' from Power Options in Windows 10
</t>
  </si>
  <si>
    <t>How to Add or Remove 'Processor performance decrease threshold' from Power Options in Windows</t>
  </si>
  <si>
    <t>How to Add or Remove 'Processor performance increase threshold' from Power Options in Windows</t>
  </si>
  <si>
    <t>How to Add 'Require a password on wakeup' to Power Options in Windows 10</t>
  </si>
  <si>
    <t>How to Add or Remove 'Reserve battery level' from Power Options in Windows</t>
  </si>
  <si>
    <t>How to Add or Remove 'SEC NVMe Idle Timeout' from Power Options in Windows 10</t>
  </si>
  <si>
    <t>How to Add or Remove 'Sleep after' from Power Options in Windows</t>
  </si>
  <si>
    <t>How to Add or Remove 'Sleep button action' from Power Options in Windows</t>
  </si>
  <si>
    <t>How to Add or Remove Desktop Background 'Slide show' from Power Options in Windows 10</t>
  </si>
  <si>
    <t>How to Add or Remove 'System cooling policy' from Power Options in Windows</t>
  </si>
  <si>
    <t>How to Add 'System unattended sleep timeout' to Power Options in Windows 10</t>
  </si>
  <si>
    <t>How to Add or Remove 'Turn off Display after' from Power Options in Windows</t>
  </si>
  <si>
    <t>How to Add or Remove 'Turn off hard disk after' from Power Options in Windows 10</t>
  </si>
  <si>
    <t>How to Add or Remove 'USB 3 Link Power Management' from Power Options in Windows</t>
  </si>
  <si>
    <t>How to Add or Remove 'USB selective suspend setting' in Power Options in Windows 10</t>
  </si>
  <si>
    <t>How to Add or Remove 'Video playback quality bias' in Power Options in Windows 10</t>
  </si>
  <si>
    <t>How to Add or Remove 'When playing video' in Power Options in Windows 10</t>
  </si>
  <si>
    <t>How to Add or Remove 'When sharing media' in Power Options in Windows 10</t>
  </si>
  <si>
    <t>How to Add or Remove Wireless Adapter Settings in Power Options in Windows 10</t>
  </si>
  <si>
    <t>How to Add or Remove Power Options Context Menu in Windows 10</t>
  </si>
  <si>
    <t>How to Open Power Options from Win+X Menu to Control Panel or Settings in Windows 10</t>
  </si>
  <si>
    <t>How to Add or Remove Ultimate Performance Power Plan in Windows 10</t>
  </si>
  <si>
    <t>How to Choose a Power Plan Scheme in Windows 10</t>
  </si>
  <si>
    <t>How to Create a Custom Power Plan in Windows 10</t>
  </si>
  <si>
    <t>How to Delete a Power Plan in Windows 10</t>
  </si>
  <si>
    <t>How to Export and Import a Power Plan in Windows 10</t>
  </si>
  <si>
    <t>How to Rename a Power Plan in Windows 10</t>
  </si>
  <si>
    <t>How to See Your Current Active Power Plan Scheme in Windows 10</t>
  </si>
  <si>
    <t>How to Change Power Plan Settings in Windows 10</t>
  </si>
  <si>
    <t>How to View All Power Plan Settings in a Text File in Windows</t>
  </si>
  <si>
    <t>How to Specify a Default Active Power Plan in Windows 10</t>
  </si>
  <si>
    <t>How to Reset and Restore Power Plans to Default Settings in Windows 10</t>
  </si>
  <si>
    <t>How to Restore Missing Default Power Plans in Windows 10</t>
  </si>
  <si>
    <t>How to Add PowerShell to Context Menu in Windows 10</t>
  </si>
  <si>
    <t>How to Install PowerShell Core on Windows</t>
  </si>
  <si>
    <t>How to Enable or Disable Windows PowerShell 2.0 in Windows 10</t>
  </si>
  <si>
    <t xml:space="preserve">How to Install PowerShell 7.0 in Windows 7, Windows 8, and Windows 10
</t>
  </si>
  <si>
    <t>PowerShell 7 Open Here Context Menu - Add or Remove in Windows 10</t>
  </si>
  <si>
    <t xml:space="preserve">How to Add or Remove PowerShell 7 Open Here Context Menu in Windows 10
</t>
  </si>
  <si>
    <t>How to Use PowerShell OneGet Package Manager to Install Desktop Apps in Windows</t>
  </si>
  <si>
    <t>How to Open Windows PowerShell in Windows 10</t>
  </si>
  <si>
    <t>How to Set PowerShell Script Execution Policy in Windows 10</t>
  </si>
  <si>
    <t>How to run PowerShell scripts from a Shorcut</t>
  </si>
  <si>
    <t>How to Get Started with PowerShell Scripts</t>
  </si>
  <si>
    <t>PowerShell - Search for Text with Find Dialog Box in Windows 10</t>
  </si>
  <si>
    <t>How to use PowerShell to Update and Upgrade Windows 10</t>
  </si>
  <si>
    <t>How to Check PowerShell Version in Windows</t>
  </si>
  <si>
    <t>How to See Sleep States Available on your Windows 10 PC</t>
  </si>
  <si>
    <t>How to Enable or Disable Power Throttling in Windows 10</t>
  </si>
  <si>
    <t>How to See if Apps are Power Throttling in Windows 10</t>
  </si>
  <si>
    <t>PowerToys Always Run as Administrator - Turn On or Off in Windows 10 and Windows 11</t>
  </si>
  <si>
    <t>PowerToys app - Check for Updates</t>
  </si>
  <si>
    <t>PowerToys Awake - Turn On or Off in Windows 10 and Windows 11</t>
  </si>
  <si>
    <t>PowerToys Image Resizer - Turn On or Off in Windows 10 and Windows 11</t>
  </si>
  <si>
    <t>PowerToys Run at Startup - Turn On or Off in Windows 10 and Windows 11</t>
  </si>
  <si>
    <t xml:space="preserve">PPPoE connection - Automatically start via a script and Task Scheduler </t>
  </si>
  <si>
    <t>Automatically start a PPPoE connection via a script and Task Scheduler</t>
  </si>
  <si>
    <t>How to Turn On or Off Presentation Mode in Windows</t>
  </si>
  <si>
    <t>How to Add Presentation Settings to Desktop Context Menu in Windows</t>
  </si>
  <si>
    <t>How to Enable or Disable Presentation Settings in Windows</t>
  </si>
  <si>
    <t>Press and Hold for Right-clicking - Enable or Disable in Windows 10 and Windows 11</t>
  </si>
  <si>
    <t>Enable or Disable Press and Hold for Right-clicking in Windows 10 and Windows 11</t>
  </si>
  <si>
    <t>Press and Hold Speed and Duration - Change in Windows 10 and Windows 11</t>
  </si>
  <si>
    <t>Change Touch Press and Hold Speed and Duration in Windows 10 and Windows 11</t>
  </si>
  <si>
    <t>How to Add Preview pane to Context Menu in Windows 10</t>
  </si>
  <si>
    <t>How to Restore Previous Versions of Files, Folders, and Drives in Windows 10</t>
  </si>
  <si>
    <t>How to Delete Windows.old Folder in Windows 10</t>
  </si>
  <si>
    <t>Add or Remove Previous Versions from Context Menu and Properties in Windows 10</t>
  </si>
  <si>
    <t>How to Use Modern or Metro Style Print Dialog in Windows 10</t>
  </si>
  <si>
    <t>How to Enable or Disable Print Logging in Windows 10 Event Viewer</t>
  </si>
  <si>
    <t>How Turn On or Off Use Print Screen Key to Launch Screen Snipping in Windows 10</t>
  </si>
  <si>
    <t>How to Reset and Clear Print Spooler in Windows 10</t>
  </si>
  <si>
    <t>Print Spooler Reset and Clear context menu - Add in Windows 10</t>
  </si>
  <si>
    <t>Add Reset and Clear Print Spooler context menu in Windows 10</t>
  </si>
  <si>
    <t>How to Add a Shared Printer in Windows 10</t>
  </si>
  <si>
    <t>How to Add Printer to Send To Context Menu in Windows 10</t>
  </si>
  <si>
    <t>How to Uninstall a Printer Driver in Windows 10</t>
  </si>
  <si>
    <t>How to Create a Printer Queue Shortcut in Windows 10</t>
  </si>
  <si>
    <t>How to Rename a Printer in Windows 10</t>
  </si>
  <si>
    <t>How to Remove a Printer in Windows 10</t>
  </si>
  <si>
    <t>How to Set a Default Printer in Windows 10</t>
  </si>
  <si>
    <t>How to Share a Printer in Windows 10</t>
  </si>
  <si>
    <t>How to Turn On or Off Let Windows 10 Manage Default Printer</t>
  </si>
  <si>
    <t>How to Backup and Restore Printers in Windows</t>
  </si>
  <si>
    <t>How to Create a Printers Folder Shortcut in Windows</t>
  </si>
  <si>
    <t>How to List All Installed Printers in Windows 10</t>
  </si>
  <si>
    <t>Printing in Microsoft Edge Chromium - Enable or Disable</t>
  </si>
  <si>
    <t>How to Add or Remove SnapShot Sound for PrintScreen Key in Windows</t>
  </si>
  <si>
    <t>How to Enable or Disable Privacy Settings Experience at Sign-in in Windows 10</t>
  </si>
  <si>
    <t>How to Read Privacy Statement for Windows 10 and Microsoft Services</t>
  </si>
  <si>
    <t>How to Change Windows Error Problem Reporting Settings in Windows 10</t>
  </si>
  <si>
    <t>Process - Check if using Hardware-enforced Stack Protection in Windows 10</t>
  </si>
  <si>
    <t>How to Kill a Process in Windows 10</t>
  </si>
  <si>
    <t>How to See if a Process is 32-bit or 64-bit in Windows 10</t>
  </si>
  <si>
    <t>How to See What User a Process is Running As in Windows 10</t>
  </si>
  <si>
    <t>How to Save List of Running Processes to File in Windows</t>
  </si>
  <si>
    <t>Processor or CPU - Check if 32-bit, 64-bit, or ARM in Windows 10</t>
  </si>
  <si>
    <t>Adjust Processor Resources for Best Performance of Programs or Background Services in Windows 10</t>
  </si>
  <si>
    <t>How to Change Product Key in Windows 10</t>
  </si>
  <si>
    <t>How to Clear Product Key from Registry in Windows</t>
  </si>
  <si>
    <t>How to Uninstall Product Key to Deactivate Windows 10</t>
  </si>
  <si>
    <t>How to View the Product Key in Windows 10</t>
  </si>
  <si>
    <t>How to Move Users Profile Folder to another Location in Windows 10</t>
  </si>
  <si>
    <t>How to Delete User Profile of an Account in Windows 10</t>
  </si>
  <si>
    <t>How to Download and Use Program Install and Uninstall Troubleshooter in Windows</t>
  </si>
  <si>
    <t>Program Installation Date - Find in Windows 10</t>
  </si>
  <si>
    <t>Open Programs and Features from Win+X Menu to Control Panel or Settings in Windows 10</t>
  </si>
  <si>
    <t>How to Install and Uninstall Programs in Safe Mode in Windows 10</t>
  </si>
  <si>
    <t>How to Uninstall Desktop and Modern Apps in Windows 10</t>
  </si>
  <si>
    <t>How to Add a Project Display context menu in Windows 10</t>
  </si>
  <si>
    <t>How to Change when to Ask to Project to this PC in Windows 10</t>
  </si>
  <si>
    <t>How to Enable or Disable Projecting to this PC in Windows 10</t>
  </si>
  <si>
    <t>How to Project to this PC from Windows 10 Mobile Phone</t>
  </si>
  <si>
    <t>Projecting to this PC with Miracast Connect Wireless Display Feature - Install or Uninstall in Windows 10</t>
  </si>
  <si>
    <t>How to Turn On or Off Projecting to this PC Only when Plugged In in Windows 10</t>
  </si>
  <si>
    <t>How to Turn On or Off Require PIN for Pairing when Projecting to this PC in Windows 10</t>
  </si>
  <si>
    <t>How to Turn On or Off 'Projecting to this PC' in Windows 10</t>
  </si>
  <si>
    <t>Properties Page - Compatibility Tab - Add or Remove</t>
  </si>
  <si>
    <t xml:space="preserve">How to Add or Remove Compatibility Tab on Properties Page in Windows
</t>
  </si>
  <si>
    <t>Properties Page - Customize Tab - Add or Remove</t>
  </si>
  <si>
    <t xml:space="preserve">How to Add or Remove Customize tab in Folder Properties in Windows
</t>
  </si>
  <si>
    <t>Properties Page - Details Tab - Add or Remove</t>
  </si>
  <si>
    <t xml:space="preserve">How to Add or Remove Details tab in File Properties in Windows 10
</t>
  </si>
  <si>
    <t>Properties Page - General, Tools, and Hardware Tabs - Add or Remove</t>
  </si>
  <si>
    <t>Properties Page - Location Tab - Add or Remove</t>
  </si>
  <si>
    <t>Properties Page - Offline Files Tab - Add or Remove</t>
  </si>
  <si>
    <t xml:space="preserve">How to Add or Remove Offline Files tab in Network File and Folder Properties in Windows 10
</t>
  </si>
  <si>
    <t>Properties Page - Previous Versions Tab - Add or Remove</t>
  </si>
  <si>
    <t xml:space="preserve">Add or Remove Previous Versions from Context Menu and Properties in Windows 10
</t>
  </si>
  <si>
    <t>Properties Page - Quota Tab - Add or Remove</t>
  </si>
  <si>
    <t xml:space="preserve">How to Add or Remove Quota tab in Drive Properties in Windows 10
</t>
  </si>
  <si>
    <t>Properties Page - ReadyBoost Tab - Add or Remove</t>
  </si>
  <si>
    <t xml:space="preserve">How to Add or Remove ReadyBoost tab in Drive Properties in Windows 10
</t>
  </si>
  <si>
    <t>Properties Page - Security Tab - Add or Remove</t>
  </si>
  <si>
    <t xml:space="preserve">How to Add or Remove Security tab from Drives, Files, and Folders Properties in Windows 10
</t>
  </si>
  <si>
    <t>Properties Page - Sharing Tab - Add or Remove</t>
  </si>
  <si>
    <t>How to Add or Remove Sharing tab in Folder Properties in Windows</t>
  </si>
  <si>
    <t>Create Custom Provisioning Package used to Reset Windows 10 or Create Recovery Drive</t>
  </si>
  <si>
    <t>PS1 File - Add "Edit or Run with" Context Menu in Windows 10</t>
  </si>
  <si>
    <t>How to Add "Edit or Run with" PS1 File Context Menu in Windows 10</t>
  </si>
  <si>
    <t>How to Add 'Run as administrator' to PS1 File Context Menu in Windows 10</t>
  </si>
  <si>
    <t>How to Turn On or Off Public Folder Sharing in Windows 10</t>
  </si>
  <si>
    <t>Q</t>
  </si>
  <si>
    <t>How to Add or Remove Frequent folders from Quick access in Windows 10</t>
  </si>
  <si>
    <t>How to Add or Remove Recent files from Quick access in Windows 10</t>
  </si>
  <si>
    <t>How to Hide a Specific File or Folder from Quick access in Windows 10</t>
  </si>
  <si>
    <t>How to Change Quick Access Icon in File Explorer in Windows 10</t>
  </si>
  <si>
    <t xml:space="preserve">How to Pin Recent Folders to Quick Access in Windows 10
</t>
  </si>
  <si>
    <t xml:space="preserve">How to Pin Recent Items to Quick Access in Windows 10
</t>
  </si>
  <si>
    <t>Quick Access Pinned Folders - Backup and Restore in Windows 10</t>
  </si>
  <si>
    <t>How to Backup and Restore Quick Access Pinned Folders in Windows 10</t>
  </si>
  <si>
    <t>Quick Access Pinned Folders - Reset and Clear in Windows 10</t>
  </si>
  <si>
    <t>How to Reset and Clear Quick Access Pinned Folders in Windows 10</t>
  </si>
  <si>
    <t xml:space="preserve">How to Add Empty Recycle Bin to Quick Access Toolbar in Windows 10 </t>
  </si>
  <si>
    <t>How to Get and Give Remote Assistance with Quick Assist app in Windows 10</t>
  </si>
  <si>
    <t>How to Add or Remove Quick Launch from Send to Context Menu in Windows 10</t>
  </si>
  <si>
    <t>How to Add or Remove Quick Launch toolbar in Windows 10</t>
  </si>
  <si>
    <t>How to Add Custom Shortcuts to Win+X Quick Link Menu in Windows 10</t>
  </si>
  <si>
    <t xml:space="preserve">How to Add or Remove Control Panel on Win+X Menu in Windows 10
</t>
  </si>
  <si>
    <t>How to Add or Remove Default Items on Win+X Quick Link Menu in Windows 10</t>
  </si>
  <si>
    <t xml:space="preserve">How to Add or Remove Settings on Win+X Menu in Windows 10
</t>
  </si>
  <si>
    <t>How to Open Win+X Quick Link Menu in Windows 10</t>
  </si>
  <si>
    <t>How to Rename Shortcuts in Win+X Quick Link Menu in Windows 10</t>
  </si>
  <si>
    <t>How to Change Quiet Hours Automatic Rules in Windows 10</t>
  </si>
  <si>
    <t>How to Customize Quiet Hours Priority List in Windows 10</t>
  </si>
  <si>
    <t>How to Turn On or Off Quiet Hours in Windows 10</t>
  </si>
  <si>
    <t>Quota tab in Drive Properties in Windows 10 - Add or Remove</t>
  </si>
  <si>
    <t>R</t>
  </si>
  <si>
    <t>RAM Disk - Create with ImDisk in Windows 10</t>
  </si>
  <si>
    <t xml:space="preserve">How to Create a RAM Disk with ImDisk in Windows 10
</t>
  </si>
  <si>
    <t>How to Add Native RAW Image Format Support to Windows 10</t>
  </si>
  <si>
    <t>How to use Remote Desktop Connection to connect to and from your Windows 10 PC</t>
  </si>
  <si>
    <t>How to Add RDP capablity to Windows 10 Home</t>
  </si>
  <si>
    <t>ReadyBoost tab in Drive Properties in Windows 10 - Add or Remove</t>
  </si>
  <si>
    <t>How to Create a Recent Folders Shortcut in Windows 10</t>
  </si>
  <si>
    <t>How to Create a Recent Items Shortcut in Windows 10</t>
  </si>
  <si>
    <t>How to View Recommended Troubleshooting History in Windows 10</t>
  </si>
  <si>
    <t>How to Turn On or Off Automatic Recommended Troubleshooting in Windows 10</t>
  </si>
  <si>
    <t>How to 'Recover from a drive' to Reset Windows 10</t>
  </si>
  <si>
    <t>How to Troubleshoot Windows 10 failure to boot using Recovery Environment</t>
  </si>
  <si>
    <t>How to Create a Bootable USB Recovery Drive in Windows 10</t>
  </si>
  <si>
    <t>Recovery Image for a Surface Device - Download</t>
  </si>
  <si>
    <t xml:space="preserve">How to Download a Recovery Image for a Surface Device
</t>
  </si>
  <si>
    <t>Recovery Image to Reset Windows 10 - Create</t>
  </si>
  <si>
    <t>How to Create a Recovery Image used to Reset Windows 10</t>
  </si>
  <si>
    <t>Recovery Partition - Delete in Windows 10</t>
  </si>
  <si>
    <t xml:space="preserve">How to Delete Recovery Partition in Windows 10
</t>
  </si>
  <si>
    <t>How to Add or Remove Properties from Recycle Bin Context Menu in Windows</t>
  </si>
  <si>
    <t>How to Add Secure Delete to Recycle Bin Context Menu in Windows 10</t>
  </si>
  <si>
    <t xml:space="preserve">How to Add Show Recycle Confirmation to Recycle Bin Context Menu in Windows 10
</t>
  </si>
  <si>
    <t>How to Fix Corrupted Recycle Bin in Windows</t>
  </si>
  <si>
    <t>How to Turn On or Off Recycle Bin Delete Confirmation in Windows 10</t>
  </si>
  <si>
    <t>How to Empty Recycle Bin in Windows 10</t>
  </si>
  <si>
    <t>How to Change the Default Recycle Bin Icon in Windows 10</t>
  </si>
  <si>
    <t>How to Change Maximum Storage Size for Recycle Bin in Windows 10</t>
  </si>
  <si>
    <t>Recycle Bin not Refreshing - Fix in Windows</t>
  </si>
  <si>
    <t xml:space="preserve">Fix Recycle Bin not Refreshing in Windows </t>
  </si>
  <si>
    <t>How to Set Recycle Bin to Permanently Delete Files Immediately in Windows 10</t>
  </si>
  <si>
    <t>How to Pin Recylce Bin to Taskbar in Windows 10</t>
  </si>
  <si>
    <t>How to Create a Custom Recovery Image used to Refresh Windows 10</t>
  </si>
  <si>
    <t>How to Deregister Current Custom Recovery Image used to Refresh Windows 10</t>
  </si>
  <si>
    <t>How to Set a Custom Recovery Image as Active to use to Refresh Windows 10</t>
  </si>
  <si>
    <t>How to Show Current Custom Recovery Image used to Refresh Windows 10</t>
  </si>
  <si>
    <t>How to Refresh Windows 10</t>
  </si>
  <si>
    <t>How to Clean Up and Update PC to Refresh Windows 10</t>
  </si>
  <si>
    <t>How to Start Fresh with Clean Install of Windows 10 using Refresh Windows Tool</t>
  </si>
  <si>
    <t>How to Enable or Disable to Format with ReFS File System in Windows 8.1 and Windows 10</t>
  </si>
  <si>
    <t>How to Copy Region and Language Settings to Welcome Screen and New User Accounts in Windows 10</t>
  </si>
  <si>
    <t>Region page in Settings - Enable or Disable in Windows 10</t>
  </si>
  <si>
    <t xml:space="preserve">How to Enable or Disable Region page in Settings in Windows 10
</t>
  </si>
  <si>
    <t>How to Turn On or Off Registry Editor Address Bar in Windows 10</t>
  </si>
  <si>
    <t>Registry Editor - Enable or Disable in Windows 11 and Windows 10</t>
  </si>
  <si>
    <t>Enable or Disable Registry Editor in Windows 11 and Windows 10</t>
  </si>
  <si>
    <t>How to Change the Registry Editor Font in Windows 10</t>
  </si>
  <si>
    <t xml:space="preserve">How to Reset Registry Editor Default Position, Size, and Layout in Windows 10
</t>
  </si>
  <si>
    <t>How to Switch Between HKCU and HKLM Keys in Registry Editor in Windows 10</t>
  </si>
  <si>
    <t>How to Enable Automatic Backup of System Registry to RegBack folder when Computer Restarts in Windows 10</t>
  </si>
  <si>
    <t>How to Add, Remove, Export, and Merge Registry Favorites in Windows</t>
  </si>
  <si>
    <t>How to Export and Import Registry Keys in Windows</t>
  </si>
  <si>
    <t>How to Reinstall Windows 10 with this media</t>
  </si>
  <si>
    <t>How to Clear Reliability History in Windows 10</t>
  </si>
  <si>
    <t>How to View Reliability History in Windows 10</t>
  </si>
  <si>
    <t>How to Create a Reliability Monitor Shortcut in Windows 10</t>
  </si>
  <si>
    <t>How to Enable or Disable Remote Assistance Connections in Windows</t>
  </si>
  <si>
    <t>How to Add a Remote Desktop Connection in Remote Desktop app on Windows 10 PC</t>
  </si>
  <si>
    <t>How to Backup and Restore Remote Desktop app in Windows 10</t>
  </si>
  <si>
    <t>How to Change Global Settings in Remote Desktop app on Windows 10 PC</t>
  </si>
  <si>
    <t>How to Manage Groups in Remote Desktop app on Windows 10 PC</t>
  </si>
  <si>
    <t>How to Remove a Remote Desktop Connection in Remote Desktop app on Windows 10 PC</t>
  </si>
  <si>
    <t>How to Allow or Prevent Users and Groups to Log on with Remote Desktop in Windows 10</t>
  </si>
  <si>
    <t>How to Deny Users and Groups to Log on with Remote Desktop in Windows 10</t>
  </si>
  <si>
    <t>Enable or Disable Always Prompt for Password upon Remote Desktop Connection to Windows PC</t>
  </si>
  <si>
    <t>Remote Desktop Connection - Enable or Disable Access to Removable Storage Devices in Windows</t>
  </si>
  <si>
    <t xml:space="preserve">How to Enable or Disable Remote Desktop (RDP) Access to Removable Storage Devices in Windows
</t>
  </si>
  <si>
    <t>How to Remove Computer Entries from Remote Desktop Connection History in Windows 10</t>
  </si>
  <si>
    <t>How to Delete Saved Credentials of a Remote Desktop Connection in Windows</t>
  </si>
  <si>
    <t>How to Save Remote Desktop Connection Settings to RDP File in Windows</t>
  </si>
  <si>
    <t>How to Create Remote Desktop Connection Shortcut for Specific PC in Windows</t>
  </si>
  <si>
    <t>Turn On or Off RDC 'Your remote session will be disconnected' Message in Windows</t>
  </si>
  <si>
    <t>How to Enable or Disable Remote Desktop Connections on Windows 10 PC</t>
  </si>
  <si>
    <t>Remote Desktop Port - Change in Windows 11 and Windows 10</t>
  </si>
  <si>
    <t>Change Remote Desktop Port in Windows 11 and Windows 10</t>
  </si>
  <si>
    <t>How to Add or Remove Remote Desktop Users in Windows</t>
  </si>
  <si>
    <t>How to Enable or Disable Installation of Removable Devices in Windows</t>
  </si>
  <si>
    <t xml:space="preserve">How to Enable or Disable Write Access to Removable Disks in Windows
</t>
  </si>
  <si>
    <t>How to Turn On or Off Write Protection for Removable Drives in Windows 10</t>
  </si>
  <si>
    <t>How to Enable or Disable Access to All Removable Storage Devices in Windows</t>
  </si>
  <si>
    <t>Removable Storage Devices - Enable or Disable Access to Remote Desktop Sessions in Windows</t>
  </si>
  <si>
    <t xml:space="preserve">How to Add Repair Windows Image Context Menu in Windows 10
</t>
  </si>
  <si>
    <t>How to Enable or Disable Reserved Storage in Windows 10</t>
  </si>
  <si>
    <t>How to Check Reserved Storage Size in Windows 10</t>
  </si>
  <si>
    <t>Reset Recovery Image - Create in Windows 10</t>
  </si>
  <si>
    <t>How to Show Location of Recovery Image used to Reset Windows 10</t>
  </si>
  <si>
    <t>How to Create a Reset this PC shortcut in Windows 10</t>
  </si>
  <si>
    <t>How to Reset Windows 10</t>
  </si>
  <si>
    <t>How to Reset your Windows 10 Mobile Phone</t>
  </si>
  <si>
    <t>Resize Pictures context menu - Add or Remove in Windows 10 and Windows 11</t>
  </si>
  <si>
    <t>How to Turn On or Off Automatically Restart Apps after Sign In in Windows 10</t>
  </si>
  <si>
    <t>How to Restart the Computer in Windows 10</t>
  </si>
  <si>
    <t>How to Add Restart Context Menu in Windows 10</t>
  </si>
  <si>
    <t>How to Restart Start Menu in Windows 10</t>
  </si>
  <si>
    <t>How to Add Restart Start Menu to Desktop Context Menu in Windows 10</t>
  </si>
  <si>
    <t>How to See What Your Windows Restart Time is</t>
  </si>
  <si>
    <t>How to Automatically Create System Restore Point on Schedule in Windows 10</t>
  </si>
  <si>
    <t>How to Automatically Create System Restore Point at Startup in Windows 10</t>
  </si>
  <si>
    <t>How to Add a 'Create Restore Point' Context Menu in Windows 10</t>
  </si>
  <si>
    <t>How to Create a System Restore Point in Windows 10</t>
  </si>
  <si>
    <t>How to Change System Restore Point Creation Frequency in Windows 10</t>
  </si>
  <si>
    <t>How to Delete System Image Restore Point from System Restore in Windows 10</t>
  </si>
  <si>
    <t>How to Make a 'Create System Restore Point' Shortcut in Windows 10</t>
  </si>
  <si>
    <t>How to Delete System Restore Points in Windows 10</t>
  </si>
  <si>
    <t>How to See List of All Available System Restore Points in Windows</t>
  </si>
  <si>
    <t>How to Turn On or Off 'Restore previous folder windows at logon' in Windows 10</t>
  </si>
  <si>
    <t>How to Turn On or Off Retail Demo Experience Mode in Windows 10</t>
  </si>
  <si>
    <t>How to Perform a Right Click on a Touchscreen in Windows 10</t>
  </si>
  <si>
    <t>How to Ring your Windows 10 Mobile Phone Online</t>
  </si>
  <si>
    <t>How to Add or Remove Rotate Left and Rotate Right Context Menu in Windows 10</t>
  </si>
  <si>
    <t>How to Add or Remove 'Run as administrator' Context Menu in Windows 10</t>
  </si>
  <si>
    <t>How to Add 'Run as administrator' to VBS File Context Menu in Windows 10</t>
  </si>
  <si>
    <t>How to Run an App as Administrator in Windows 10</t>
  </si>
  <si>
    <t>How to Add or Remove 'Run as different user' Context Menu in Windows 10</t>
  </si>
  <si>
    <t>How to Add or Remove 'Run as different user' Context Menu on Start in Windows 10</t>
  </si>
  <si>
    <t>How to 'Run as different user' in Windows 10</t>
  </si>
  <si>
    <t>How to Delete your Run Dialog Auto Suggest History in Windows</t>
  </si>
  <si>
    <t>How to Enable or Disable Run Dialog Box in Windows 7, Windows 8, and Windows 10</t>
  </si>
  <si>
    <t>How to Create Run Dialog Box Shortcut in Windows 7, Windows 8, and Windows 10</t>
  </si>
  <si>
    <t>How to Add 'Run with priority' Context Menu in Windows 10</t>
  </si>
  <si>
    <t>List of Rundll32 Commands for Windows 10</t>
  </si>
  <si>
    <t>S</t>
  </si>
  <si>
    <t>How to Enable S mode in Windows 10</t>
  </si>
  <si>
    <t>How to Install Windows 10 in S Mode on a Windows 10 PC</t>
  </si>
  <si>
    <t>How to Switch out of S mode in Windows 10 for Free</t>
  </si>
  <si>
    <t>How to Add Safe Mode to Desktop Context Menu in Windows 10</t>
  </si>
  <si>
    <t>How to Start Windows 10 in Safe Mode</t>
  </si>
  <si>
    <t>How to Create a Safely Remove Hardware shortcut in Windows 10</t>
  </si>
  <si>
    <t>How to Change SafeSearch Filter Setting in Windows 10</t>
  </si>
  <si>
    <t>How to Add or Remove Hidden Samples Settings Page in Windows 10</t>
  </si>
  <si>
    <t>Sandbox Audio Input - Enable or Disable in Windows 10</t>
  </si>
  <si>
    <t xml:space="preserve">How to Enable or Disable Audio Input in Windows Sandbox in Windows 10
</t>
  </si>
  <si>
    <t>Sandbox Clipboard Sharing - Enable or Disable in Windows 10</t>
  </si>
  <si>
    <t xml:space="preserve">How to Enable or Disable Clipboard Sharing with Windows Sandbox in Windows 10
</t>
  </si>
  <si>
    <t>How to Enable Windows Sandbox Feature in Windows 10 Home Edition</t>
  </si>
  <si>
    <t>How to Enable or Disable Windows Sandbox in Windows 10</t>
  </si>
  <si>
    <t>How to configure Windows Sandbox in Windows 10</t>
  </si>
  <si>
    <t>Sandbox Networking - Enable or Disable in Windows 10</t>
  </si>
  <si>
    <t xml:space="preserve">How to Enable or Disable Networking in Windows Sandbox in Windows 10
</t>
  </si>
  <si>
    <t>Sandbox Printer Sharing - Enable or Disable in Windows 10</t>
  </si>
  <si>
    <t xml:space="preserve">How to Enable or Disable Printer Sharing with Windows Sandbox in Windows 10
</t>
  </si>
  <si>
    <t>Sandbox vGPU Sharing - Enable or Disable in Windows 10</t>
  </si>
  <si>
    <t xml:space="preserve">How to Enable or Disable Virtualized GPU (vGPU) Sharing for Windows Sandbox in Windows 10
</t>
  </si>
  <si>
    <t>Sandbox Video Input - Enable or Disable in Windows 10</t>
  </si>
  <si>
    <t xml:space="preserve">How to Enable or Disable Video Input in Windows Sandbox in Windows 10
</t>
  </si>
  <si>
    <t>Saved Pictures Folder - Change or Restore Default Location in Windows 10</t>
  </si>
  <si>
    <t xml:space="preserve">How to Change or Restore Default Location of Saved Pictures Folder in Windows 10
</t>
  </si>
  <si>
    <t>Scan for Hardware Changes in Windows 10</t>
  </si>
  <si>
    <t>Scan with Microsoft Defender Context Menu - Add or Remove in Windows 10</t>
  </si>
  <si>
    <t>How to Add or Remove 'Scan with Microsoft Defender' Context Menu in Windows 10</t>
  </si>
  <si>
    <t>How to Enable or Disable Scheduled System Maintenance in Windows</t>
  </si>
  <si>
    <t>Scheduled Task - Create to Run at Logon in Windows</t>
  </si>
  <si>
    <t xml:space="preserve">How to Create Task to Run App or Script at Logon in Windows 10
</t>
  </si>
  <si>
    <t>Scheduled Task - Delete in Windows</t>
  </si>
  <si>
    <t>How to Delete Scheduled Task in Windows 10</t>
  </si>
  <si>
    <t>Scheduled Task - Enable or Disable in Windows</t>
  </si>
  <si>
    <t>How to Enable or Disable Scheduled Task in Windows 10</t>
  </si>
  <si>
    <t>Scheduled Task - Export from Task Scheduler in Windows</t>
  </si>
  <si>
    <t>How to Export a Task from Task Scheduler in Windows</t>
  </si>
  <si>
    <t>Scheduled Task - Import to Task Scheduler in Windows</t>
  </si>
  <si>
    <t>How to Import a Task to Task Scheduler in Windows</t>
  </si>
  <si>
    <t>How to Enable or Disable Screen Saver in Windows</t>
  </si>
  <si>
    <t>How to Enable or Disable Changing Screen Saver in Windows</t>
  </si>
  <si>
    <t>How to Change Screen Saver Grace Period to Bypass Password Protection in Windows</t>
  </si>
  <si>
    <t>How to Enable or Disable Screen Saver Password Protection in Windows</t>
  </si>
  <si>
    <t>How to Create Screen Saver Settings Shortcut in Windows 10</t>
  </si>
  <si>
    <t>How to Specify a Screen Saver in Windows</t>
  </si>
  <si>
    <t>How to Specify Screen Saver Timeout in Windows</t>
  </si>
  <si>
    <t>How to Add or Remove Screen Snip Context Menu in Windows 10</t>
  </si>
  <si>
    <t>How to Create Screen Snip Shortcut in Windows 10</t>
  </si>
  <si>
    <t>How to Take a Screen Snip (Screenshot) with Snip &amp; Sketch in Windows 10</t>
  </si>
  <si>
    <t>How to Reset the Screenshot Index Counter in Windows 10</t>
  </si>
  <si>
    <t>How to Post a Screenshot of Disk Management at Ten Forums</t>
  </si>
  <si>
    <t>How to Take a Screenshot in Windows 10</t>
  </si>
  <si>
    <t>How to Upload and Post a Screenshot and File at Ten Forums</t>
  </si>
  <si>
    <t>Screenshots Folder - Change or Restore Default Location in Windows 10</t>
  </si>
  <si>
    <t xml:space="preserve">How to Change or Restore Default Location of Screenshots Folder in Windows 10
</t>
  </si>
  <si>
    <t>How to Turn On or Off Scroll Inactive Windows in Windows 10</t>
  </si>
  <si>
    <t>How to Enable or Disable Floating Immersive Search Bar in Windows 10</t>
  </si>
  <si>
    <t>Search Bar on Desktop - Enable or Disable in Windows 10</t>
  </si>
  <si>
    <t>How to Change the Size of Scroll Bars in Windows 10</t>
  </si>
  <si>
    <t>How to Turn On or Off Automatically Hide Scroll Bars in Windows 10 UWP Apps</t>
  </si>
  <si>
    <t>Search Bing Online with a Screenshot from Search Box in Windows 10</t>
  </si>
  <si>
    <t xml:space="preserve">How to Search Bing Online with a Screenshot from Search Box in Windows 10
</t>
  </si>
  <si>
    <t>How to Add or Remove Search Glyph in Search Box in Windows 10</t>
  </si>
  <si>
    <t>How to Show Search Box on Top or Bottom in Windows 10</t>
  </si>
  <si>
    <t>How to Add or Remove Submit Button in Search Box in Windows 10</t>
  </si>
  <si>
    <t>How to Change Search Box Text in Windows 10</t>
  </si>
  <si>
    <t>Search Highlights - Enable or Disable in Windows 10</t>
  </si>
  <si>
    <t>Enable or Disable Search Highlights in Windows 10</t>
  </si>
  <si>
    <t>How to Clear Your Search History for On-device Searches in Windows 10</t>
  </si>
  <si>
    <t>Search History on Device - Clear</t>
  </si>
  <si>
    <t>Search History on Device - Turn On or Off</t>
  </si>
  <si>
    <t>How to Hide or Show Search Box or Search Icon on Taskbar in Windows 10</t>
  </si>
  <si>
    <t xml:space="preserve">How to Turn On or Off Show Search Icon without Search Box when entering Tablet Posture in Windows 10
</t>
  </si>
  <si>
    <t>Search Indexer Backoff - Enable or Disable in Windows</t>
  </si>
  <si>
    <t>How to Turn On or Off Enhanced Mode for Search Indexer in Windows 10</t>
  </si>
  <si>
    <t>How to Add or Remove Excluded Folders for Search Indexer in Windows 10</t>
  </si>
  <si>
    <t>How to Turn On or Off Search Indexer Respect Device Power Mode Settings in Windows 10</t>
  </si>
  <si>
    <t>How to Turn On or Off Search online and include web results in Windows 10</t>
  </si>
  <si>
    <t>Search Open on Hover - Enable or Disable in Windows 10</t>
  </si>
  <si>
    <t>Enable or Disable Open Search on Hover in Windows 10</t>
  </si>
  <si>
    <t>How to Change Search Options in Windows 10</t>
  </si>
  <si>
    <t>Search - Reset in Windows 10</t>
  </si>
  <si>
    <t>How to Reset Windows Search in Windows 10</t>
  </si>
  <si>
    <t>How to Save a Search in Windows 10</t>
  </si>
  <si>
    <t>How to Create a Search Shortcut in Windows 10</t>
  </si>
  <si>
    <t>How to Move Your Searches Folder Location in Windows 10</t>
  </si>
  <si>
    <t>How to Check Health of Drive with SeaTools for DOS</t>
  </si>
  <si>
    <t>How to Check if Secure Boot is Enabled or Disabled in Windows 10</t>
  </si>
  <si>
    <t>How to Enable or Disable Secure Boot on Windows 10 PC</t>
  </si>
  <si>
    <t>How to Add Secure Delete to Context Menu in Windows 10</t>
  </si>
  <si>
    <t>How to Turn On or Off Security and Maintenance Messages in Windows 10</t>
  </si>
  <si>
    <t>How to Backup and Restore Security and Maintenance Settings for Messages in Windows 10</t>
  </si>
  <si>
    <t>How to Change Security Key PIN to Log into Apps in Windows 10</t>
  </si>
  <si>
    <t>How to Reset Security Key to Factory Defaults in Windows 10</t>
  </si>
  <si>
    <t>How to Set Up Security Key to Log into Apps in Windows 10</t>
  </si>
  <si>
    <t>How to Reset All Local Security Policy Settings to Default in Windows</t>
  </si>
  <si>
    <t>How to View Security Providers in Windows Security app in Windows 10</t>
  </si>
  <si>
    <t>How to Remove Security tab from Drives, Files, and Folders Properties in Windows 10</t>
  </si>
  <si>
    <t>How to Add or Remove Select Context Menu in Windows 10</t>
  </si>
  <si>
    <t>How to Change Color of Translucent Selection Rectangle in Windows</t>
  </si>
  <si>
    <t>How to Turn On or Off Translucent Selection Rectangle on Desktop in Windows</t>
  </si>
  <si>
    <t>How to Add or Remove Send to Context Menu in Windows 10</t>
  </si>
  <si>
    <t>How to Add or Remove Items in Send To context menu in Windows 7, Windows 8, and Windows 10</t>
  </si>
  <si>
    <t>How to Enable or Disable Delay Send to Context Menu Build in Windows 10</t>
  </si>
  <si>
    <t>How to Restore Default Send to Context Menu Items in Windows 10</t>
  </si>
  <si>
    <t>How to Change Send to Compressed (zipped) Folder Icon in Windows</t>
  </si>
  <si>
    <t>How to Change Send to Desktop (create shortcut) Icon in Windows</t>
  </si>
  <si>
    <t>How to Change Send to Mail Recipient Icon in Windows</t>
  </si>
  <si>
    <t>Send to: Mail Recipient - Make work properly for Mozilla Thunderbird</t>
  </si>
  <si>
    <t>How to Find Serial Number of Windows PC</t>
  </si>
  <si>
    <t>How to Delete a Service in Windows 7, Windows 8, and Windows 10</t>
  </si>
  <si>
    <t>How to Export List of Running and Stopped Services in Windows</t>
  </si>
  <si>
    <t>How to Restore Default Services in Windows 10</t>
  </si>
  <si>
    <t>How to Start, Stop, and Disable Services in Windows 10</t>
  </si>
  <si>
    <t>How to Add or Remove 'Set as desktop background' Context Menu in Windows 10</t>
  </si>
  <si>
    <t>How to Add Set save location to Context Menu of Libraries in Windows 10</t>
  </si>
  <si>
    <t>How to Change how Apps and Websites Automatically Open for Sets in Windows 10</t>
  </si>
  <si>
    <t>How to Enable or Disable Sets in Windows 10</t>
  </si>
  <si>
    <t>How to Change New Tab Page Settings for Sets in Windows 10</t>
  </si>
  <si>
    <t>How to Add or Remove Apps to Not be Included in Sets of Tabs in Windows 10</t>
  </si>
  <si>
    <t>How to Open App in New Tab for Sets in Windows 10</t>
  </si>
  <si>
    <t>How to Turn On or Off Tabs in apps (Sets) in Windows 10</t>
  </si>
  <si>
    <t>How to Add or Remove Settings on Win+X Menu in Windows 10</t>
  </si>
  <si>
    <t>How to Add or Remove Share Settings Page in Windows 10</t>
  </si>
  <si>
    <t>How to Add or Remove Windows Insider Program Settings Page in Windows 10</t>
  </si>
  <si>
    <t>Settings App - Reset in Windows 10</t>
  </si>
  <si>
    <t xml:space="preserve">How to Reset Settings App in Windows 10
</t>
  </si>
  <si>
    <t>Settings - AutoPlay page - Enable or Disable in Windows 10</t>
  </si>
  <si>
    <t>How to Add or Remove Settings context menu in Windows 10</t>
  </si>
  <si>
    <t>Settings - Date &amp; Time page - Enable or Disable in Windows 10</t>
  </si>
  <si>
    <t>How to Hide or Show Pages from Settings in Windows 10</t>
  </si>
  <si>
    <t>Settings - Language page - Enable or Disable in Windows 10</t>
  </si>
  <si>
    <t>How to Enable or Disable Online Tips and Help for Settings App in Windows 10</t>
  </si>
  <si>
    <t>How to Open Settings in Windows 10</t>
  </si>
  <si>
    <t>How to Open Settings in Windows 10 Mobile Phones</t>
  </si>
  <si>
    <t>How to Show Control Panel or Settings on Win+X Menu in Windows 10</t>
  </si>
  <si>
    <t>List of msi-settings URI Shortcuts to Open Settings Pages in Windows 10</t>
  </si>
  <si>
    <t>How to Create Shortcuts to Open Settings Pages in Windows 10</t>
  </si>
  <si>
    <t>Settings - Power and Sleep page - Enable or Disable in Windows 10</t>
  </si>
  <si>
    <t>Settings - Region page - Enable or Disable in Windows 10</t>
  </si>
  <si>
    <t>How to Create a Settings shortcut in Windows 10</t>
  </si>
  <si>
    <t>Settings - Sign-in Options page - Enable or Disable in Windows 10</t>
  </si>
  <si>
    <t xml:space="preserve">How to Enable or Disable Sign-in Options page in Settings in Windows 10
</t>
  </si>
  <si>
    <t>How to Turn On or Off Suggested Content in Settings app in Windows 10</t>
  </si>
  <si>
    <t>Settings - VPN page - Enable or Disable in Windows 10</t>
  </si>
  <si>
    <t xml:space="preserve">How to Enable or Disable VPN page in Settings in Windows 10
</t>
  </si>
  <si>
    <t>Settings - Your Account Info page - Enable or Disable in Windows 10</t>
  </si>
  <si>
    <t xml:space="preserve">How to Enable or Disable Your Account Info page in Settings in Windows 10
</t>
  </si>
  <si>
    <t>How to Run SFC Command to Repair System Files in Windows 10</t>
  </si>
  <si>
    <t>SFC Results from CBS.log - View in Windows 10</t>
  </si>
  <si>
    <t xml:space="preserve">How to Add SFC SCANNOW Context Menu in Windows 10
</t>
  </si>
  <si>
    <t>How to Add or Remove Share Context Menu in Windows 10</t>
  </si>
  <si>
    <t>How to Share Files and Folders Over a Network in Windows 10</t>
  </si>
  <si>
    <t>How to Share Files using an App in Windows 10</t>
  </si>
  <si>
    <t>How to Turn On or Off Show Most Often Used Apps at Top of Share List in Windows 10</t>
  </si>
  <si>
    <t>How to Enable or Disable Shared Experiences in Windows 10</t>
  </si>
  <si>
    <t>How to Create a Shared Folders Shortcut in Windows 10</t>
  </si>
  <si>
    <t>Sharing Tab in Properties of Drive and Folder - Add or Remove in Windows</t>
  </si>
  <si>
    <t>Complete List of Windows 10 Shell Commands</t>
  </si>
  <si>
    <t>How To Always Open Shortcut as Normal window, Minimized, or Maximized in Windows 10</t>
  </si>
  <si>
    <t>How to Change, Remove, or Restore Shortcut Arrow Overlay Icon in Windows 10</t>
  </si>
  <si>
    <t>How to Change Icon of a Shortcut in Windows 10</t>
  </si>
  <si>
    <t>How to Create a Custom Shortcut Comment Pop-up Description in Windows</t>
  </si>
  <si>
    <t>How to Create Shortcut to App, File, Folder, Drive, or Website in Windows 10</t>
  </si>
  <si>
    <t>How to Change Default Shortcut Name Extension Template in Windows 7, 8, and 10</t>
  </si>
  <si>
    <t>How to Turn On or Off 'Shortcut' Name Extension for New Shortcuts in Windows 10</t>
  </si>
  <si>
    <t>Shortcut Keys - List All Assigned for Shortcuts in Windows 10</t>
  </si>
  <si>
    <t>List All Assigned Shortcut Keys for Shortcuts in Windows 10</t>
  </si>
  <si>
    <t>How to Create a Show Desktop Shortcut in Windows 10</t>
  </si>
  <si>
    <t>How to Turn On or Off Show window contents while dragging in Windows 10</t>
  </si>
  <si>
    <t>How to Show All Open Windows Side by Side in Windows 10</t>
  </si>
  <si>
    <t>How to Show All Open Windows Stacked in Windows 10</t>
  </si>
  <si>
    <t>Shut Down Computer Automatically at Scheduled Time in Windows 10</t>
  </si>
  <si>
    <t xml:space="preserve">How to Automatically Shut Down Computer at Scheduled Time in Windows 10
</t>
  </si>
  <si>
    <t>How to Shut Down the Computer in Windows 10</t>
  </si>
  <si>
    <t>How to Add Shut down Context Menu in Windows 10</t>
  </si>
  <si>
    <t>How to Change Default Action of Shut Down Windows Dialog in Windows 10</t>
  </si>
  <si>
    <t>How to Enable or Disable Shutdown Event Tracker in Windows 10</t>
  </si>
  <si>
    <t>How to Play Sound at Shutdown in Windows 10</t>
  </si>
  <si>
    <t>How to Allow or Prevent Users and Groups to Shut down System in Windows 10</t>
  </si>
  <si>
    <t>How to Add or Remove Power Menu Icon on Sign-in Screen in Windows 10</t>
  </si>
  <si>
    <t xml:space="preserve">How to Configure Mode of Automatically Sign in and Lock after Restart in Windows 10
</t>
  </si>
  <si>
    <t>Turn On or Off Use sign in info to auto finish setting up device and restart apps after update in Windows 10</t>
  </si>
  <si>
    <t>How to Enable or Disable Don't Display Username at Sign-in in Windows 10</t>
  </si>
  <si>
    <t>Sign-in - Enable or Disable Require Sign-in after Specified Time when Display Turns Off in Windows 10</t>
  </si>
  <si>
    <t>How to Enable or Disable Require Sign-in after Specified Time when Display Turns Off in Windows 10</t>
  </si>
  <si>
    <t>Enable or Disable Display Last Sign-in Information during User Sign-in in Windows 10</t>
  </si>
  <si>
    <t>How to Allow or Prevent Users and Groups to Sign in Locally to Windows 10</t>
  </si>
  <si>
    <t>How to Deny Users and Groups to Sign in Locally to Windows 10</t>
  </si>
  <si>
    <t>Sign-in Options page in Settings - Enable or Disable in Windows 10</t>
  </si>
  <si>
    <t>Change Color of Start Menu, Taskbar, and Action Center in Windows 10</t>
  </si>
  <si>
    <t>How to Change Sign-in Screen Background Image in Windows 10</t>
  </si>
  <si>
    <t>How to Enable or Disable Sign in Screen Background Image in Windows 10</t>
  </si>
  <si>
    <t>How to Do Not Display User Name on Sign in Screen in Windows 10</t>
  </si>
  <si>
    <t>How to Remove User Account Picture on Sign-in Screen in Windows 10</t>
  </si>
  <si>
    <t>Sign-in Screen Users - Hide or Show in Windows 10</t>
  </si>
  <si>
    <t>Hide or Show Users on Sign-in Screen in Windows 10</t>
  </si>
  <si>
    <t>How to Sign in to Windows 10</t>
  </si>
  <si>
    <t>How to Use Tablet Mode or Desktop Mode when you Sign in to Windows 10</t>
  </si>
  <si>
    <t>How to Add or Remove Sign out Option in Windows 10</t>
  </si>
  <si>
    <t>Sign out in Account Picture Menu on Start Menu - Add or Remove in Windows 10</t>
  </si>
  <si>
    <t>Sign Out on Ctrl+Alt+Del Screen - Add or Remove</t>
  </si>
  <si>
    <t>How to Sign out of Windows 10</t>
  </si>
  <si>
    <t>How to Send SMS Text Messages from Skype Preview app on Windows 10 PC</t>
  </si>
  <si>
    <t>How to Enable or Disable SMS Sync with Skype Preview in Windows 10 PC and Mobile</t>
  </si>
  <si>
    <t>Sleep After Time - Change in Windows 10</t>
  </si>
  <si>
    <t xml:space="preserve">How to Change Computer Sleep After Time in Windows 10
</t>
  </si>
  <si>
    <t>Sleep Button Action - Change in Windows 10</t>
  </si>
  <si>
    <t>Change Sleep Button Action in Windows 10</t>
  </si>
  <si>
    <t>How to Put Your Computer to Sleep in Windows 10</t>
  </si>
  <si>
    <t>How to Enable or Disable Windows To Go Workspace using Sleep on Windows 10 PC</t>
  </si>
  <si>
    <t>How to Generate a Sleep Study Report in Windows 10</t>
  </si>
  <si>
    <t>Add or Remove Desktop Background 'Slide show' from Power Options in Windows 10</t>
  </si>
  <si>
    <t>How to Add Slide Show to Context Menu of Files in Windows 10</t>
  </si>
  <si>
    <t>How to View Pictures as a Slide Show in Windows 10</t>
  </si>
  <si>
    <t>How to Create a 'Slide to Shut down' Shortcut in Windows 10</t>
  </si>
  <si>
    <t>SMART Status of Drive - Check in Windows 10</t>
  </si>
  <si>
    <t>SmartScreen for Apps and Files from Web - Turn On or Off in Windows 10</t>
  </si>
  <si>
    <t>How to Turn On or Off Microsoft Defender SmartScreen for Apps and Files from Web in Windows 10</t>
  </si>
  <si>
    <t>SmartScreen for Microsoft Edge - Turn On or Off in Windows 10</t>
  </si>
  <si>
    <t>How to Turn On or Off Windows Defender SmartScreen for Store Apps in Windows 10</t>
  </si>
  <si>
    <t>How to Enable or Disable SMB1 File Sharing Protocol in Windows</t>
  </si>
  <si>
    <t>How to Enable or Disable Drag to Snap Windows in Windows 10</t>
  </si>
  <si>
    <t>How to Turn On or Off Ask to Save Snip before Closing Snip &amp; Sketch app in Windows 10</t>
  </si>
  <si>
    <t>How to Turn On or Off Auto Copy to Clipboard for Snip &amp; Sketch app in Windows 10</t>
  </si>
  <si>
    <t>How to Backup and Restore Snip &amp; Sketch app Settings in Windows 10</t>
  </si>
  <si>
    <t>How to Turn On or Off Single Window Mode in Snip &amp; Sketch app in Windows 10</t>
  </si>
  <si>
    <t>How to Turn On or Off Snip Outline in Snip &amp; Sketch app in Windows 10</t>
  </si>
  <si>
    <t>How to Add Snipping Tool to Context Menu in Windows</t>
  </si>
  <si>
    <t>How to Enable or Disable Snipping Tool in Windows</t>
  </si>
  <si>
    <t>Snipping Tool - Install or Uninstall in Windows 10</t>
  </si>
  <si>
    <t>How to Install or Uninstall Snipping Tool in Windows 10</t>
  </si>
  <si>
    <t>Snipping Tool Prompt to Save Snips before Exiting - Enable or Disable</t>
  </si>
  <si>
    <t>How to Enable or Disable Prompt to Save Snips before Exiting Snipping Tool in Windows 10</t>
  </si>
  <si>
    <t>How to Enable or Disable TRIM Support for Solid State Drives (SSD) in Windows 10</t>
  </si>
  <si>
    <t>How to Rename Sound Input or Output Device in Windows 10</t>
  </si>
  <si>
    <t>Sound Left and Right Balance - Adjust for Devices in Windows 10</t>
  </si>
  <si>
    <t>How to Change Default Sound Output Device in Windows 10</t>
  </si>
  <si>
    <t>How to Enable or Disable a Sound Output Device in Windows</t>
  </si>
  <si>
    <t>How to Turn On or Off Sound Sentry for Visual Notifications in Windows 10</t>
  </si>
  <si>
    <t>How to Play Sound when Unlock Computer in Windows</t>
  </si>
  <si>
    <t>How to Change Event Sounds and Sound Scheme in Windows 10</t>
  </si>
  <si>
    <t>How to Enable or Disable Changing Event Sounds and Sound Scheme in Windows</t>
  </si>
  <si>
    <t>How to Add, Delete, Prevent, and Edit Speech Recognition Dictionary Words in Windows 10</t>
  </si>
  <si>
    <t>How to Add Start Speech Recognition Context Menu in Windows 10</t>
  </si>
  <si>
    <t>How to Create a Start Speech Recognition Shortcut in Windows 10</t>
  </si>
  <si>
    <t>How to Enable or Disable Document Review for Speech Recognition in Windows 10</t>
  </si>
  <si>
    <t>How to Enable or Disable Run Speech Recognition at Startup in Windows 10</t>
  </si>
  <si>
    <t>How to Add, Delete, and Change Speech Recognition Profiles in Windows 10</t>
  </si>
  <si>
    <t>How to Set Up Speech Recognition in Windows 10</t>
  </si>
  <si>
    <t>How to Start Speech Recognition in Windows 10</t>
  </si>
  <si>
    <t>How to Enable or Disable Voice Activation for Speech Recognition in Windows 10</t>
  </si>
  <si>
    <t>How to Turn On or Off Spelling Autocorrect and Highlight Misspelled Words in Windows 10</t>
  </si>
  <si>
    <t>How to Reset and Re-register Windows Spotlight in Windows 10</t>
  </si>
  <si>
    <t>How to Enable or Disable Steps Recorder in Windows</t>
  </si>
  <si>
    <t>How to Open and Use Steps Recorder in Windows</t>
  </si>
  <si>
    <t>How to Generate a System Sleep Diagnostics Report in Windows 10</t>
  </si>
  <si>
    <t>How to Change Start Background on your Windows 10 Mobile Phone</t>
  </si>
  <si>
    <t>How to Turn On or Off to Use Full-screen Start in Windows 10</t>
  </si>
  <si>
    <t>How to Group your App Tiles on Start in Windows 10</t>
  </si>
  <si>
    <t>How to Backup and Restore Start Menu Layout in Windows 10</t>
  </si>
  <si>
    <t>How to Enable or Disable Changing Start Layout in Windows 10</t>
  </si>
  <si>
    <t>How to Reset Start Menu Layout to Default in Windows 10</t>
  </si>
  <si>
    <t>How to Set Default Start Layout for Users in Windows 10</t>
  </si>
  <si>
    <t>How to Add or Remove Folders on Start List in Windows 10</t>
  </si>
  <si>
    <t>How to Backup and Restore Folders on Start List in Windows 10</t>
  </si>
  <si>
    <t>How to Customize Start List Folders in Windows 10</t>
  </si>
  <si>
    <t>Start Menu Account Picture Menu - Add or Remove in Windows 10</t>
  </si>
  <si>
    <t>Start Menu Account Picture Menu - Add or Remove "Change account settings"</t>
  </si>
  <si>
    <t>Start Menu Account Picture Menu - Add or Remove Sign out in Windows 10</t>
  </si>
  <si>
    <t>How to Resize Tiles on Start Menu and Start Screen in Windows 10</t>
  </si>
  <si>
    <t>How to Turn On or Off Start Menu and Taskbar Blur in Windows 10</t>
  </si>
  <si>
    <t>How to Add or Remove Common Program Groups from Start Menu in Windows</t>
  </si>
  <si>
    <t>How to Enable or Disable Context Menus in the Start Menu in Windows 10</t>
  </si>
  <si>
    <t>How to Keep Start Menu Open when Opening Apps in Windows 10</t>
  </si>
  <si>
    <t>How to Create and Use Live Folders on Start in Windows 10</t>
  </si>
  <si>
    <t>How to Measure How Many Items on Start Menu in Windows 10</t>
  </si>
  <si>
    <t>How to Enable or Disable Most Used Apps on Start Menu in Windows 10</t>
  </si>
  <si>
    <t>Turn On or Off Start Menu AutoCascade of Submenus in Windows 10</t>
  </si>
  <si>
    <t>How to Change to Use Start Menu or Start Screen in Windows 10</t>
  </si>
  <si>
    <t>Start Menu Power Button - Add or Remove in Windows 10</t>
  </si>
  <si>
    <t>How to Add or Remove Recently Added apps on Start Menu in Windows 10</t>
  </si>
  <si>
    <t>How to Enable or Disable Recently Added apps on Start Menu in Windows 10</t>
  </si>
  <si>
    <t>How to Re-register Start Menu in Windows 10</t>
  </si>
  <si>
    <t>How to Enable or Disable Resizable Start Menu in Windows 10</t>
  </si>
  <si>
    <t>How to Resize your Start Menu in Windows 10</t>
  </si>
  <si>
    <t>How to Download and Use Start Menu Troubleshooter in Windows 10</t>
  </si>
  <si>
    <t>How to Add or Remove User Program Groups from Start Menu in Windows</t>
  </si>
  <si>
    <t>How to Enable or Disable Show more tiles on Start in Windows 10</t>
  </si>
  <si>
    <t>How to Turn On or Off 'Show more tiles' on Start in Windows 10</t>
  </si>
  <si>
    <t>How to Turn On or Off 'Show more tiles' on Start in Windows 10 Mobile for Phones</t>
  </si>
  <si>
    <t>How to Turn On or Off Clear Tile Notifications during Log on in Windows 10</t>
  </si>
  <si>
    <t>How to Create a Startup Apps Shortcut in Windows 10</t>
  </si>
  <si>
    <t>How to Enable or Disable Startup Delay in Windows 10</t>
  </si>
  <si>
    <t>How to See Startup Impact of Startup Apps in Windows 8 and Windows 10</t>
  </si>
  <si>
    <t>How to Add, Delete, Enable, or Disable Startup Items in Windows 10</t>
  </si>
  <si>
    <t>How to Run Startup Repair in Windows 10</t>
  </si>
  <si>
    <t>How to Change Windows Startup Sound in Windows 10</t>
  </si>
  <si>
    <t>How to Turn On or Off Play Windows Startup Sound in Windows 10</t>
  </si>
  <si>
    <t>How to Backup and Restore Sticky Keys Settings in Windows</t>
  </si>
  <si>
    <t>How to Turn On or Off Sticky Keys in Windows 10</t>
  </si>
  <si>
    <t>How to Backup and Restore Sticky Notes app Settings in Windows 10</t>
  </si>
  <si>
    <t>How to Backup and Restore Sticky Notes in Windows 10</t>
  </si>
  <si>
    <t>How to Change Color of Sticky Notes in Windows 10</t>
  </si>
  <si>
    <t>Sticky Notes Create New Note in Windows 10 and Windows 11</t>
  </si>
  <si>
    <t>Create New Sticky Notes in Windows 10 and Windows 11</t>
  </si>
  <si>
    <t>How to Turn On or Off Delete Confirmation for Sticky Notes in Windows 10</t>
  </si>
  <si>
    <t>How to Delete Sticky Notes in Windows 10</t>
  </si>
  <si>
    <t>How to Enable or Disable Insights on Sticky Notes in Windows 10</t>
  </si>
  <si>
    <t>How to Manually Sync Sticky Notes on Windows 10 PC</t>
  </si>
  <si>
    <t>How to Access and Use Windows 10 Sticky Notes Online on the Web</t>
  </si>
  <si>
    <t>How to Sign in and Sign out of Sticky Notes in Windows 10</t>
  </si>
  <si>
    <t>How to View, Delete, and Print Windows 10 Sticky Notes on Outlook.com</t>
  </si>
  <si>
    <t>How to Turn On or Off Stop Devices when Screen is Off to Help Save Battery in Windows 10</t>
  </si>
  <si>
    <t>How to Use Storage Diagnostic Tool in Windows 10</t>
  </si>
  <si>
    <t>Storage Health Monitoring for NVMe SSDs in Windows 10</t>
  </si>
  <si>
    <t>How to Change Storage Location where New Content is Saved in Windows 10</t>
  </si>
  <si>
    <t>How to Turn On or Off Storage Sense to Automatically Free Up Space in Windows 10</t>
  </si>
  <si>
    <t>How to Enable or Disable Storage Sense to Automatically Free Up Space in Windows 10</t>
  </si>
  <si>
    <t>How to Enable or Disable Storage Sense to Delete Temporary Files in Windows 10</t>
  </si>
  <si>
    <t>How to Free Up Disk Space Now with Storage Sense in Windows 10</t>
  </si>
  <si>
    <t>How to Specify when Storage Sense Automatically Make OneDrive Files On-Demand Online-only in Windows 10</t>
  </si>
  <si>
    <t>How to Specify when Storage Sense Delete Files in Downloads Folder in Windows 10</t>
  </si>
  <si>
    <t>How to Specify when Storage Sense Delete Files in Recycle Bin in Windows 10</t>
  </si>
  <si>
    <t>How to Specify when to Run Storage Sense in Windows 10</t>
  </si>
  <si>
    <t>How to Add Drives to Storage Pool for Storage Spaces in Windows 10</t>
  </si>
  <si>
    <t>How to Change Storage Space in Storage Pool in Windows 10</t>
  </si>
  <si>
    <t>How to Create a New Pool and Storage Space in Windows 10</t>
  </si>
  <si>
    <t>How to Create a Storage Space for Storage Pool in Windows 10</t>
  </si>
  <si>
    <t>How to Delete a Storage Pool for Storage Spaces in Windows 10</t>
  </si>
  <si>
    <t>How to Delete a Storage Space from Storage Pool in Windows 10</t>
  </si>
  <si>
    <t>How to Optimize Drive Usage in Storage Pool for Storage Spaces in Windows 10</t>
  </si>
  <si>
    <t>How to Remove Drive from Storage Pool for Storage Spaces in Windows 10</t>
  </si>
  <si>
    <t>How to Rename Physical Drive in Storage Pool for Storage Spaces in Windows 10</t>
  </si>
  <si>
    <t>How to Rename Storage Pool for Storage Spaces in Windows 10</t>
  </si>
  <si>
    <t>How to Create Storage Spaces Shortcut in Windows 10</t>
  </si>
  <si>
    <t>How to Upgrade Storage Pool for Storage Spaces in Windows 10</t>
  </si>
  <si>
    <t>How to View Storage Usage of Drives in Windows 10</t>
  </si>
  <si>
    <t>How to Remove Windows 10 Devices from your Store Account</t>
  </si>
  <si>
    <t>How to Allow or Block Access to the Store App in Windows 10</t>
  </si>
  <si>
    <t>How to Terminate Store Apps in Windows 10</t>
  </si>
  <si>
    <t>How to Clear and Reset the Store Cache in Windows 10</t>
  </si>
  <si>
    <t>How to Create a 'Check for updates' in Store Shortcut in Windows 10</t>
  </si>
  <si>
    <t>How to Hide or Unhide Your Apps in Store My Library List in Windows 10</t>
  </si>
  <si>
    <t>How to See your Recent Activity of Downloads and Updates in Store app in Windows 10</t>
  </si>
  <si>
    <t>How to Re-register the Store in Windows 10</t>
  </si>
  <si>
    <t>Store - Sign in with Different Account in Windows 10 </t>
  </si>
  <si>
    <t>How to Sign in to Store with Different Account in Windows 10</t>
  </si>
  <si>
    <t>How to Use Store without Switching to Microsoft Account in Windows 10</t>
  </si>
  <si>
    <t>How to Turn On or Off Video Autoplay in Microsoft Store App in Windows 10</t>
  </si>
  <si>
    <t>How to Enable or Disable SuperFetch in Windows</t>
  </si>
  <si>
    <t>Surface Recovery Image - Download</t>
  </si>
  <si>
    <t>How to Change Split Threshold for Svchost.exe in Windows 10</t>
  </si>
  <si>
    <t>How to Turn On or Off SwiftKey Suggestions and Autocorrections for Languages in Windows 10</t>
  </si>
  <si>
    <t>How to Switch to Windows 10 Pro from Windows 10 S</t>
  </si>
  <si>
    <t>How to Create a Switch User Shortcut in Windows 10</t>
  </si>
  <si>
    <t>Symbolic Links and Junction Points - Find All in Windows</t>
  </si>
  <si>
    <t>How to Add Sync Center Context Menu in Windows</t>
  </si>
  <si>
    <t>How to Create a Sync Clock Time shortcut in Windows 10</t>
  </si>
  <si>
    <t>How to Enable or Disable Syncing Other Windows Settings in Sync Your Settings on a Windows 10 PC</t>
  </si>
  <si>
    <t>How to Enable or Disable Syncing Theme in Sync Your Settings on a Windows 10 PC</t>
  </si>
  <si>
    <t xml:space="preserve">How to Use SyncToy for Data Backups
</t>
  </si>
  <si>
    <t>What is $SysReset folder and how to delete $SysReset folder in Windows 10</t>
  </si>
  <si>
    <t>How to Change System Cooling Policy for Processor Power Management in Windows 10</t>
  </si>
  <si>
    <t>How to Generate System Diagnostics Report in Windows 10</t>
  </si>
  <si>
    <t>Windows System Error Codes Reference List</t>
  </si>
  <si>
    <t xml:space="preserve">System Font - Change Default in Windows 10 </t>
  </si>
  <si>
    <t>How to Enable or Disable System Icons on Taskbar in Windows 10</t>
  </si>
  <si>
    <t>How to Create Hardware Independent System Image for Installing Windows 10</t>
  </si>
  <si>
    <t>How to Create a System Image in Windows 10</t>
  </si>
  <si>
    <t>How to Enable or Disable Create a System Image in Windows 10</t>
  </si>
  <si>
    <t>How to Open System from Win+X Menu to Control Panel or Settings in Windows 10</t>
  </si>
  <si>
    <t>How to Create a System Information File in Windows 10</t>
  </si>
  <si>
    <t>How to See System Information About Windows 10</t>
  </si>
  <si>
    <t>How to Change System Locale in Windows 10</t>
  </si>
  <si>
    <t>How to See Current System Locale in Windows 10</t>
  </si>
  <si>
    <t>How to Run System Maintenance Troubleshooter in Windows</t>
  </si>
  <si>
    <t>How to Generate System Performance Report in Windows 10</t>
  </si>
  <si>
    <t>How to Add System Protection Context Menu in Windows 10</t>
  </si>
  <si>
    <t>How to Change System Protection Maximum Storage Size for Drive in Windows 10</t>
  </si>
  <si>
    <t>How to Create System Protection shortcut in Windows 10</t>
  </si>
  <si>
    <t>How to Turn On or Off System Protection for Drives in Windows 10</t>
  </si>
  <si>
    <t>How to Create a System Repair Disc in Windows 10</t>
  </si>
  <si>
    <t>How to Enable or Disable System Restore in Windows 7, Windows 8, and Windows 10</t>
  </si>
  <si>
    <t>System Restore Configuration - Enable or Disable in Windows</t>
  </si>
  <si>
    <t>How to Enable or Disable System Restore Configuration in Windows 7, Windows 8, and Windows 10</t>
  </si>
  <si>
    <t>How to Undo a System Restore in Windows 10</t>
  </si>
  <si>
    <t>How to Do a System Restore of Windows 10</t>
  </si>
  <si>
    <t>How to Fill in your System Specs at Ten Forums</t>
  </si>
  <si>
    <t>How to Find Hardware System Specifications in Windows</t>
  </si>
  <si>
    <t>How to Find System Uptime in Windows 10</t>
  </si>
  <si>
    <t>How to Change System Unattended Sleep Timeout in Windows 10</t>
  </si>
  <si>
    <t>T</t>
  </si>
  <si>
    <t>How to Change or Restore 3D Objects Folder Icon in Windows 10</t>
  </si>
  <si>
    <t>How to Add or Remove 3D Print with 3D Builder context menu in Windows 10</t>
  </si>
  <si>
    <t>How to Turn On or Off Ask before Automatically Switching to Tablet Mode in Windows 10</t>
  </si>
  <si>
    <t>How to Turn On or Off Tablet Mode in Windows 10</t>
  </si>
  <si>
    <t xml:space="preserve">How to Turn On or Off Make Taskbar Icons Easier to Touch when entering Tablet Posture in Windows 10
</t>
  </si>
  <si>
    <t>How to Turn On or Off Tailored experiences with diagnostic data in Windows 10</t>
  </si>
  <si>
    <t>How to Add 'Take Ownership' to Context Menu in Windows 10</t>
  </si>
  <si>
    <t>Tamper Protection for Microsoft Defender Antivirus - Turn On or Off in Windows 10</t>
  </si>
  <si>
    <t>How to Turn On or Off Tamper Protection for Microsoft Defender Antivirus in Windows 10</t>
  </si>
  <si>
    <t>Task - Create to Run App or Script at Logon in Windows 10</t>
  </si>
  <si>
    <t>How to Turn On or Off Always On Top for Task Manager in Windows 10</t>
  </si>
  <si>
    <t>Task Manager on Ctrl+Alt+Del Screen - Add or Remove</t>
  </si>
  <si>
    <t>How to Set Default Tab for Task Manager in Windows 10</t>
  </si>
  <si>
    <t>How to Add or Remove Details in Task Manager in Windows 10</t>
  </si>
  <si>
    <t xml:space="preserve">How to Enable or Disable Task Manager in Windows 7, Windows 8, and Windows 10
</t>
  </si>
  <si>
    <t>How to Enable Set Default Tab Feature for Task Manager in Windows 10</t>
  </si>
  <si>
    <t>How to Toggle Graph Summary View On or Off in Windows 10 Task Manager</t>
  </si>
  <si>
    <t>How to Turn On or Off Hide Task Manager Taskbar Icon when Minimized in Windows 10</t>
  </si>
  <si>
    <t>How to Turn On or Off Minimize on use for Task Manager in Windows 10</t>
  </si>
  <si>
    <t>How to Open Task Manager in Windows 10</t>
  </si>
  <si>
    <t>How to View Power Usage of Processes in Task Manager in Windows 10</t>
  </si>
  <si>
    <t>How to Reset Task Manager to Default in Windows 10</t>
  </si>
  <si>
    <t>How to Backup and Restore Task Manager Settings in Windows 10</t>
  </si>
  <si>
    <t>How to Toggle Summary View On or Off in Windows 10 Task Manager</t>
  </si>
  <si>
    <t>How to Change Data Update Speed in Task Manager in Windows 10</t>
  </si>
  <si>
    <t>Task Scheduler - Create Task to Run App or Script at Logon in Windows 10</t>
  </si>
  <si>
    <t>Task Scheduler - Delete Task in Windows</t>
  </si>
  <si>
    <t>Task Scheduler - Enable or Disable Scheduled Task in Windows</t>
  </si>
  <si>
    <t>Task Scheduler History - Enable or Disable in Windows 10</t>
  </si>
  <si>
    <t>Enable or Disable Task Scheduler History in Windows 10</t>
  </si>
  <si>
    <t>Task Scheduler - open a program on Windows</t>
  </si>
  <si>
    <t>Task Scheduler to open a program on Windows</t>
  </si>
  <si>
    <t>How to Add Task View Context Menu in Windows 10</t>
  </si>
  <si>
    <t>How to Turn On or Off Hover to Select Desktops in Task View in Windows 10</t>
  </si>
  <si>
    <t>How to Hide or Show Task View Button on Taskbar in Windows 10</t>
  </si>
  <si>
    <t>How to Open Task View in Windows 10</t>
  </si>
  <si>
    <t>How to Create Task View Shortcut in Windows 10</t>
  </si>
  <si>
    <t>How to Enable or Disable Animations in the Taskbar in Windows 10</t>
  </si>
  <si>
    <t>How to Turn On or Off Auto-hide the Taskbar in Desktop Mode in Windows 10</t>
  </si>
  <si>
    <t>How to Turn On or Off Auto-hide the Taskbar in Tablet Mode in Windows 10</t>
  </si>
  <si>
    <t>Taskbar Button Flashes - Change how many times in Windows 10</t>
  </si>
  <si>
    <t>How to Enable or Disable Grouping of Taskbar Buttons in Windows</t>
  </si>
  <si>
    <t>How to Always, Sometimes, or Never Combine Taskbar Buttons in Windows 10</t>
  </si>
  <si>
    <t>How to Hide or Show Badges on Taskbar Buttons in Windows 10</t>
  </si>
  <si>
    <t>How to Turn On or Off Last Active Click for Taskbar Buttons in Windows 10</t>
  </si>
  <si>
    <t>How to Use Large or Small Taskbar Buttons in Windows 10</t>
  </si>
  <si>
    <t>How to Change Width of Taskbar Buttons in Windows</t>
  </si>
  <si>
    <t>Turn On or Off Clear Acrylic Taskbar Transparency in Windows 10</t>
  </si>
  <si>
    <t>How to Enable Taskbar Clear Transparency with TranslucentTB in Windows 10</t>
  </si>
  <si>
    <t>Taskbar Cloud Optimized Content - Enable or Disable in Windows 10</t>
  </si>
  <si>
    <t xml:space="preserve">How to Enable or Disable Cloud Optimized Taskbars in Windows 10
</t>
  </si>
  <si>
    <t>How to Enable or Disable Taskbar Context Menus in Windows 10</t>
  </si>
  <si>
    <t>How to Hide or Show Taskbar on Multiple Displays in Windows 10</t>
  </si>
  <si>
    <t>How to Change Taskbar Location on Screen in Windows 10</t>
  </si>
  <si>
    <t>How to Enable or Disable Moving Taskbar Location on Screen in Windows 10</t>
  </si>
  <si>
    <t>How to Enable or Disable Lock the Taskbar in Windows 10</t>
  </si>
  <si>
    <t>How to Lock or Unlock the Taskbar in Windows 10</t>
  </si>
  <si>
    <t>Taskbar Notification Area Icons - Hide or Show in Windows 10</t>
  </si>
  <si>
    <t>Taskbar Notification Area Icons - Reset in Windows 10</t>
  </si>
  <si>
    <t>How to Backup and Restore Pinned Apps on Taskbar in Windows 10</t>
  </si>
  <si>
    <t>How to Reset and Clear All Pinned Apps on Taskbar in Windows 10</t>
  </si>
  <si>
    <t>How to Enable or Disable Resizing the Taskbar in Windows</t>
  </si>
  <si>
    <t>How to Remove or Show Search Box or Cortana Icon on Taskbar in Windows 10</t>
  </si>
  <si>
    <t>How to Enable or Disable Taskbar Settings in Windows 10</t>
  </si>
  <si>
    <t>How to Create a Taskbar Settings Shortcut in Windows 10</t>
  </si>
  <si>
    <t>How to Show Taskbar in Full Screen mode in Windows 10</t>
  </si>
  <si>
    <t>How to Enable or Disable Show Taskbar on All Displays in Windows 10</t>
  </si>
  <si>
    <t>How to Change Height or Width Size of Taskbar in Windows 10</t>
  </si>
  <si>
    <t>How to Change Delay Time to Show Taskbar Thumbnails in Windows 10</t>
  </si>
  <si>
    <t>How to Change Taskbar Thumbnail Live Preview Hover Delay Time in Windows 10</t>
  </si>
  <si>
    <t>How to Enable or Disable Taskbar Thumbnail Live Previews in Windows 10</t>
  </si>
  <si>
    <t>How to Enable or Disable Save Taskbar Thumbnail Previews to Cache in Windows</t>
  </si>
  <si>
    <t>How to Change the Size of Taskbar Thumbnails in Windows 10</t>
  </si>
  <si>
    <t>How to Change Threshold of Taskbar Thumbnails to Show List in Windows 10</t>
  </si>
  <si>
    <t>How to Turn On or Off Cortana Taskbar Tidbits in Windows 10</t>
  </si>
  <si>
    <t>How to Add Toolbars on the Taskbar in Windows 10</t>
  </si>
  <si>
    <t>How to Backup and Restore Taskbar Toolbars in Windows 10</t>
  </si>
  <si>
    <t>How to Enable or Disable Adding and Removing Toolbars on Taskbar in Windows</t>
  </si>
  <si>
    <t>How to Enable or Disable Toolbars on Taskbar in Windows</t>
  </si>
  <si>
    <t>How to Enable or Disable Rearranging Toolbars on Taskbar in Windows</t>
  </si>
  <si>
    <t>How to Remove Toolbars on the Taskbar in Windows 10</t>
  </si>
  <si>
    <t>How to Reset and Clear Taskbar Toolbars in Windows 10</t>
  </si>
  <si>
    <t>How to Hide or Show Windows Ink Workspace Button on Taskbar in Windows 10</t>
  </si>
  <si>
    <t>TeamViewer - How to Install and Use</t>
  </si>
  <si>
    <t xml:space="preserve">How to Install and Use TeamViewer
</t>
  </si>
  <si>
    <t>TeamViewer - How to make more secure</t>
  </si>
  <si>
    <t xml:space="preserve">How to make TeamViewer more secure
</t>
  </si>
  <si>
    <t>How to Remove Temporary Files in Windows 10</t>
  </si>
  <si>
    <t>How to Fix "We can't sign into your account" and 'You've been signed in with a temporary profile' Error in Windows 10</t>
  </si>
  <si>
    <t>How to Enable or Disable Log On Users with Temporary Profiles in Windows</t>
  </si>
  <si>
    <t>Terminal Emulator - Change Default Application in Windows 10</t>
  </si>
  <si>
    <t xml:space="preserve">How to Change Default Terminal Application in Windows 10
</t>
  </si>
  <si>
    <t>How to Terminate Running Windows Subsystem for Linux (WSL) Distro in Windows 10</t>
  </si>
  <si>
    <t>Test Mode and Driver Signature Enforcement - Enable or Disable in Windows 10</t>
  </si>
  <si>
    <t>Text Caret Cursor Blink Timeout - Change in Windows</t>
  </si>
  <si>
    <t>How to Change Text Caret Cursor Blink Timeout in Windows</t>
  </si>
  <si>
    <t>How to Change Window Text Color in Windows 10</t>
  </si>
  <si>
    <t>How to Change Text Cursor Indicator Color in Windows 10</t>
  </si>
  <si>
    <t>How to Change Text Cursor Indicator Size in Windows 10</t>
  </si>
  <si>
    <t>How to Turn On or Off Text Cursor Indicator in Windows 10</t>
  </si>
  <si>
    <t>How to Send SMS Text Message from Messaging app on Windows 10 PC</t>
  </si>
  <si>
    <t>How to Create a Text Services and Input Languages shortcut in Windows</t>
  </si>
  <si>
    <t>How to Change Text Size in Windows 10</t>
  </si>
  <si>
    <t>How to Change Text Size for Icons in Windows 10</t>
  </si>
  <si>
    <t>How to Change Text Size for Title Bars in Windows 10</t>
  </si>
  <si>
    <t>How to Allow or Prevent Users to Change or Save a Theme in Windows 10</t>
  </si>
  <si>
    <t>How to Change your Theme in Windows 10</t>
  </si>
  <si>
    <t>How to Delete Themes in Windows 10</t>
  </si>
  <si>
    <t>How to Set a Light or Dark Mode for Apps Theme in Windows 10</t>
  </si>
  <si>
    <t>How to Save a Theme in Windows 10</t>
  </si>
  <si>
    <t>How to Create a 'Theme Settings' Shortcut in Windows 10</t>
  </si>
  <si>
    <t>Themes - Change using DTPChanger in Windows 10</t>
  </si>
  <si>
    <t>How to Install Themes from the Store in Windows 10</t>
  </si>
  <si>
    <t>How to Restore Default Themes in Windows 10</t>
  </si>
  <si>
    <t>How to Bypass "This app has been blocked for your protection" in Windows 10</t>
  </si>
  <si>
    <t>How to Change Default Icon for This PC in Windows 10</t>
  </si>
  <si>
    <t>This PC Context Menu - Add or Remove Map Network Drive and Disconnect Network Drive in Windows 10</t>
  </si>
  <si>
    <t>How to Change Icons of Folders in This PC in Windows 10</t>
  </si>
  <si>
    <t>How to Create a This PC Shortcut in Windows 10</t>
  </si>
  <si>
    <t>How to Clear and Reset the Thumbnail Cache in Windows 10</t>
  </si>
  <si>
    <t>How to Change Border of Thumbnail Previews in Windows 10</t>
  </si>
  <si>
    <t>How to Enable or Disable Thumbnail Previews in File Explorer in Windows 10</t>
  </si>
  <si>
    <t>Thumbnail Previews for Folders - Disable without Disabling File Thumbnail Previews in Windows</t>
  </si>
  <si>
    <t>Thunderbird - Make Send to: Mail Recipient work properly</t>
  </si>
  <si>
    <t>How to Adjust Tile Transparency on Start in Windows 10 Mobile Phones</t>
  </si>
  <si>
    <t>How to Resize Tiles on Start Menu in Windows 10</t>
  </si>
  <si>
    <t>How to Allow or Prevent Users and Groups to Change Time in Windows 10</t>
  </si>
  <si>
    <t>How to Allow or Prevent Users and Groups to Change Time Zone in Windows 10</t>
  </si>
  <si>
    <t>How to Change the Time Zone in Windows 10</t>
  </si>
  <si>
    <t xml:space="preserve">How to Add or Remove Additional Clocks for Different Time Zones on Taskbar in Windows 10
</t>
  </si>
  <si>
    <t>How to Restore Missing Default Time Zones in Windows 10</t>
  </si>
  <si>
    <t>How to Enable or Disable Timeline in Windows 10</t>
  </si>
  <si>
    <t>How to Open and Use Timeline in Windows 10</t>
  </si>
  <si>
    <t>How to Turn On or Off Timeline Suggestions in Windows 10</t>
  </si>
  <si>
    <t>How to Turn On or Off Timeline in Microsoft Launcher app on Android Phone</t>
  </si>
  <si>
    <t>How to Turn On or Off Show Me Tips about Windows 10</t>
  </si>
  <si>
    <t>Turn On or Off Show Color on Title bars, Start, Taskbar, and Action Center in Windows 10</t>
  </si>
  <si>
    <t>Title Bar Inactive Color - Change in Windows 10</t>
  </si>
  <si>
    <t xml:space="preserve">How to Change Color of Inactive Title Bar in Windows 10
</t>
  </si>
  <si>
    <t>How to Change Title Bar Text Color in Windows 10</t>
  </si>
  <si>
    <t>How to Turn On or Off Toggle Keys Tone in Windows 10</t>
  </si>
  <si>
    <t>Tools tab in Drive Properties in Windows 10 - Add or Remove</t>
  </si>
  <si>
    <t>How to Change Text Size for Tooltips in Windows 10</t>
  </si>
  <si>
    <t>How to Enable or Disable Touch by Finger in Windows 10</t>
  </si>
  <si>
    <t>Touch Double-tap Spatial Tolerance - Change in Windows 10 and Windows 11</t>
  </si>
  <si>
    <t>Touch Double-tap Speed - Change in Windows 10 and Windows 11</t>
  </si>
  <si>
    <t>List of Touch Gestures for Windows 10</t>
  </si>
  <si>
    <t>Turn On or Off Touch Keyboard Add Period after Double-tab Spacebar in Windows 10</t>
  </si>
  <si>
    <t>How to Turn On or Off Add Space after Text Suggestion for Touch Keyboard in Windows 10</t>
  </si>
  <si>
    <t>How to Turn On or Off Autocorrect Misspelled Words for Touch Keyboard in Windows 10</t>
  </si>
  <si>
    <t>How to Hide or Show Touch Keyboard Button on Taskbar in Windows 10</t>
  </si>
  <si>
    <t>How to Turn On or Off Touch Keyboard Capitalize First Letter of Each Sentence in Windows 10</t>
  </si>
  <si>
    <t>How to Reset Touch Keyboard Default Open Position in Windows 10</t>
  </si>
  <si>
    <t>How to Dock or Undock Touch Keyboard in Windows 10</t>
  </si>
  <si>
    <t>How to Change Layout of Touch Keyboard in Windows 10</t>
  </si>
  <si>
    <t>Turn On or Off Automatically Show Touch Keyboard when No Keyboard Attached in Windows 10</t>
  </si>
  <si>
    <t>How to Enable or Disable Standard Keyboard Layout as Touch Keyboard Option in Windows 10</t>
  </si>
  <si>
    <t>How to Turn On or Off Touch Keyboard Taskbar Avoidance in Windows 10</t>
  </si>
  <si>
    <t>How to Turn On or Off Text Suggestions for Touch Keyboard in Windows 10</t>
  </si>
  <si>
    <t>How to Turn On or Off Touch Keyboard Type Sounds in Windows 10</t>
  </si>
  <si>
    <t>Turn On or Off Touch Keyboard Use All Uppercase Letters when Double-tap Shift in Windows 10</t>
  </si>
  <si>
    <t>How to Hide or Show Touchpad Button on Taskbar in Windows 10</t>
  </si>
  <si>
    <t>How to Disable Touchpad when Mouse is Connected in Windows 10</t>
  </si>
  <si>
    <t>How to Enable or Disable Double Tap to Enable or Disable Touchpad in Windows 10</t>
  </si>
  <si>
    <t>How to Enable or Disable Touchpad in Windows 10</t>
  </si>
  <si>
    <t>How to Enable or Disable Touchpad MultiFinger Gestures in Windows 10</t>
  </si>
  <si>
    <t>How to Adjust Touchpad Sensitivity in Windows 10</t>
  </si>
  <si>
    <t>How to Enable or Disable Touchpad Tapping and Tap to Click in Windows 10</t>
  </si>
  <si>
    <t>Touch Press and Hold for Right-clicking - Enable or Disable in Windows 10 and Windows 11</t>
  </si>
  <si>
    <t>Touch Press and Hold Speed and Duration - Change in Windows 10 and Windows 11</t>
  </si>
  <si>
    <t>How to Enable or Disable Touch Screen in Windows 10</t>
  </si>
  <si>
    <t>How to Change Touch Scrolling Friction in Windows 10</t>
  </si>
  <si>
    <t>How to Turn On or Off Touch Visual Feedback in Windows 10</t>
  </si>
  <si>
    <t>TPM 2.0 and CPU Windows 11 System Requirements - Bypass</t>
  </si>
  <si>
    <t>How to Check if Windows PC has a Trusted Platform Module (TPM) Chip</t>
  </si>
  <si>
    <t>TPM version - Check in Windows 10 and Windows 11</t>
  </si>
  <si>
    <t>Check TPM version in Windows 10 and Windows 11</t>
  </si>
  <si>
    <t>How to Add or Remove Troubleshoot Compatibility Context Menu in Windows 10</t>
  </si>
  <si>
    <t>How to Run Troubleshooters to Find and Fix Common Problems in Windows 10</t>
  </si>
  <si>
    <t>Troubleshooters Toolbar on Taskbar - Add or Remove in Windows 10</t>
  </si>
  <si>
    <t xml:space="preserve">How to Add or Remove Troubleshooters Toolbar on Taskbar in Windows 10
</t>
  </si>
  <si>
    <t>Troubleshooting Context Menu - Add or Remove in Windows 10</t>
  </si>
  <si>
    <t xml:space="preserve">How to Add or Remove Troubleshooting Context Menu in Windows 10
</t>
  </si>
  <si>
    <t>How to View Troubleshooting History and Details in Windows 10</t>
  </si>
  <si>
    <t>How to Clear Troubleshooting History in Windows 10</t>
  </si>
  <si>
    <t>How to Turn On or Off TruePlay for Gaming in Windows 10</t>
  </si>
  <si>
    <t>How to Add or Remove 'Turn off Display after' from Power Options in Windows 10</t>
  </si>
  <si>
    <t>How to Turn On or Off Typing Insights in Windows 10</t>
  </si>
  <si>
    <t>U</t>
  </si>
  <si>
    <t>How to Add Boot to UEFI Firmware Settings Context Menu in Windows 10</t>
  </si>
  <si>
    <t>How to Create a Shortcut to Boot to UEFI Firmware Settings in Windows 10</t>
  </si>
  <si>
    <t>How to Add Unblock File Context Menu in Windows 10</t>
  </si>
  <si>
    <t>How to Uninstall Desktop and Windows Apps in Windows 10</t>
  </si>
  <si>
    <t>How to Add "Uninstall or Change a Program" Context Menu in Windows 10</t>
  </si>
  <si>
    <t>How to Update to Latest Version of Windows 10 using Windows 10 Update Assistant</t>
  </si>
  <si>
    <t>How to Upgrade to Windows 10</t>
  </si>
  <si>
    <t>Upgrade to Windows 11</t>
  </si>
  <si>
    <t>How to Upgrade to Windows 11</t>
  </si>
  <si>
    <t>How to Upgrade to Windows 10 from Windows 7 for Free</t>
  </si>
  <si>
    <t>How to Reserve Free Upgrade to Windows 10 using 'Get Windows 10' app in Windows 7 and 8.1</t>
  </si>
  <si>
    <t>Enable or Disable Upgrade to Windows 10 in Windows Update for Windows 7 and 8.1</t>
  </si>
  <si>
    <t>How to Upgrade Windows 10 Home to Windows 10 Pro</t>
  </si>
  <si>
    <t>How to Upgrade Windows 10 Home to Windows 10 Pro for Workstations</t>
  </si>
  <si>
    <t>How to Upgrade Windows 10 Installed on a VHD</t>
  </si>
  <si>
    <t>How to Upgrade from Windows 10 Pro to Windows 10 Enterprise</t>
  </si>
  <si>
    <t>How to Upgrade Windows 10 Pro to Windows 10 Pro for Workstations</t>
  </si>
  <si>
    <t>How to Upgrade to Windows 11 from Windows 10</t>
  </si>
  <si>
    <t>Upgrade to Windows 11 from Windows 10 with Windows 11 Installation Assistant</t>
  </si>
  <si>
    <t>Uninstall Apps in Windows 10</t>
  </si>
  <si>
    <t>Upload and Post Screenshots and Files at Ten Forums</t>
  </si>
  <si>
    <t>How to Upload and Post Screenshots and Files at Ten Forums</t>
  </si>
  <si>
    <t>Upload Large Diagnostic or Log files at TenForums</t>
  </si>
  <si>
    <t>How to Upload Large Diagnostic or Log files at TenForums</t>
  </si>
  <si>
    <t>How to Create a Bootable USB Flash Drive to Install Windows 10</t>
  </si>
  <si>
    <t>How to Install and Run Windows on a USB Drive using WinToUSB</t>
  </si>
  <si>
    <t>How to Setup and Run Windows 10 on USB Flash Drive</t>
  </si>
  <si>
    <t>How to Create Windows 10 USB Install Media for UEFI / GPT with PowerShell Script</t>
  </si>
  <si>
    <t>How to keep Windows 10 USB install media up to date using a PowerShell script</t>
  </si>
  <si>
    <t>How to create bootable USB installer if install.wim is greater than 4GB</t>
  </si>
  <si>
    <t>How to Turn On or Off Notification of USB Issues in Windows 10</t>
  </si>
  <si>
    <t>USB or ISO - See Full Details</t>
  </si>
  <si>
    <t>How to Turn On or Off USB Selective Suspend in Windows 10</t>
  </si>
  <si>
    <t>How to Add Enable or Disable USB Storage Devices Connection context menu in Windows</t>
  </si>
  <si>
    <t>How to Change User Account Control (UAC) prompt Behavior for Administrators in Windows</t>
  </si>
  <si>
    <t>How to Change User Account Control (UAC) prompt Behavior for Standard Users in Windows</t>
  </si>
  <si>
    <t>How to Change User Account Control (UAC) Settings in Windows 10</t>
  </si>
  <si>
    <t>How to Enable or Disable Ctrl+Alt+Delete Secure Desktop for UAC prompt in Windows</t>
  </si>
  <si>
    <t>How to Enable or Disable User Account Control (UAC) in Windows</t>
  </si>
  <si>
    <t>How to Fix UAC prompt has grayed out or missing Yes button in Windows 10</t>
  </si>
  <si>
    <t>How to Hide or Show Administrators in UAC prompt for Standard Users in Windows</t>
  </si>
  <si>
    <t>How to Enable or Disable Dimmed Secure Desktop for UAC prompt in Windows</t>
  </si>
  <si>
    <t>User Account - Hide or Unhide in Windows 10</t>
  </si>
  <si>
    <t>How to Change Default Icon for User's Files in Windows 10</t>
  </si>
  <si>
    <t>How to Restrict User Locales for Date and Time Formats in Windows</t>
  </si>
  <si>
    <t>User Profiles and Account Names - Get List of in Windows 11</t>
  </si>
  <si>
    <t>How to Change User Rights Assignment Security Policy Settings in Windows 10</t>
  </si>
  <si>
    <t>How to Fix 'You've been signed in with a temporary profile' Error in Windows 10</t>
  </si>
  <si>
    <t>How to Move Users Folder to another Location in Windows 10</t>
  </si>
  <si>
    <t xml:space="preserve">How to Create a Windows 10 ISO Image File from UUP Upgrade Files
</t>
  </si>
  <si>
    <t>V</t>
  </si>
  <si>
    <t>Verbose Status Messages at Shut down, Sign out, and Sign in - Enable in Windows 10</t>
  </si>
  <si>
    <t>How to Find Windows 10 Version Number</t>
  </si>
  <si>
    <t>VESA Certified DisplayHDR Tests - Run on HDR Display in Windows 10</t>
  </si>
  <si>
    <t>How to Auto-Mount VHD or VHDX File at Startup in Windows 10</t>
  </si>
  <si>
    <t>How to Create and Set Up New VHD or VHDX File in Windows 10</t>
  </si>
  <si>
    <t>How to Mount or Unmount VHD and VHDX Files in Windows 10</t>
  </si>
  <si>
    <t>How to Turn On or Off Auto Adjust Video Based on Lighting in Windows 10</t>
  </si>
  <si>
    <t>How to Change Video Playback Settings in Windows 10</t>
  </si>
  <si>
    <t>How to Change or Restore Videos Folder Icon in Windows</t>
  </si>
  <si>
    <t>How to Move Your Videos Folder Location in Windows 10</t>
  </si>
  <si>
    <t>How to Allow or Deny OS and Apps Access to Videos Library in Windows 10</t>
  </si>
  <si>
    <t>How to Add New Virtual Desktops in Windows 10</t>
  </si>
  <si>
    <t>Virtual Desktops Background - Change in Windows 10</t>
  </si>
  <si>
    <t>How to Change Virtual Desktop Background in Windows 10</t>
  </si>
  <si>
    <t>How to Move Open App from One Virtual Desktop to Another in Windows 10</t>
  </si>
  <si>
    <t xml:space="preserve">How to Open and Use Task View for Virtual Desktops in Windows 10 </t>
  </si>
  <si>
    <t>How to Remove Virtual Desktops in Windows 10</t>
  </si>
  <si>
    <t>How to Rename Virtual Desktops in Windows 10</t>
  </si>
  <si>
    <t>Virtual Desktops - Reorder inside Task View in Windows 10</t>
  </si>
  <si>
    <t>How to Reorder Virtual Desktops inside Task View in Windows 10</t>
  </si>
  <si>
    <t>How to Show Window or All Windows from App on All Virtual Desktops in Windows 10</t>
  </si>
  <si>
    <t>How to Switch Between Virtual Desktops in Windows 10</t>
  </si>
  <si>
    <t>Virtual Desktops Toolbar - Create to Switch Virtual Desktops in Windows 10</t>
  </si>
  <si>
    <t xml:space="preserve">How To Create a One-Click Toolbar To Switch Virtual Desktops in Windows 10
</t>
  </si>
  <si>
    <t>How to Troubleshoot Slow Performance of a Virtual Machine</t>
  </si>
  <si>
    <t>How to Install Windows 10 as Virtual Machine in VirtualBox</t>
  </si>
  <si>
    <t>Virtualization - Enable or Disable in UEFI BIOS Firmware Settings on Windows PC</t>
  </si>
  <si>
    <t>How to Change Visual Effects Settings in Windows 10</t>
  </si>
  <si>
    <t>How to Install Windows 10 as Virtual Machine in VMware Player</t>
  </si>
  <si>
    <t>How to Allow or Deny Apps Access to Use Voice Activation in Windows 10</t>
  </si>
  <si>
    <t>Voice Activation Default App for Headset Button - Change in Windows 10</t>
  </si>
  <si>
    <t>Voice Clips Contributing to Microsoft - Start or Stop in Windows 10</t>
  </si>
  <si>
    <t>How to Start or Stop Contributing Voice Clips to Microsoft in Windows 10</t>
  </si>
  <si>
    <t>Voice Talking - How to Use in Windows 10</t>
  </si>
  <si>
    <t xml:space="preserve">How to Use Dictation to Talk instead of Type in Windows 10
</t>
  </si>
  <si>
    <t>How to Use Old or New Volume Control in Windows 10</t>
  </si>
  <si>
    <t>How to Connect to a VPN in Windows 10</t>
  </si>
  <si>
    <t>How to Set up and Add a VPN Connection in Windows 10</t>
  </si>
  <si>
    <t>How to Remove a VPN Connection in Windows 10</t>
  </si>
  <si>
    <t>How to Disconnect a VPN in Windows 10</t>
  </si>
  <si>
    <t>How to Turn On or Off Allow VPN over Metered Networks in Windows 10</t>
  </si>
  <si>
    <t>VPN page in Settings - Enable or Disable in Windows 10</t>
  </si>
  <si>
    <t>How to Turn On or Off Allow VPN while Roaming in Windows 10</t>
  </si>
  <si>
    <t>W</t>
  </si>
  <si>
    <t>Wake on LAN (WOL) - Enable or Disable in Windows 10</t>
  </si>
  <si>
    <t>How to Enable or Disable Wake on LAN (WOL) in Windows 10</t>
  </si>
  <si>
    <t>How to See Wake Source in Windows 10</t>
  </si>
  <si>
    <t>How to Enable or Disable to Allow Wake Timers in Windows 10</t>
  </si>
  <si>
    <t>How to View Active Wake Timers in Windows 10</t>
  </si>
  <si>
    <t>Watermark on Desktop displaying Windows Edition and Build - Add or Remove</t>
  </si>
  <si>
    <t>Add or Remove Windows Edition and Build Watermark on Desktop</t>
  </si>
  <si>
    <t>How to Check Windows Display Driver Model Version for WDDM Support in Windows</t>
  </si>
  <si>
    <t>How to Backup and Restore Weather app Settings in Windows 10</t>
  </si>
  <si>
    <t>How to Change Weather app Temperature to Fahrenheit or Celsius in Windows 10</t>
  </si>
  <si>
    <t>Web Bing Search Results - Turn On or Off in Windows 10</t>
  </si>
  <si>
    <t>How to Create Website Shortcut in Windows</t>
  </si>
  <si>
    <t>How to Turn On or Off the Windows Welcome Experience in Windows 10</t>
  </si>
  <si>
    <t>How to Automatically Turn Off Wi-Fi Upon Ethernet Connect in Windows</t>
  </si>
  <si>
    <t>Wi-Fi Data Limit - Set in Windows 10</t>
  </si>
  <si>
    <t>Wi-Fi - Enable or Disable in Windows 10</t>
  </si>
  <si>
    <t>Enable or Disable Wi-Fi in Windows 10</t>
  </si>
  <si>
    <t>Wi-Fi Sense and Paid Wi-Fi Services - Enable or Disable in Windows 10</t>
  </si>
  <si>
    <t>How to Enable or Disable Wi-Fi Sense and Paid Wi-Fi Services in Windows 10</t>
  </si>
  <si>
    <t>Wi-Fi Sense - Turn On or Off in Windows 10</t>
  </si>
  <si>
    <t>How to Turn On or Off Wi-Fi Sense in Windows 10</t>
  </si>
  <si>
    <t>Wi-Fi Sense - Turn On or Off in Windows 10 Mobile Phone</t>
  </si>
  <si>
    <t>How to Turn On or Off Wi-Fi Sense in Windows 10 Mobile Phone</t>
  </si>
  <si>
    <t>How to Create a Wi-Fi Settings shortcut in Windows 10</t>
  </si>
  <si>
    <t>How to View Wireless Network Signal Strength in Windows 10</t>
  </si>
  <si>
    <t>How to Turn On or Off Wi-Fi Communication in Windows 10</t>
  </si>
  <si>
    <t>How to Add Win+X Classic Menu to context menu in Windows 10</t>
  </si>
  <si>
    <t>Basic WinDBG methods for debugging crash dumps in Windows 10</t>
  </si>
  <si>
    <t>How to Install and Configure WinDBG for BSOD Analysis</t>
  </si>
  <si>
    <t>How to Change Window Background Color in Windows 10</t>
  </si>
  <si>
    <t>How to Change Window Frame Color in Windows 10</t>
  </si>
  <si>
    <t>How to use Windows Admin Central for centralized Windows 10 computer management</t>
  </si>
  <si>
    <t>How to use Windows Admin Center to manage users and groups in Windows 10</t>
  </si>
  <si>
    <t>How to use Windows Admin Center to uninstall apps and software in Windows 10</t>
  </si>
  <si>
    <t>$Windows.~BT and Windows.old folders - Delete in Windows 10</t>
  </si>
  <si>
    <t>How to Delete Windows.old and $Windows.~BT folders in Windows 10</t>
  </si>
  <si>
    <t>Windows Build and Edition Watermark on Desktop - Add or Remove</t>
  </si>
  <si>
    <t>How to Clean Install Windows 10 Insider Preview</t>
  </si>
  <si>
    <t>Windows Console Host Default Terminal Application - Change in Windows 10</t>
  </si>
  <si>
    <t>Windows Defender Antivirus context menu - Add or Remove in Windows 10</t>
  </si>
  <si>
    <t>Windows Defender Antivirus Exclusions - Add or Remove in Windows 10</t>
  </si>
  <si>
    <t>How to Change Windows Defender Antivirus Maximum CPU Usage for a Scan in Windows 10</t>
  </si>
  <si>
    <t>Windows Defender Antivirus Potential Unwanted App (PUA) Protection - Enable or Disable in Windows 10</t>
  </si>
  <si>
    <t>Windows Defender Antivirus Protection History - View in Windows 10</t>
  </si>
  <si>
    <t>Windows Defender Antivirus Real-time Protection - Enable or Disable in Windows 10</t>
  </si>
  <si>
    <t xml:space="preserve">How to Enable or Disable Scan Network Files with Windows Defender Antivirus in Windows 10
</t>
  </si>
  <si>
    <t>Windows Defender Antivirus 'Scan with Microsoft Defender' Context Menu - Add or Remove in Windows 10</t>
  </si>
  <si>
    <t>Windows Defender Antivirus - Schedule a Scan in Windows 10</t>
  </si>
  <si>
    <t>How to Schedule a Scan in Microsoft Defender Antivirus in Windows 10</t>
  </si>
  <si>
    <t>Windows Defender Antivirus Scheduled Scan Type - Specify in Windows 10</t>
  </si>
  <si>
    <t>How to Specify Scheduled Scan Type for Microsoft Defender Antivirus in Windows 10</t>
  </si>
  <si>
    <t>Windows Defender Antivirus Security Intellifence Definitions - Update in Windows 10</t>
  </si>
  <si>
    <t>How to Create a Windows Defender Antivirus Shortcut in Windows 10</t>
  </si>
  <si>
    <t>Windows Defender Antivirus - Turn On or Off in Windows 10</t>
  </si>
  <si>
    <t>How to Find Windows Defender Antivirus Version in Windows 10</t>
  </si>
  <si>
    <t>How to Turn On or Off Advanced Graphics in Application Guard for Microsoft Edge in Windows 10</t>
  </si>
  <si>
    <t>How to Turn On or Off Camera and Microphone in Application Guard for Microsoft Edge in Windows 10</t>
  </si>
  <si>
    <t>How to Turn On or Off Copy and Paste in Application Guard for Microsoft Edge in Windows 10</t>
  </si>
  <si>
    <t>Enable Microsoft Edge Data Persistence with Microsoft Defender Application Guard in Windows 10</t>
  </si>
  <si>
    <t>Enable Download to Host from Windows Defender Application Guard Microsoft Edge session</t>
  </si>
  <si>
    <t>How to Turn On or Off Printing in Application Guard for Microsoft Edge in Windows 10</t>
  </si>
  <si>
    <t>How to Turn On or Off Save Data in Application Guard for Microsoft Edge in Windows 10</t>
  </si>
  <si>
    <t>How to Turn On or Off Microsoft Defender Application Guard for Microsoft Edge in Windows 10</t>
  </si>
  <si>
    <t>How to Enable or Disable Windows Defender Exploit Guard Network Protection in Windows 10</t>
  </si>
  <si>
    <t>How to Add or Remove Windows Defender Firewall context menu in Windows 10</t>
  </si>
  <si>
    <t>How to Turn On or Off Periodic Scanning with Windows Defender in Windows 10</t>
  </si>
  <si>
    <t>Windows Defender Offline Scan - Run in Windows 10</t>
  </si>
  <si>
    <t>Windows Defender Offline Scan shortcut - Create in Windows 10</t>
  </si>
  <si>
    <t>How to Enable or Disable Scan Archive Files by Windows Defender in Windows 10</t>
  </si>
  <si>
    <t>How to Manually Scan Files, Folders, and Drives with Windows Defender in Windows 10</t>
  </si>
  <si>
    <t>Enable or Disable Scan Mapped Network Drives with Windows Defender in Windows 10</t>
  </si>
  <si>
    <t>Enable or Disable Scan Removable Drives during Windows Defender Full Scan in Windows 10</t>
  </si>
  <si>
    <t>How to Create a Windows Defender Settings shortcut in Windows 10</t>
  </si>
  <si>
    <t>Windows Defender SmartScreen for Apps and Files from Web - Turn On or Off in Windows in 10</t>
  </si>
  <si>
    <t>Windows Defender SmartScreen for Microsoft Edge - Turn On or Off in Windows 10</t>
  </si>
  <si>
    <t>Windows Defender SmartScreen for Microsoft Store Apps - Turn On or Off in Windows 10</t>
  </si>
  <si>
    <t>How to Use Windows Device Recovery Tool to Rollback from Windows 10 Mobile</t>
  </si>
  <si>
    <t>How to Get Windows Experience Index (WEI) Score in Windows 10</t>
  </si>
  <si>
    <t>Windows 10 Feature Experience Pack Version - Find</t>
  </si>
  <si>
    <t>How to Find Windows 10 Feature Experience Pack Version</t>
  </si>
  <si>
    <t>How to Enable or Disable Access to Windows Features in Windows 10</t>
  </si>
  <si>
    <t>How to Turn Windows Features On or Off in Windows 10</t>
  </si>
  <si>
    <t>How to Change Windows 10 Feedback Options</t>
  </si>
  <si>
    <t>Windows File Recovery app - Recover Deleted Files in Windows 10</t>
  </si>
  <si>
    <t xml:space="preserve">How to Recover Deleted Files with Windows File Recovery app in Windows 10
</t>
  </si>
  <si>
    <t>How to Add or Remove Allowed Apps through Windows Firewall in Windows 10</t>
  </si>
  <si>
    <t>How to Turn On or Off Windows Firewall Notifications in Windows 10</t>
  </si>
  <si>
    <t>How to Restore Default Windows Firewall Settings in Windows 10</t>
  </si>
  <si>
    <t>How to Backup and Restore Windows Firewall Settings in Windows 10</t>
  </si>
  <si>
    <t>How to Turn On or Off Windows Firewall in Windows 10</t>
  </si>
  <si>
    <t>How to Go Back to the Previous Build of Windows 10 Preview</t>
  </si>
  <si>
    <t>How to Set Up Windows Hello Face Recognition in Windows 10</t>
  </si>
  <si>
    <t>How to Create and Customize a Windows 10 Image in Audit Mode with Sysprep Tool</t>
  </si>
  <si>
    <t>How to Apply Windows Image using DISM Instead of Clean Install to Reduce Time</t>
  </si>
  <si>
    <t>How to Enable or Disable Windows Ink Workspace in Windows 10</t>
  </si>
  <si>
    <t>How to Enable or Disable Suggested Apps in Windows Ink Workspace in Windows 10</t>
  </si>
  <si>
    <t>How to Get Windows Insider Fast Ring ISO image for latest build</t>
  </si>
  <si>
    <t>Windows Insider Preview Builds - Start or Stop Getting on a Windows 10 PC</t>
  </si>
  <si>
    <t>Windows 10 Insider Program - Change Channel</t>
  </si>
  <si>
    <t>Windows Insider Program - Join to Register Account</t>
  </si>
  <si>
    <t>Windows Insider Program - Leave and Unregister Account</t>
  </si>
  <si>
    <t>How to apply an unattended answer file to offline Windows 10 image (USB or ISO)</t>
  </si>
  <si>
    <t>How to Enable or Disable the Windows Key in Windows 10</t>
  </si>
  <si>
    <t>How to Install or Uninstall Windows Media Player in Windows 10</t>
  </si>
  <si>
    <t>How to Update to Windows 10 Mobile Insider Preview for Phones from Windows Phone 8.1</t>
  </si>
  <si>
    <t>How to Choose Fast or Slow Insider Level on your Windows 10 Mobile Phone</t>
  </si>
  <si>
    <t>How to Enable Windows Mobility Center on a Desktop Windows 10 PC</t>
  </si>
  <si>
    <t>How to Enable or Disable Windows Mobility Center in Windows 10</t>
  </si>
  <si>
    <t>How to Open Windows Mobility Center in Windows 10</t>
  </si>
  <si>
    <t>How to Reset Default Open Position of Windows Mobility Center in Windows 10</t>
  </si>
  <si>
    <t>How to Add Windows Mode to Context Menu to Toggle Light or Dark Theme in Windows 10</t>
  </si>
  <si>
    <t>Windows.old and $Windows.~BT folders - Delete in Windows 10</t>
  </si>
  <si>
    <t>How to Restore Files from Windows.old Folder in Windows 10</t>
  </si>
  <si>
    <t>How to Download and Install Windows Performance Toolkit in Windows 10</t>
  </si>
  <si>
    <t>How to Change Windows Photo Viewer Background Color in Windows</t>
  </si>
  <si>
    <t>How to Reset Default Open Position and Size of Windows Photo Viewer in Windows 10</t>
  </si>
  <si>
    <t>How to Restore Windows Photo Viewer in Windows 10</t>
  </si>
  <si>
    <t>How to Install or Uninstall Windows PowerShell ISE in Windows 10</t>
  </si>
  <si>
    <t>Windows Recovery Environment - Enable or Disable in Windows 10</t>
  </si>
  <si>
    <t>How to Enable or Disable Windows Recovery Environment (WinRE) in Windows 10</t>
  </si>
  <si>
    <t>Windows Sandbox Audio Input - Enable or Disable in Windows 10</t>
  </si>
  <si>
    <t>Windows Sandbox Clipboard Sharing - Enable or Disable in Windows 10</t>
  </si>
  <si>
    <t>How to configure Windows Sandbox with custom theme and preinstalled software in Windows 10</t>
  </si>
  <si>
    <t>Windows Sandbox Networking - Enable or Disable in Windows 10</t>
  </si>
  <si>
    <t>Windows Sandbox Printer Sharing - Enable or Disable in Windows 10</t>
  </si>
  <si>
    <t>Windows Sandbox vGPU Sharing - Enable or Disable in Windows 10</t>
  </si>
  <si>
    <t>Windows Sandbox Video Input - Enable or Disable in Windows 10</t>
  </si>
  <si>
    <t>Windows Search - Reset in Windows 10</t>
  </si>
  <si>
    <t>How to Add Support Contact Information to Windows Security in Windows 10</t>
  </si>
  <si>
    <t>Windows Security - Add to Control Panel in Windows 10</t>
  </si>
  <si>
    <t xml:space="preserve">How to Add Windows Security to Control Panel in Windows 10
</t>
  </si>
  <si>
    <t>Windows Security App - Reset in Windows 10</t>
  </si>
  <si>
    <t>How to Reset Windows Security App in Windows 10</t>
  </si>
  <si>
    <t>How to Change Exploit Protection Settings from Windows Security in Windows 10</t>
  </si>
  <si>
    <t>Windows Security context menu - Add or Remove in Windows 10</t>
  </si>
  <si>
    <t>How to Add or Remove Windows Security context menu in Windows 10</t>
  </si>
  <si>
    <t>Windows Security Core Isolation Memory Integrity - Turn On or Off in Windows 10</t>
  </si>
  <si>
    <t>How to See All Current Threats in Windows Security for Windows 10</t>
  </si>
  <si>
    <t>How to Enable or Disable Windows Security in Windows 10</t>
  </si>
  <si>
    <t>Hide or Show Account Protection in Windows Security in Windows 10</t>
  </si>
  <si>
    <t>Hide or Show App and Browser Control in Windows Security in Windows 10</t>
  </si>
  <si>
    <t>Hide or Show Device Performance and Health in Windows Security in Windows 10</t>
  </si>
  <si>
    <t>Hide or Show Device Security in Windows Security in Windows 10</t>
  </si>
  <si>
    <t>Hide or Show Family Options in Windows Security in Windows 10</t>
  </si>
  <si>
    <t>Hide or Show Firewall and Network Protection in Windows Security  in Windows 10</t>
  </si>
  <si>
    <t>Hide or Show Virus and Threat Protection in Windows Security in Windows 10</t>
  </si>
  <si>
    <t>How to Hide or Show Windows Security Notification Area Icon in Windows 10</t>
  </si>
  <si>
    <t>How to Enable or Disable Notifications from Windows Security in Windows 10</t>
  </si>
  <si>
    <t>How to Open Windows Security in Windows 10</t>
  </si>
  <si>
    <t>How to Create Windows Security Shortcut in Windows 10</t>
  </si>
  <si>
    <t>How to Change Windows SmartScreen Settings in Windows 10</t>
  </si>
  <si>
    <t>Windows Spolight - Set as Lock Screen Background in Windows 10</t>
  </si>
  <si>
    <t xml:space="preserve">How to Change Lock Screen Background to Windows Spotlight, Picture, or Slideshow in Windows 10
</t>
  </si>
  <si>
    <t>How to add a desktop experience to a Windows Subsystem for Linux distro</t>
  </si>
  <si>
    <t xml:space="preserve">How to Create a Sandbox Environment for Windows Subsystem for Linux (WSL) in Windows 10
</t>
  </si>
  <si>
    <t>Windows Subsystem for Linux in Navigation Pane of File Explorer - Add or Remove</t>
  </si>
  <si>
    <t xml:space="preserve">How to Add or Remove Linux in Navigation Pane of File Explorer in Windows 10
</t>
  </si>
  <si>
    <t>Windows Subsystem for Linux (WSL 1) or WSL 2 - Set as Linux Distribution Version in Windows 10</t>
  </si>
  <si>
    <t>Windows Subsystem for Linux 2 (WSL 2) - Update to from WSL in Windows 10</t>
  </si>
  <si>
    <t xml:space="preserve">How to Update from WSL to WSL 2 in Windows 10
</t>
  </si>
  <si>
    <t>How to Enable or Disable Windows Subsystem for Linux (WSL) on Windows 10</t>
  </si>
  <si>
    <t>How to Access Linux Files in a Windows Subsystem for Linux (WSL) Distro from Windows 10</t>
  </si>
  <si>
    <t>How to Add User to Windows Subsystem for Linux (WSL) Distro in Windows 10</t>
  </si>
  <si>
    <t>How to Set Default User for Windows Subsystem for Linux (WSL) Distro in Windows 10</t>
  </si>
  <si>
    <t>How to Export and Import Windows Subsystem for Linux (WSL) Distro in Windows 10</t>
  </si>
  <si>
    <t>How to Remove User from Windows Subsystem for Linux (WSL) Distro in Windows 10</t>
  </si>
  <si>
    <t>How to Run a Windows Subsystem for Linux (WSL) Distro in Windows 10</t>
  </si>
  <si>
    <t>How to Set Default Windows Subsystem for Linux (WSL) Distro in Windows 10</t>
  </si>
  <si>
    <t>How to Add, Remove, and List Sudo Users in Windows Subsystem for Linux (WSL) Distro in Windows 10</t>
  </si>
  <si>
    <t>How to Switch User in Windows Subsystem for Linux (WSL) Distro in Windows 10</t>
  </si>
  <si>
    <t>How to Change User Password in Windows Subsystem for Linux (WSL) Distro in Windows 10</t>
  </si>
  <si>
    <t>How to Reset User Password in Windows Subsystem for Linux (WSL) Distro in Windows 10</t>
  </si>
  <si>
    <t>How to List Users in Windows Subsystem for Linux (WSL) Distro in Windows 10</t>
  </si>
  <si>
    <t>How to Install Windows Subsystem for Linux (WSL) Distros in Windows 10</t>
  </si>
  <si>
    <t>How to List All Available Windows Subsystem for Linux (WSL) Distros in Windows 10</t>
  </si>
  <si>
    <t>How to List All Running Windows Subsystem for Linux (WSL) Distros in Windows 10</t>
  </si>
  <si>
    <t>How to Update and Upgrade Windows Subsystem for Linux (WSL) Distro Packages in Windows 10</t>
  </si>
  <si>
    <t>How to Unregister and Reset Windows Subsystem for Linux (WSL) Distro in Windows 10</t>
  </si>
  <si>
    <t>Windows Terminal Always On Top - Enable or Disable in Windows 10</t>
  </si>
  <si>
    <t xml:space="preserve">How to Enable or Disable Windows Terminal Always On Top in Windows 10
</t>
  </si>
  <si>
    <t>Windows Terminal Always Show Tabs - Enable or Disable in Windows 10</t>
  </si>
  <si>
    <t xml:space="preserve">How to Enable or Disable Always Show Tabs in Windows Terminal app in Windows 10
</t>
  </si>
  <si>
    <t>Windows Terminal as administrator context menu - Add or Remove in Windows 10</t>
  </si>
  <si>
    <t>Windows Terminal Background Color and Image - Change in Windows 10</t>
  </si>
  <si>
    <t xml:space="preserve">How to Change Background Color and Image of Windows Terminal in Windows 10
</t>
  </si>
  <si>
    <t>Windows Terminal - Change Behavior when Starts in Windows 10</t>
  </si>
  <si>
    <t>Change Behavior when Windows Terminal Starts in Windows 10</t>
  </si>
  <si>
    <t>Windows Terminal context menu - Add or Remove in Windows 10</t>
  </si>
  <si>
    <t>Windows Terminal Cursor Shape for Profile - Change in Windows 10</t>
  </si>
  <si>
    <t xml:space="preserve">How to Change Cursor Shape of Windows Terminal Profile in Windows 10
</t>
  </si>
  <si>
    <t>Windows Terminal Default Profile - Change in Windows 10</t>
  </si>
  <si>
    <t xml:space="preserve">How to Change Default Profile in Windows Terminal app in Windows 10
</t>
  </si>
  <si>
    <t>Windows Terminal Default Terminal Application - Change in Windows 10</t>
  </si>
  <si>
    <t>Windows Terminal "Do you want to close all tabs" - Enable or Disable</t>
  </si>
  <si>
    <t>Enable or Disable "Do you want to close all tabs" in Windows Terminal</t>
  </si>
  <si>
    <t>Windows Terminal expandable context menu - Add or Remove in Windows 10</t>
  </si>
  <si>
    <t xml:space="preserve">How to Add or Remove "Open in Windows Terminal" expandable context menu in Windows 10
</t>
  </si>
  <si>
    <t>Windows Terminal Font Size for Profile - Change in Windows 10</t>
  </si>
  <si>
    <t xml:space="preserve">How to Change Font Size for Windows Terminal Profile in Windows 10
</t>
  </si>
  <si>
    <t>Windows Terminal Language - Change in Windows 10</t>
  </si>
  <si>
    <t>Change Windows Terminal Language in Windows 10</t>
  </si>
  <si>
    <t>Windows Terminal Launch Mode - Change in Windows 10</t>
  </si>
  <si>
    <t>How to Change Windows Terminal Launch Mode in Windows 10</t>
  </si>
  <si>
    <t>Windows Terminal Launch Size - Change in Windows 10</t>
  </si>
  <si>
    <t xml:space="preserve">How to Change Windows Terminal Launch Size in Windows 10
</t>
  </si>
  <si>
    <t>Windows Terminal New Instance Behavior - Change in Windows 10</t>
  </si>
  <si>
    <t>How to Change New Instance Behavior of Windows Terminal in Windows 10</t>
  </si>
  <si>
    <t>Windows Terminal Panes - Open and Close in Windows 10</t>
  </si>
  <si>
    <t>Open and Close Panes in Windows Terminal in Windows 10</t>
  </si>
  <si>
    <t>Windows Terminal Panes - Resize in Windows 10</t>
  </si>
  <si>
    <t>Resize Panes in Windows Terminal in Windows 10</t>
  </si>
  <si>
    <t>Windows Terminal Profiles - Add or Remove in Windows 10</t>
  </si>
  <si>
    <t xml:space="preserve">How to Add and Remove Profiles in Windows Terminal app in Windows 10
</t>
  </si>
  <si>
    <t>Windows Terminal Profiles - Hide or Show on Dropdown in Windows 10</t>
  </si>
  <si>
    <t xml:space="preserve">How to Hide or Show Profile from Dropdown in Windows Terminal app in Windows 10
</t>
  </si>
  <si>
    <t>Windows Terminal Quake Mode - Open in Windows 10</t>
  </si>
  <si>
    <t xml:space="preserve">How to Open Windows Terminal Quake Mode in Windows 10
</t>
  </si>
  <si>
    <t>Windows Terminal Remove trailing white-space in rectangular selection - Enable or Disable in Windows 10</t>
  </si>
  <si>
    <t xml:space="preserve">How to Enable or Disable Remove trailing white-space in rectangular selection in Windows Terminal
</t>
  </si>
  <si>
    <t>Windows Terminal Run at Startup - Turn On or Off in Windows 10</t>
  </si>
  <si>
    <t xml:space="preserve">How to Turn On or Off Run Windows Terminal at Startup in Windows 10
</t>
  </si>
  <si>
    <t>Windows Terminal Scrollbar Visibility for Profile - Hide or Show in Windows 10</t>
  </si>
  <si>
    <t>How to Hide or Show Scrollbar for Windows Terminal Profile in Windows 10</t>
  </si>
  <si>
    <t>Windows Terminal Settings - Reset to Default in Windows 10</t>
  </si>
  <si>
    <t xml:space="preserve">How to Reset Windows Terminal Settings to Default in Windows 10
</t>
  </si>
  <si>
    <t>Windows Terminal Tab Title - Rename in Windows 10</t>
  </si>
  <si>
    <t>Rename Tab Title in Windows Terminal in Windows 10</t>
  </si>
  <si>
    <t>Windows Terminal Tab Width Mode - Change in Windows 10</t>
  </si>
  <si>
    <t>How to Change Tab Width Mode in Windows Terminal app in Windows 10</t>
  </si>
  <si>
    <t>Windows Terminal Title Bar - Hide or Show in Windows 10</t>
  </si>
  <si>
    <t>How to Hide or Show Title Bar for Windows Terminal app in Windows 10</t>
  </si>
  <si>
    <t>Windows Terminal Title Bar - Turn On or Off Use Active Tab Title in Windows 10</t>
  </si>
  <si>
    <t xml:space="preserve">How to Turn On or Off Use Active Tab Title on Windows Terminal Title Bar in Windows 10
</t>
  </si>
  <si>
    <t>Windows Terminal Theme - Set to Dark or Light in Windows 10</t>
  </si>
  <si>
    <t xml:space="preserve">How to Set Dark or Light Theme in Windows Terminal in Windows 10
</t>
  </si>
  <si>
    <t>How to Change Windows To Go Startup Options in Windows 10</t>
  </si>
  <si>
    <t>How to Specify Windows To Go Default Startup Options in Windows 10</t>
  </si>
  <si>
    <t>How to Create a Windows To Go Workspace USB in Windows 10</t>
  </si>
  <si>
    <t>Windows Tools - Open in Windows 10</t>
  </si>
  <si>
    <t>How to Open Windows Tools in Windows 10</t>
  </si>
  <si>
    <t xml:space="preserve">Windows Tools - Restore Default Shortcuts in Windows 10 </t>
  </si>
  <si>
    <t>How to Restore Default Windows Tools in Windows 10</t>
  </si>
  <si>
    <t>How to Change Deadline before Auto-restart for Update in Windows 10</t>
  </si>
  <si>
    <t>How to Configure Auto-restart Required Notification for Updates in Windows 10</t>
  </si>
  <si>
    <t>How to Configure Auto-restart Reminder Notifications for Updates in Windows 10</t>
  </si>
  <si>
    <t>How to Configure Auto-restart Warning Notifications Schedule for Updates in Windows 10</t>
  </si>
  <si>
    <t>How to Check for and Install Windows Updates in Windows 10</t>
  </si>
  <si>
    <t>Choose How Updates are Installed for When to Restart Windows 10</t>
  </si>
  <si>
    <t>How to Enable or Disable Check for Windows Updates in Windows 10</t>
  </si>
  <si>
    <t>How to Defer Feature and Quality Updates in Windows 10</t>
  </si>
  <si>
    <t>Windows Update Feature Updates - Disable Safeguard Holds on Windows 10</t>
  </si>
  <si>
    <t>How to Clear Windows Update History in Windows 10</t>
  </si>
  <si>
    <t>How to View Windows Update History in Windows 10</t>
  </si>
  <si>
    <t>How to Read Windows Update Logs in Windows 10</t>
  </si>
  <si>
    <t>How to Pause Updates or Resume Updates for Windows Update in Windows 10</t>
  </si>
  <si>
    <t>How to Remove Windows 10 Creators Update message in Windows Update</t>
  </si>
  <si>
    <t>How to Reset Windows Update in Windows 10</t>
  </si>
  <si>
    <t>How to Schedule a Restart Time for Windows Update in Windows 10</t>
  </si>
  <si>
    <t>How to Add or Remove Windows Update Settings context menu in Windows 10</t>
  </si>
  <si>
    <t>How to Create a Windows Update Shortcut in Windows 10</t>
  </si>
  <si>
    <t>How to Specify Deadlines for Automatic Updates and Restarts in Windows 10</t>
  </si>
  <si>
    <t>Windows Update - Specify Target Feature Update Version in Windows 10</t>
  </si>
  <si>
    <t xml:space="preserve">How to Specify Target Feature Update Version in Windows 10
</t>
  </si>
  <si>
    <t>How to Enable or Disable Windows Update Status Taskbar Notification Area Icon in Windows 10</t>
  </si>
  <si>
    <t>How to Turn On or Off Pause Updates in Windows 10</t>
  </si>
  <si>
    <t>How to Uninstall a Windows Update in Windows 10</t>
  </si>
  <si>
    <t>Turn On or Off Use sign in info to auto finish setting up device after update in Windows 10</t>
  </si>
  <si>
    <t>How to use CMD script and VBScript to control Windows Update in Windows 10</t>
  </si>
  <si>
    <t>How to Turn On or Off Give Updates for Other Microsoft Products in Windows 10</t>
  </si>
  <si>
    <t>How to Hide or Show Windows Updates in Windows 10</t>
  </si>
  <si>
    <t>Windows Updates over Metered Connections - Enable or Disable in Windows 10</t>
  </si>
  <si>
    <t>How to Delete Windows10Upgrade Folder in Windows 10</t>
  </si>
  <si>
    <t>How to View Windows Upgrade History in Windows 10</t>
  </si>
  <si>
    <t>Windows 11- Upgrade to</t>
  </si>
  <si>
    <t>$Windows.~WS folder - Delete in Windows 10</t>
  </si>
  <si>
    <t xml:space="preserve">How to Delete $Windows.~WS folder in Windows 10
</t>
  </si>
  <si>
    <t>How to Import Existing Windows XP Mode Virtual Machine from Windows 7 to Windows 10</t>
  </si>
  <si>
    <t>How to Fix winload.efi missing or corrupt BSOD error in Windows 10</t>
  </si>
  <si>
    <t>WinRE - Enable or Disable in Windows 10</t>
  </si>
  <si>
    <t xml:space="preserve">How to Enable or Disable Windows Recovery Environment (WinRE) in Windows 10
</t>
  </si>
  <si>
    <t>WinSxS Component Store Cleanup Context Menu - Add in Windows 11</t>
  </si>
  <si>
    <t>How to Change Power Saving Mode of Wireless Adapters in Windows 10</t>
  </si>
  <si>
    <t>Wireless Display - Connect to with Miracast in Windows 10</t>
  </si>
  <si>
    <t>Wireless Display Feature for Projecting to this PC with Miracast Connect - Install or Uninstall in Windows 10</t>
  </si>
  <si>
    <t>How to Add or Remove Wireless Network from Allowed or Blocked Filter List in Windows 10</t>
  </si>
  <si>
    <t>How to Turn On or Off Connect Automatically to Wireless Network in Windows 10</t>
  </si>
  <si>
    <t>How to Connect To a Wireless Network in Windows 10</t>
  </si>
  <si>
    <t>Wireless Network Connection AutoSwitch - Turn On or Off in Windows 10</t>
  </si>
  <si>
    <t>How to Change Wireless Network Connection Priority Order in Windows 10</t>
  </si>
  <si>
    <t>How to Disconnect from a Wireless Network in Windows 10</t>
  </si>
  <si>
    <t>Set Wireless Network as Metered or Non-Metered Connection in Windows 10</t>
  </si>
  <si>
    <t>How to Change Preferred Band for Wireless Network Adapter in Windows</t>
  </si>
  <si>
    <t>How to Add a Wireless Network Profile in Windows 10</t>
  </si>
  <si>
    <t>How to Backup and Restore Wireless Network Profiles in Windows 10</t>
  </si>
  <si>
    <t>How to Delete a Wireless Network Profile in Windows 10</t>
  </si>
  <si>
    <t>How to See List of Wireless Network Profiles in Windows 10</t>
  </si>
  <si>
    <t>How to Create a WLAN Report in Windows 10</t>
  </si>
  <si>
    <t>How to Install or Uninstall Microsoft WordPad in Windows 10</t>
  </si>
  <si>
    <t>WordPad Recent Documents History - Clear in Windows 10</t>
  </si>
  <si>
    <t xml:space="preserve">How to Clear Recent Documents History in WordPad app in Windows 10
</t>
  </si>
  <si>
    <t xml:space="preserve">How to Reset WordPad Default Position and Size in Windows 10
</t>
  </si>
  <si>
    <t>How to Change Workgroup in Windows 10</t>
  </si>
  <si>
    <t>How to Pin a World Clock to Start in Windows 10</t>
  </si>
  <si>
    <t>WSL 1 or WSL 2 - Set as Linux Distribution Version in Windows 10</t>
  </si>
  <si>
    <t>WSL 2 (Windows Subsystem for Linux 2) - Update to from WSL in Windows 10</t>
  </si>
  <si>
    <t>X</t>
  </si>
  <si>
    <t>Xbox Game Bar Animations - Enable or Disable in Windows 10</t>
  </si>
  <si>
    <t>Enable or Disable Xbox Game Bar Animations in Windows 10</t>
  </si>
  <si>
    <t>Xbox Game Bar Pinned Widgets - Adjust Transparency in Windows 10</t>
  </si>
  <si>
    <t>Adjust Transparency of Xbox Game Bar Pinned Widgets in Windows 10</t>
  </si>
  <si>
    <t>Xbox Game Bar Pinned Widgets - Enable or Disable Mouse Click-through</t>
  </si>
  <si>
    <t>Enable or Disable Mouse Click-through on Xbox Game Bar Pinned Widgets</t>
  </si>
  <si>
    <t>Xbox Game Bar Widget Layout - Reset to Default Size and Position in Windows 11</t>
  </si>
  <si>
    <t>Reset Xbox Game Bar Widget Layout to Default Size and Position in Windows 11</t>
  </si>
  <si>
    <t>Xbox Game Bar Widgets - Install and Uninstall in Windows 10</t>
  </si>
  <si>
    <t>Install and Uninstall Xbox Game Bar Widgets in Windows 10</t>
  </si>
  <si>
    <t>How to Enable or Disable Game Streaming from Xbox One</t>
  </si>
  <si>
    <t>How to Move or Copy Games and Apps Between Storage Devices on Xbox One</t>
  </si>
  <si>
    <t>How to Uninstall Games and Apps on Xbox One</t>
  </si>
  <si>
    <t>How to Reset Xbox One to Factory Defaults</t>
  </si>
  <si>
    <t>How to Stream a Game from Xbox One in Windows 10</t>
  </si>
  <si>
    <t>How to Check for and Install System Updates on Xbox One</t>
  </si>
  <si>
    <t>How to Add or Remove XPS Viewer app in Windows 10</t>
  </si>
  <si>
    <t>Y</t>
  </si>
  <si>
    <t>Your Account Info page in Settings - Enable or Disable in Windows 10</t>
  </si>
  <si>
    <t>Your Phone Android apps - Add or Remove as Favorites on Windows 10 PC</t>
  </si>
  <si>
    <t>How to Add or Remove Android Apps as Favorites in Your Phone app on Windows 10 PC</t>
  </si>
  <si>
    <t>Your Phone Android apps - Pin to Start on Windows 10 PC</t>
  </si>
  <si>
    <t>How to Pin Android Apps from Your Phone to Start Menu on Windows 10 PC</t>
  </si>
  <si>
    <t>Your Phone Android apps - Pin to Taskbar on Windows 10 PC</t>
  </si>
  <si>
    <t>How to Pin Android Apps from Your Phone to Taskbar on Windows 10 PC</t>
  </si>
  <si>
    <t>Your Phone app - Android phone screen - Turn On or Off while connected to PC</t>
  </si>
  <si>
    <t>Turn On or Off Android Phone Screen while Connected to Your Phone app on Windows 10 PC</t>
  </si>
  <si>
    <t xml:space="preserve">How to Turn On or Off Sync Phone Wallpaper with Your Phone App Background on Windows 10 PC
</t>
  </si>
  <si>
    <t xml:space="preserve">How to Turn On or Off Your Phone App Badging for Unread Messages and Notifications in Windows 10
</t>
  </si>
  <si>
    <t>How to Turn On and Setup or Turn Off Calls in Your Phone app on Windows 10 PC for Android Phone</t>
  </si>
  <si>
    <t>How to Check Android Phone Battery Level in Your Phone app on Windows 10 PC</t>
  </si>
  <si>
    <t>Your Phone app - Cross-device Copy and Paste - Turn On or Off in Windows 10</t>
  </si>
  <si>
    <t xml:space="preserve">How to Turn On or Off Cross-device Copy and Paste in Windows 10 Your Phone app
</t>
  </si>
  <si>
    <t>Your Phone app Contacts - Turn On or Off Show from Android Phone on Windows 10 PC</t>
  </si>
  <si>
    <t>How to Turn On or Off Show Contacts List from Android phone in Your Phone app on Windows 10 PC</t>
  </si>
  <si>
    <t>Your Phone app Default Device to Connect with - Change in Windows 10</t>
  </si>
  <si>
    <t>How to Change Default Device to Connect with Your Phone app in Windows 10</t>
  </si>
  <si>
    <t>Your Phone app - Display Apps from Android Phone on Windows 10 PC - Turn On or Off</t>
  </si>
  <si>
    <t xml:space="preserve">How to Turn On or Off Display Apps from Android Phone in Your Phone app on Windows 10 PC
</t>
  </si>
  <si>
    <t xml:space="preserve">How to Drag and Drop Files between Android Phone and Windows 10 PC in Your Phone app
</t>
  </si>
  <si>
    <t>How to Turn On or Off Send and Receive MMS attachments in Your Phone app on Windows 10 PC</t>
  </si>
  <si>
    <t>Your Phone app Multiple Windows - Turn On or Off Ask Before Closing in Windows 10</t>
  </si>
  <si>
    <t xml:space="preserve">How to Turn On or Off Ask Before Closing Multiple Windows in Your Phone app on Windows 10 PC
</t>
  </si>
  <si>
    <t>Your Phone app Notification Banners - Change How Display in Windows 10</t>
  </si>
  <si>
    <t>Change how Your Phone app Notification Banners Display in Windows 10</t>
  </si>
  <si>
    <t>How to Turn On or Off Your Phone app Notification Banners in Windows 10 for Android Phone Messages</t>
  </si>
  <si>
    <t>How to Turn On or Off Your Phone app Notification Banners in Windows 10 for Android Phone Notifications</t>
  </si>
  <si>
    <t xml:space="preserve">Change How to Open Notifications from Android Phone in Your Phone app on Windows 10 PC
</t>
  </si>
  <si>
    <t>Your Phone app Notifications - Pin and Unpin in Windows 10</t>
  </si>
  <si>
    <t xml:space="preserve">How to Pin and Unpin Notifications in Your Phone app in Windows 10
</t>
  </si>
  <si>
    <t>Your Phone app Phone Screen - Open in Windows 10</t>
  </si>
  <si>
    <t xml:space="preserve">How to Open Phone Screen in Your Phone app on Windows 10 PC
</t>
  </si>
  <si>
    <t>How to Pick Apps from Android Phone to Notify in Your Phone app on Windows 10 PC</t>
  </si>
  <si>
    <t>Turn On or Off Badge on Your Phone app Taskbar Icon for New Messages from Android Phone in Windows 10</t>
  </si>
  <si>
    <t xml:space="preserve">Turn On or Off Badge on Your Phone app Taskbar Icon for New Notifications from Android Phone in Windows 10
</t>
  </si>
  <si>
    <t>How to Turn On or Off Mirror Android Phone Screen in Your Phone app on Windows 10 PC</t>
  </si>
  <si>
    <t xml:space="preserve">How to Turn On or Off Show Audio Playing on Andriod Phone in Your Phone app on Windows 10 PC
</t>
  </si>
  <si>
    <t>How to Turn On or Off Show Notifications from Android Phone in Your Phone app on Windows 10 PC</t>
  </si>
  <si>
    <t>How to Turn On or Off Show Photos from Android Phone in Your Phone app on Windows 10 PC</t>
  </si>
  <si>
    <t>How to Turn On or Off Show Text Messages from Phone in Your Phone app on Windows 10 PC</t>
  </si>
  <si>
    <t>Your Phone app window sizing - Turn On or Off Optimize on Windows 10 PC</t>
  </si>
  <si>
    <t>Turn On or Off Optimize App Window Sizing in Your Phone app on Windows 10 PC</t>
  </si>
  <si>
    <t xml:space="preserve">How to Turn On or Off Link to Windows for Your Phone app on Android Phone
</t>
  </si>
  <si>
    <t>How to Turn On or Off Sync over mobile data with Windows 10 PC from Your Phone Companion app on Android phone</t>
  </si>
  <si>
    <t>Your Phone Companion accessibility service - Enable or Disable</t>
  </si>
  <si>
    <t xml:space="preserve">How to Enable or Disable Your Phone Accessibility service with Windows 10 PC </t>
  </si>
  <si>
    <t>How to Enable AV1 Video Support on YouTube</t>
  </si>
  <si>
    <t>Z</t>
  </si>
  <si>
    <t xml:space="preserve">How to Add or Remove 'Extract All' Context Menu for ZIP Files in Windows </t>
  </si>
  <si>
    <t>How to Zip (compress) a File or Folder in Windows 10</t>
  </si>
  <si>
    <t>How to Open zPC settings in Windows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</si>
</sst>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1.0"/>
      <color rgb="FF000000"/>
      <name val="Calibri"/>
    </font>
    <font>
      <b/>
      <sz val="18.0"/>
      <color rgb="FF000000"/>
      <name val="Verdana"/>
    </font>
    <font>
      <sz val="12.0"/>
      <color rgb="FF000000"/>
      <name val="Verdana"/>
    </font>
    <font>
      <sz val="12.0"/>
      <color rgb="FF000000"/>
      <name val="Quattrocento Sans"/>
    </font>
    <font>
      <b/>
      <sz val="18.0"/>
      <color rgb="FF1F497D"/>
      <name val="Verdana"/>
    </font>
    <font>
      <sz val="24.0"/>
      <color rgb="FFFFFFFF"/>
      <name val="Verdana"/>
    </font>
    <font>
      <sz val="24.0"/>
      <color rgb="FF000000"/>
      <name val="Quattrocento Sans"/>
    </font>
    <font>
      <u/>
      <sz val="10.0"/>
      <color rgb="FF085296"/>
      <name val="Verdana"/>
    </font>
    <font>
      <sz val="10.0"/>
      <color rgb="FF000000"/>
      <name val="Verdana"/>
    </font>
    <font>
      <u/>
      <sz val="10.0"/>
      <color rgb="FF085296"/>
      <name val="Verdana"/>
    </font>
    <font>
      <u/>
      <sz val="10.0"/>
      <color rgb="FF085296"/>
      <name val="Verdana"/>
    </font>
    <font>
      <sz val="10.0"/>
      <name val="Verdana"/>
    </font>
    <font>
      <name val="Arial"/>
    </font>
    <font>
      <u/>
      <sz val="10.0"/>
      <color rgb="FF085296"/>
      <name val="Verdana"/>
    </font>
    <font>
      <u/>
      <sz val="10.0"/>
      <color rgb="FF085296"/>
      <name val="Verdana"/>
    </font>
    <font>
      <u/>
      <sz val="10.0"/>
      <color rgb="FF085296"/>
      <name val="Verdana"/>
    </font>
    <font>
      <u/>
      <sz val="11.0"/>
      <color rgb="FF085296"/>
      <name val="Calibri"/>
    </font>
    <font>
      <u/>
      <sz val="11.0"/>
      <color rgb="FF085296"/>
      <name val="Verdana"/>
    </font>
    <font>
      <sz val="11.0"/>
      <color rgb="FF000000"/>
      <name val="Verdana"/>
    </font>
    <font>
      <u/>
      <sz val="11.0"/>
      <color rgb="FF085296"/>
      <name val="Verdana"/>
    </font>
    <font>
      <u/>
      <sz val="11.0"/>
      <color rgb="FF085296"/>
      <name val="Verdana"/>
    </font>
    <font>
      <sz val="11.0"/>
      <name val="Verdana"/>
    </font>
    <font>
      <u/>
      <sz val="11.0"/>
      <color rgb="FF085296"/>
      <name val="Verdana"/>
    </font>
    <font>
      <u/>
      <sz val="11.0"/>
      <color rgb="FF085296"/>
      <name val="Verdana"/>
    </font>
    <font>
      <sz val="11.0"/>
      <name val="Calibri"/>
    </font>
    <font>
      <sz val="11.0"/>
      <color rgb="FF3E3E3E"/>
      <name val="Verdana"/>
    </font>
    <font>
      <u/>
      <sz val="11.0"/>
      <color rgb="FF085296"/>
      <name val="Verdana"/>
    </font>
    <font>
      <u/>
      <sz val="11.0"/>
      <color rgb="FF085296"/>
      <name val="Verdana"/>
    </font>
    <font>
      <u/>
      <sz val="11.0"/>
      <color rgb="FF1C4587"/>
      <name val="Verdana"/>
    </font>
    <font>
      <u/>
      <sz val="12.0"/>
      <color rgb="FF085296"/>
      <name val="Verdana"/>
    </font>
    <font>
      <u/>
      <sz val="11.0"/>
      <color rgb="FF085296"/>
      <name val="Arial"/>
    </font>
    <font>
      <u/>
      <color rgb="FF085296"/>
      <name val="Verdana"/>
    </font>
    <font>
      <u/>
      <color rgb="FF085296"/>
      <name val="Verdana"/>
    </font>
    <font>
      <u/>
      <sz val="11.0"/>
      <color rgb="FF1155CC"/>
      <name val="Verdana"/>
    </font>
    <font>
      <u/>
      <sz val="11.0"/>
      <color rgb="FF417394"/>
      <name val="Verdana"/>
    </font>
    <font>
      <u/>
      <sz val="11.0"/>
      <color rgb="FF417394"/>
      <name val="Verdana"/>
    </font>
    <font>
      <sz val="12.0"/>
      <name val="Calibri"/>
    </font>
    <font>
      <u/>
      <sz val="11.0"/>
      <color rgb="FF085296"/>
      <name val="Verdana"/>
    </font>
    <font>
      <u/>
      <sz val="11.0"/>
      <color rgb="FF085296"/>
      <name val="Verdana"/>
    </font>
    <font>
      <sz val="11.0"/>
      <color rgb="FF085296"/>
      <name val="Verdana"/>
    </font>
    <font>
      <u/>
      <sz val="11.0"/>
      <color rgb="FF417394"/>
      <name val="Verdana"/>
    </font>
    <font>
      <name val="Verdana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FBFBF"/>
      </right>
      <top style="thin">
        <color rgb="FFD8D8D8"/>
      </top>
      <bottom style="thin">
        <color rgb="FFD8D8D8"/>
      </bottom>
    </border>
    <border>
      <left style="thin">
        <color rgb="FF000000"/>
      </left>
      <right style="thin">
        <color rgb="FFBFBFBF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3" numFmtId="0" xfId="0" applyFont="1"/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" fillId="0" fontId="7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vertical="center"/>
    </xf>
    <xf borderId="1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1" fillId="0" fontId="13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 vertical="center"/>
    </xf>
    <xf borderId="0" fillId="0" fontId="14" numFmtId="0" xfId="0" applyAlignment="1" applyFont="1">
      <alignment vertical="center"/>
    </xf>
    <xf borderId="1" fillId="0" fontId="15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center" wrapText="1"/>
    </xf>
    <xf borderId="0" fillId="0" fontId="16" numFmtId="0" xfId="0" applyFont="1"/>
    <xf borderId="0" fillId="0" fontId="3" numFmtId="0" xfId="0" applyAlignment="1" applyFont="1">
      <alignment vertical="center"/>
    </xf>
    <xf borderId="1" fillId="0" fontId="17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0" fontId="20" numFmtId="0" xfId="0" applyAlignment="1" applyBorder="1" applyFont="1">
      <alignment vertical="center"/>
    </xf>
    <xf borderId="1" fillId="0" fontId="21" numFmtId="0" xfId="0" applyAlignment="1" applyBorder="1" applyFont="1">
      <alignment vertical="center"/>
    </xf>
    <xf borderId="1" fillId="0" fontId="22" numFmtId="0" xfId="0" applyAlignment="1" applyBorder="1" applyFont="1">
      <alignment readingOrder="0" vertical="center"/>
    </xf>
    <xf borderId="1" fillId="0" fontId="21" numFmtId="0" xfId="0" applyAlignment="1" applyBorder="1" applyFont="1">
      <alignment readingOrder="0" vertical="center"/>
    </xf>
    <xf borderId="1" fillId="0" fontId="23" numFmtId="0" xfId="0" applyAlignment="1" applyBorder="1" applyFont="1">
      <alignment shrinkToFit="0" vertical="center" wrapText="1"/>
    </xf>
    <xf borderId="0" fillId="0" fontId="24" numFmtId="0" xfId="0" applyAlignment="1" applyFont="1">
      <alignment vertical="bottom"/>
    </xf>
    <xf borderId="0" fillId="0" fontId="21" numFmtId="0" xfId="0" applyAlignment="1" applyFont="1">
      <alignment vertical="center"/>
    </xf>
    <xf borderId="1" fillId="0" fontId="25" numFmtId="0" xfId="0" applyAlignment="1" applyBorder="1" applyFont="1">
      <alignment shrinkToFit="0" vertical="center" wrapText="1"/>
    </xf>
    <xf borderId="1" fillId="0" fontId="25" numFmtId="0" xfId="0" applyAlignment="1" applyBorder="1" applyFont="1">
      <alignment readingOrder="0" shrinkToFit="0" vertical="center" wrapText="1"/>
    </xf>
    <xf borderId="0" fillId="0" fontId="26" numFmtId="0" xfId="0" applyAlignment="1" applyFont="1">
      <alignment readingOrder="0" vertical="center"/>
    </xf>
    <xf borderId="0" fillId="0" fontId="24" numFmtId="0" xfId="0" applyFont="1"/>
    <xf borderId="1" fillId="0" fontId="21" numFmtId="0" xfId="0" applyAlignment="1" applyBorder="1" applyFont="1">
      <alignment vertical="center"/>
    </xf>
    <xf borderId="1" fillId="0" fontId="27" numFmtId="0" xfId="0" applyAlignment="1" applyBorder="1" applyFont="1">
      <alignment vertical="center"/>
    </xf>
    <xf borderId="0" fillId="0" fontId="21" numFmtId="0" xfId="0" applyAlignment="1" applyFont="1">
      <alignment readingOrder="0" vertical="center"/>
    </xf>
    <xf borderId="1" fillId="0" fontId="28" numFmtId="0" xfId="0" applyAlignment="1" applyBorder="1" applyFont="1">
      <alignment readingOrder="0" shrinkToFit="0" vertical="center" wrapText="1"/>
    </xf>
    <xf borderId="1" fillId="3" fontId="25" numFmtId="0" xfId="0" applyAlignment="1" applyBorder="1" applyFill="1" applyFont="1">
      <alignment readingOrder="0" vertical="center"/>
    </xf>
    <xf borderId="1" fillId="0" fontId="29" numFmtId="0" xfId="0" applyAlignment="1" applyBorder="1" applyFont="1">
      <alignment shrinkToFit="0" vertical="center" wrapText="1"/>
    </xf>
    <xf borderId="2" fillId="0" fontId="18" numFmtId="0" xfId="0" applyAlignment="1" applyBorder="1" applyFont="1">
      <alignment shrinkToFit="0" vertical="center" wrapText="1"/>
    </xf>
    <xf borderId="0" fillId="0" fontId="30" numFmtId="0" xfId="0" applyAlignment="1" applyFont="1">
      <alignment readingOrder="0" vertical="center"/>
    </xf>
    <xf borderId="2" fillId="0" fontId="18" numFmtId="0" xfId="0" applyAlignment="1" applyBorder="1" applyFont="1">
      <alignment readingOrder="0" shrinkToFit="0" vertical="center" wrapText="1"/>
    </xf>
    <xf borderId="0" fillId="3" fontId="25" numFmtId="0" xfId="0" applyAlignment="1" applyFont="1">
      <alignment readingOrder="0" vertical="center"/>
    </xf>
    <xf borderId="0" fillId="0" fontId="18" numFmtId="0" xfId="0" applyAlignment="1" applyFont="1">
      <alignment readingOrder="0" shrinkToFit="0" vertical="center" wrapText="1"/>
    </xf>
    <xf borderId="1" fillId="3" fontId="25" numFmtId="0" xfId="0" applyAlignment="1" applyBorder="1" applyFont="1">
      <alignment vertical="center"/>
    </xf>
    <xf borderId="2" fillId="0" fontId="18" numFmtId="0" xfId="0" applyAlignment="1" applyBorder="1" applyFont="1">
      <alignment shrinkToFit="0" vertical="center" wrapText="1"/>
    </xf>
    <xf borderId="1" fillId="3" fontId="25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1" fillId="0" fontId="31" numFmtId="0" xfId="0" applyAlignment="1" applyBorder="1" applyFont="1">
      <alignment readingOrder="0" vertical="center"/>
    </xf>
    <xf borderId="0" fillId="0" fontId="32" numFmtId="0" xfId="0" applyAlignment="1" applyFont="1">
      <alignment vertical="center"/>
    </xf>
    <xf borderId="1" fillId="0" fontId="21" numFmtId="0" xfId="0" applyAlignment="1" applyBorder="1" applyFont="1">
      <alignment readingOrder="0" shrinkToFit="0" vertical="center" wrapText="1"/>
    </xf>
    <xf borderId="1" fillId="0" fontId="33" numFmtId="0" xfId="0" applyAlignment="1" applyBorder="1" applyFont="1">
      <alignment readingOrder="0" shrinkToFit="0" vertical="center" wrapText="1"/>
    </xf>
    <xf borderId="1" fillId="3" fontId="25" numFmtId="0" xfId="0" applyAlignment="1" applyBorder="1" applyFont="1">
      <alignment shrinkToFit="0" vertical="center" wrapText="1"/>
    </xf>
    <xf borderId="1" fillId="0" fontId="21" numFmtId="0" xfId="0" applyAlignment="1" applyBorder="1" applyFont="1">
      <alignment shrinkToFit="0" vertical="center" wrapText="1"/>
    </xf>
    <xf borderId="1" fillId="0" fontId="34" numFmtId="0" xfId="0" applyAlignment="1" applyBorder="1" applyFont="1">
      <alignment readingOrder="0" shrinkToFit="0" vertical="center" wrapText="1"/>
    </xf>
    <xf borderId="1" fillId="0" fontId="35" numFmtId="0" xfId="0" applyAlignment="1" applyBorder="1" applyFont="1">
      <alignment shrinkToFit="0" vertical="center" wrapText="1"/>
    </xf>
    <xf borderId="0" fillId="0" fontId="36" numFmtId="0" xfId="0" applyFont="1"/>
    <xf borderId="1" fillId="0" fontId="18" numFmtId="0" xfId="0" applyAlignment="1" applyBorder="1" applyFont="1">
      <alignment readingOrder="0" shrinkToFit="0" vertical="center" wrapText="1"/>
    </xf>
    <xf borderId="3" fillId="0" fontId="37" numFmtId="0" xfId="0" applyAlignment="1" applyBorder="1" applyFont="1">
      <alignment readingOrder="0" shrinkToFit="0" wrapText="1"/>
    </xf>
    <xf borderId="4" fillId="0" fontId="38" numFmtId="0" xfId="0" applyAlignment="1" applyBorder="1" applyFont="1">
      <alignment readingOrder="0" shrinkToFit="0" wrapText="1"/>
    </xf>
    <xf borderId="0" fillId="0" fontId="39" numFmtId="0" xfId="0" applyAlignment="1" applyFont="1">
      <alignment readingOrder="0" shrinkToFit="0" wrapText="1"/>
    </xf>
    <xf borderId="1" fillId="0" fontId="18" numFmtId="0" xfId="0" applyAlignment="1" applyBorder="1" applyFont="1">
      <alignment shrinkToFit="0" vertical="center" wrapText="1"/>
    </xf>
    <xf borderId="1" fillId="3" fontId="40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0" fillId="0" fontId="39" numFmtId="0" xfId="0" applyAlignment="1" applyFont="1">
      <alignment shrinkToFit="0" vertical="center" wrapText="1"/>
    </xf>
    <xf borderId="1" fillId="0" fontId="39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0" fillId="0" fontId="39" numFmtId="0" xfId="0" applyAlignment="1" applyFont="1">
      <alignment shrinkToFit="0" vertical="center" wrapText="1"/>
    </xf>
    <xf borderId="1" fillId="0" fontId="41" numFmtId="0" xfId="0" applyAlignment="1" applyBorder="1" applyFont="1">
      <alignment readingOrder="0" vertical="center"/>
    </xf>
    <xf borderId="2" fillId="0" fontId="18" numFmtId="0" xfId="0" applyAlignment="1" applyBorder="1" applyFont="1">
      <alignment shrinkToFit="0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enforums.com/tutorials/32236-enable-disable-microsoft-defender-pua-protection-windows-10-a.html" TargetMode="External"/><Relationship Id="rId194" Type="http://schemas.openxmlformats.org/officeDocument/2006/relationships/hyperlink" Target="https://www.tenforums.com/tutorials/99576-how-schedule-scan-microsoft-defender-antivirus-windows-10-a.html" TargetMode="External"/><Relationship Id="rId193" Type="http://schemas.openxmlformats.org/officeDocument/2006/relationships/hyperlink" Target="https://www.tenforums.com/tutorials/18145-add-remove-scan-microsoft-defender-context-menu-windows-10-a.html" TargetMode="External"/><Relationship Id="rId192" Type="http://schemas.openxmlformats.org/officeDocument/2006/relationships/hyperlink" Target="https://www.tenforums.com/tutorials/3569-turn-off-real-time-protection-microsoft-defender-antivirus.html" TargetMode="External"/><Relationship Id="rId191" Type="http://schemas.openxmlformats.org/officeDocument/2006/relationships/hyperlink" Target="https://www.tenforums.com/tutorials/123840-view-protection-history-windows-defender-antivirus-windows-10-a.html" TargetMode="External"/><Relationship Id="rId187" Type="http://schemas.openxmlformats.org/officeDocument/2006/relationships/hyperlink" Target="https://www.tenforums.com/tutorials/5426-add-remove-trusted-devices-microsoft-account.html" TargetMode="External"/><Relationship Id="rId186" Type="http://schemas.openxmlformats.org/officeDocument/2006/relationships/hyperlink" Target="https://www.tenforums.com/tutorials/111310-change-default-sound-input-device-windows-10-a.html" TargetMode="External"/><Relationship Id="rId185" Type="http://schemas.openxmlformats.org/officeDocument/2006/relationships/hyperlink" Target="https://www.tenforums.com/tutorials/139722-turn-off-download-updates-over-metered-connections-windows-10-a.html" TargetMode="External"/><Relationship Id="rId184" Type="http://schemas.openxmlformats.org/officeDocument/2006/relationships/hyperlink" Target="https://www.tenforums.com/tutorials/161274-enable-microsoft-defender-antivirus-updates-over-metered-connections.html" TargetMode="External"/><Relationship Id="rId189" Type="http://schemas.openxmlformats.org/officeDocument/2006/relationships/hyperlink" Target="https://www.tenforums.com/tutorials/5924-add-remove-microsoft-defender-antivirus-exclusions-windows-10-a.html" TargetMode="External"/><Relationship Id="rId188" Type="http://schemas.openxmlformats.org/officeDocument/2006/relationships/hyperlink" Target="https://www.tenforums.com/tutorials/6120-add-windows-defender-antivirus-context-menu-windows-10-a.html" TargetMode="External"/><Relationship Id="rId183" Type="http://schemas.openxmlformats.org/officeDocument/2006/relationships/hyperlink" Target="https://www.elevenforum.com/t/enable-or-disable-memory-compression-in-windows-10-and-windows-11.3555/" TargetMode="External"/><Relationship Id="rId182" Type="http://schemas.openxmlformats.org/officeDocument/2006/relationships/hyperlink" Target="https://www.tenforums.com/tutorials/165967-how-use-meet-now-windows-10-create-join-meeting-skype.html" TargetMode="External"/><Relationship Id="rId181" Type="http://schemas.openxmlformats.org/officeDocument/2006/relationships/hyperlink" Target="https://www.tenforums.com/tutorials/165990-how-add-remove-meet-now-icon-taskbar-windows-10-a.html" TargetMode="External"/><Relationship Id="rId180" Type="http://schemas.openxmlformats.org/officeDocument/2006/relationships/hyperlink" Target="https://www.elevenforum.com/t/customize-dlna-media-streaming-settings-in-windows-10-and-windows-11.10297/" TargetMode="External"/><Relationship Id="rId176" Type="http://schemas.openxmlformats.org/officeDocument/2006/relationships/hyperlink" Target="https://www.elevenforum.com/t/change-dlna-media-server-name-in-windows-10-and-windows-11.10374/" TargetMode="External"/><Relationship Id="rId175" Type="http://schemas.openxmlformats.org/officeDocument/2006/relationships/hyperlink" Target="https://www.elevenforum.com/t/enable-or-disable-double-click-to-maximize-windows-vertically-in-windows.3225/" TargetMode="External"/><Relationship Id="rId174" Type="http://schemas.openxmlformats.org/officeDocument/2006/relationships/hyperlink" Target="https://www.tenforums.com/tutorials/70530-enable-microsoft-defender-scan-mapped-network-drives-windows-10-a.html" TargetMode="External"/><Relationship Id="rId173" Type="http://schemas.openxmlformats.org/officeDocument/2006/relationships/hyperlink" Target="https://www.tenforums.com/tutorials/168260-remove-map-network-drive-pc-context-menu-windows-10-a.html" TargetMode="External"/><Relationship Id="rId179" Type="http://schemas.openxmlformats.org/officeDocument/2006/relationships/hyperlink" Target="https://www.elevenforum.com/t/enable-or-disable-dlna-media-streaming-in-windows-10-and-windows-11.10295/" TargetMode="External"/><Relationship Id="rId178" Type="http://schemas.openxmlformats.org/officeDocument/2006/relationships/hyperlink" Target="https://www.elevenforum.com/t/allow-or-block-dlna-media-streaming-devices-in-windows-10-and-windows-11.10324/" TargetMode="External"/><Relationship Id="rId177" Type="http://schemas.openxmlformats.org/officeDocument/2006/relationships/hyperlink" Target="https://www.elevenforum.com/t/remove-dlna-media-streaming-device-from-list-in-windows-10-and-windows-11.10300/" TargetMode="External"/><Relationship Id="rId198" Type="http://schemas.openxmlformats.org/officeDocument/2006/relationships/hyperlink" Target="https://www.tenforums.com/tutorials/5918-how-turn-off-microsoft-defender-antivirus-windows-10-a.html" TargetMode="External"/><Relationship Id="rId197" Type="http://schemas.openxmlformats.org/officeDocument/2006/relationships/hyperlink" Target="https://www.tenforums.com/tutorials/123792-turn-off-tamper-protection-microsoft-defender-antivirus.html" TargetMode="External"/><Relationship Id="rId196" Type="http://schemas.openxmlformats.org/officeDocument/2006/relationships/hyperlink" Target="https://www.tenforums.com/tutorials/136951-how-update-security-definitions-microsoft-defender-antivirus.html" TargetMode="External"/><Relationship Id="rId195" Type="http://schemas.openxmlformats.org/officeDocument/2006/relationships/hyperlink" Target="https://www.tenforums.com/tutorials/142743-specify-microsoft-defender-antivirus-scheduled-scan-type-windows-10-a.html" TargetMode="External"/><Relationship Id="rId199" Type="http://schemas.openxmlformats.org/officeDocument/2006/relationships/hyperlink" Target="https://www.tenforums.com/tutorials/161274-enable-microsoft-defender-antivirus-updates-over-metered-connections.html" TargetMode="External"/><Relationship Id="rId150" Type="http://schemas.openxmlformats.org/officeDocument/2006/relationships/hyperlink" Target="https://www.elevenforum.com/t/change-automatic-stop-action-of-hyper-v-virtual-machine-in-windows-11.4206/" TargetMode="External"/><Relationship Id="rId392" Type="http://schemas.openxmlformats.org/officeDocument/2006/relationships/hyperlink" Target="https://www.windowsq.com/t/how-to-enable-or-disable-tab-groups-collapse-in-microsoft-edge.414/" TargetMode="External"/><Relationship Id="rId391" Type="http://schemas.openxmlformats.org/officeDocument/2006/relationships/hyperlink" Target="https://www.windowsq.com/t/how-to-enable-or-disable-tab-groups-auto-create-in-microsoft-edge.412/" TargetMode="External"/><Relationship Id="rId390" Type="http://schemas.openxmlformats.org/officeDocument/2006/relationships/hyperlink" Target="https://www.windowsq.com/t/how-to-add-tab-to-new-or-existing-group-in-microsoft-edge.427/" TargetMode="External"/><Relationship Id="rId1" Type="http://schemas.openxmlformats.org/officeDocument/2006/relationships/hyperlink" Target="https://www.tenforums.com/tutorials/51276-enable-disable-account-windows-10-a.html" TargetMode="External"/><Relationship Id="rId2" Type="http://schemas.openxmlformats.org/officeDocument/2006/relationships/hyperlink" Target="https://www.elevenforum.com/t/get-list-of-user-profiles-and-account-names-in-windows-11.14315/" TargetMode="External"/><Relationship Id="rId3" Type="http://schemas.openxmlformats.org/officeDocument/2006/relationships/hyperlink" Target="https://www.elevenforum.com/t/add-or-remove-account-picture-menu-on-start-menu-in-windows-11.8584/" TargetMode="External"/><Relationship Id="rId149" Type="http://schemas.openxmlformats.org/officeDocument/2006/relationships/hyperlink" Target="https://www.elevenforum.com/t/automatically-run-hyper-v-virtual-machines-at-startup-in-windows-11.4154/" TargetMode="External"/><Relationship Id="rId4" Type="http://schemas.openxmlformats.org/officeDocument/2006/relationships/hyperlink" Target="https://www.elevenforum.com/t/add-or-remove-change-account-settings-in-account-picture-menu-on-start-menu.8585/" TargetMode="External"/><Relationship Id="rId148" Type="http://schemas.openxmlformats.org/officeDocument/2006/relationships/hyperlink" Target="https://www.elevenforum.com/t/create-windows-11-virtual-machine-with-hyper-v.182/" TargetMode="External"/><Relationship Id="rId9" Type="http://schemas.openxmlformats.org/officeDocument/2006/relationships/hyperlink" Target="https://www.tenforums.com/tutorials/159896-how-change-what-alt-tab-shows-windows-10-a.html" TargetMode="External"/><Relationship Id="rId143" Type="http://schemas.openxmlformats.org/officeDocument/2006/relationships/hyperlink" Target="https://www.tenforums.com/tutorials/156864-how-run-vesa-certified-displayhdr-tests-display-windows-10-a.html" TargetMode="External"/><Relationship Id="rId385" Type="http://schemas.openxmlformats.org/officeDocument/2006/relationships/hyperlink" Target="https://www.tenforums.com/tutorials/165463-enable-disable-suggested-passwords-microsoft-edge-chromium.html" TargetMode="External"/><Relationship Id="rId142" Type="http://schemas.openxmlformats.org/officeDocument/2006/relationships/hyperlink" Target="https://www.tenforums.com/tutorials/177344-how-see-hdr-certification-display-windows-10-a.html" TargetMode="External"/><Relationship Id="rId384" Type="http://schemas.openxmlformats.org/officeDocument/2006/relationships/hyperlink" Target="https://www.tenforums.com/tutorials/167068-how-enable-disable-startup-boost-microsoft-edge-chromium.html" TargetMode="External"/><Relationship Id="rId141" Type="http://schemas.openxmlformats.org/officeDocument/2006/relationships/hyperlink" Target="https://www.tenforums.com/tutorials/163012-remove-general-tools-hardware-tabs-drive-properties-windows-10-a.html" TargetMode="External"/><Relationship Id="rId383" Type="http://schemas.openxmlformats.org/officeDocument/2006/relationships/hyperlink" Target="https://www.elevenforum.com/t/enable-or-disable-standalone-sidebar-in-microsoft-edge.14779/" TargetMode="External"/><Relationship Id="rId140" Type="http://schemas.openxmlformats.org/officeDocument/2006/relationships/hyperlink" Target="https://www.elevenforum.com/t/check-if-process-is-using-hardware-enforced-stack-protection-in-windows-11.14973/" TargetMode="External"/><Relationship Id="rId382" Type="http://schemas.openxmlformats.org/officeDocument/2006/relationships/hyperlink" Target="https://www.elevenforum.com/t/customize-split-screen-window-keyboard-shortcut-in-microsoft-edge.14881/" TargetMode="External"/><Relationship Id="rId5" Type="http://schemas.openxmlformats.org/officeDocument/2006/relationships/hyperlink" Target="https://www.elevenforum.com/t/add-or-remove-sign-out-in-account-picture-menu-on-start-menu-in-windows-11.8586/" TargetMode="External"/><Relationship Id="rId147" Type="http://schemas.openxmlformats.org/officeDocument/2006/relationships/hyperlink" Target="https://www.windowsq.com/t/how-to-enable-or-disable-high-contrast-warning-message-and-sound-in-windows.292/" TargetMode="External"/><Relationship Id="rId389" Type="http://schemas.openxmlformats.org/officeDocument/2006/relationships/hyperlink" Target="https://www.tenforums.com/tutorials/161680-enable-disable-tab-hover-card-images-microsoft-edge-chromium.html" TargetMode="External"/><Relationship Id="rId6" Type="http://schemas.openxmlformats.org/officeDocument/2006/relationships/hyperlink" Target="https://www.tenforums.com/tutorials/164857-how-fix-unable-add-use-pin-sign-option-windows-10-a.html" TargetMode="External"/><Relationship Id="rId146" Type="http://schemas.openxmlformats.org/officeDocument/2006/relationships/hyperlink" Target="https://www.tenforums.com/tutorials/157760-change-default-voice-activation-app-headset-button-windows-10-a.html" TargetMode="External"/><Relationship Id="rId388" Type="http://schemas.openxmlformats.org/officeDocument/2006/relationships/hyperlink" Target="https://www.windowsq.com/t/how-to-add-or-remove-tab-actions-menu-button-on-toolbar-in-microsoft-edge.1417/" TargetMode="External"/><Relationship Id="rId7" Type="http://schemas.openxmlformats.org/officeDocument/2006/relationships/hyperlink" Target="https://www.tenforums.com/tutorials/34661-open-administrative-tools-windows-10-a.html" TargetMode="External"/><Relationship Id="rId145" Type="http://schemas.openxmlformats.org/officeDocument/2006/relationships/hyperlink" Target="https://www.tenforums.com/tutorials/82315-enable-spatial-sound-headphones-windows-10-a.html" TargetMode="External"/><Relationship Id="rId387" Type="http://schemas.openxmlformats.org/officeDocument/2006/relationships/hyperlink" Target="https://www.tenforums.com/tutorials/162256-how-enable-disable-surf-game-microsoft-edge-chromium.html" TargetMode="External"/><Relationship Id="rId8" Type="http://schemas.openxmlformats.org/officeDocument/2006/relationships/hyperlink" Target="https://www.tenforums.com/tutorials/69358-how-restore-default-administrative-tools-windows-10-a.html" TargetMode="External"/><Relationship Id="rId144" Type="http://schemas.openxmlformats.org/officeDocument/2006/relationships/hyperlink" Target="https://www.tenforums.com/tutorials/176177-how-enable-disable-auto-hdr-games-windows-10-a.html" TargetMode="External"/><Relationship Id="rId386" Type="http://schemas.openxmlformats.org/officeDocument/2006/relationships/hyperlink" Target="https://www.windowsq.com/t/enable-or-disable-suggest-similar-sites-when-website-not-found-in-microsoft-edge.1021/" TargetMode="External"/><Relationship Id="rId381" Type="http://schemas.openxmlformats.org/officeDocument/2006/relationships/hyperlink" Target="https://www.elevenforum.com/t/open-split-screen-view-for-tab-in-microsoft-edge.17856/" TargetMode="External"/><Relationship Id="rId380" Type="http://schemas.openxmlformats.org/officeDocument/2006/relationships/hyperlink" Target="https://www.elevenforum.com/t/switch-to-horizontal-or-vertical-split-screen-view-for-tab-in-microsoft-edge.17862/" TargetMode="External"/><Relationship Id="rId139" Type="http://schemas.openxmlformats.org/officeDocument/2006/relationships/hyperlink" Target="https://www.tenforums.com/tutorials/164144-how-reset-gpu-preferences-apps-default-windows-10-a.html" TargetMode="External"/><Relationship Id="rId138" Type="http://schemas.openxmlformats.org/officeDocument/2006/relationships/hyperlink" Target="https://www.tenforums.com/tutorials/164143-how-backup-restore-gpu-preferences-apps-windows-10-a.html" TargetMode="External"/><Relationship Id="rId137" Type="http://schemas.openxmlformats.org/officeDocument/2006/relationships/hyperlink" Target="https://www.tenforums.com/tutorials/164144-how-reset-gpu-preferences-apps-default-windows-10-a.html" TargetMode="External"/><Relationship Id="rId379" Type="http://schemas.openxmlformats.org/officeDocument/2006/relationships/hyperlink" Target="https://www.elevenforum.com/t/enable-or-disable-split-screen-feature-in-microsoft-edge.12695/" TargetMode="External"/><Relationship Id="rId132" Type="http://schemas.openxmlformats.org/officeDocument/2006/relationships/hyperlink" Target="https://www.tenforums.com/tutorials/176796-how-add-remove-reading-list-bookmarks-bar-google-chrome.html" TargetMode="External"/><Relationship Id="rId374" Type="http://schemas.openxmlformats.org/officeDocument/2006/relationships/hyperlink" Target="https://www.tenforums.com/tutorials/168996-how-use-smart-copy-microsoft-edge-chromium.html" TargetMode="External"/><Relationship Id="rId131" Type="http://schemas.openxmlformats.org/officeDocument/2006/relationships/hyperlink" Target="https://www.tenforums.com/tutorials/176794-how-enable-disable-reading-list-feature-google-chrome.html" TargetMode="External"/><Relationship Id="rId373" Type="http://schemas.openxmlformats.org/officeDocument/2006/relationships/hyperlink" Target="https://www.elevenforum.com/t/change-inactivity-timeout-for-sleeping-tabs-in-microsoft-edge.7456/" TargetMode="External"/><Relationship Id="rId130" Type="http://schemas.openxmlformats.org/officeDocument/2006/relationships/hyperlink" Target="https://www.tenforums.com/tutorials/176843-how-add-remove-tabs-reading-list-google-chrome.html" TargetMode="External"/><Relationship Id="rId372" Type="http://schemas.openxmlformats.org/officeDocument/2006/relationships/hyperlink" Target="https://www.elevenforum.com/t/turn-on-or-off-fade-sleeping-tabs-in-microsoft-edge.7452/" TargetMode="External"/><Relationship Id="rId371" Type="http://schemas.openxmlformats.org/officeDocument/2006/relationships/hyperlink" Target="https://www.tenforums.com/tutorials/165231-how-enable-disable-sleeping-tabs-microsoft-edge-chromium.html" TargetMode="External"/><Relationship Id="rId136" Type="http://schemas.openxmlformats.org/officeDocument/2006/relationships/hyperlink" Target="https://www.tenforums.com/tutorials/164143-how-backup-restore-gpu-preferences-apps-windows-10-a.html" TargetMode="External"/><Relationship Id="rId378" Type="http://schemas.openxmlformats.org/officeDocument/2006/relationships/hyperlink" Target="https://www.tenforums.com/tutorials/159560-enable-disable-check-spelling-when-entering-text-microsoft-edge.html" TargetMode="External"/><Relationship Id="rId135" Type="http://schemas.openxmlformats.org/officeDocument/2006/relationships/hyperlink" Target="https://www.tenforums.com/tutorials/158948-how-add-remove-google-drive-context-menu-windows.html" TargetMode="External"/><Relationship Id="rId377" Type="http://schemas.openxmlformats.org/officeDocument/2006/relationships/hyperlink" Target="https://www.tenforums.com/tutorials/159556-turn-off-check-spelling-languages-microsoft-edge-chromium.html" TargetMode="External"/><Relationship Id="rId134" Type="http://schemas.openxmlformats.org/officeDocument/2006/relationships/hyperlink" Target="https://www.tenforums.com/tutorials/134484-enable-disable-volume-media-key-handling-google-chrome.html" TargetMode="External"/><Relationship Id="rId376" Type="http://schemas.openxmlformats.org/officeDocument/2006/relationships/hyperlink" Target="https://www.tenforums.com/tutorials/159611-how-add-remove-words-spellcheck-dictionary-microsoft-edge.html" TargetMode="External"/><Relationship Id="rId133" Type="http://schemas.openxmlformats.org/officeDocument/2006/relationships/hyperlink" Target="https://www.windowsq.com/t/how-to-add-or-remove-search-tabs-arrow-button-on-title-bar-in-google-chrome.1214/" TargetMode="External"/><Relationship Id="rId375" Type="http://schemas.openxmlformats.org/officeDocument/2006/relationships/hyperlink" Target="https://www.tenforums.com/tutorials/5520-turn-off-smartscreen-microsoft-edge-windows-10-a.html" TargetMode="External"/><Relationship Id="rId172" Type="http://schemas.openxmlformats.org/officeDocument/2006/relationships/hyperlink" Target="https://www.tenforums.com/tutorials/31116-turn-off-lock-screen-notifications-windows-10-a.html" TargetMode="External"/><Relationship Id="rId171" Type="http://schemas.openxmlformats.org/officeDocument/2006/relationships/hyperlink" Target="https://www.tenforums.com/tutorials/5016-lock-screen-background-change-windows-10-a.html" TargetMode="External"/><Relationship Id="rId170" Type="http://schemas.openxmlformats.org/officeDocument/2006/relationships/hyperlink" Target="https://www.tenforums.com/tutorials/178296-how-remove-lock-computer-ctrl-alt-del-screen-windows.html" TargetMode="External"/><Relationship Id="rId165" Type="http://schemas.openxmlformats.org/officeDocument/2006/relationships/hyperlink" Target="https://www.tenforums.com/tutorials/163377-adjust-left-right-audio-balance-sound-devices-windows-10-a.html" TargetMode="External"/><Relationship Id="rId164" Type="http://schemas.openxmlformats.org/officeDocument/2006/relationships/hyperlink" Target="https://www.tenforums.com/tutorials/167711-how-enable-disable-language-page-settings-windows-10-a.html" TargetMode="External"/><Relationship Id="rId163" Type="http://schemas.openxmlformats.org/officeDocument/2006/relationships/hyperlink" Target="https://www.tenforums.com/tutorials/175858-change-keyboard-input-language-layout-shortcut-windows-10-a.html" TargetMode="External"/><Relationship Id="rId162" Type="http://schemas.openxmlformats.org/officeDocument/2006/relationships/hyperlink" Target="https://www.tenforums.com/tutorials/167135-how-customize-disable-app-keys-keyboard-windows-10-a.html" TargetMode="External"/><Relationship Id="rId169" Type="http://schemas.openxmlformats.org/officeDocument/2006/relationships/hyperlink" Target="https://www.tenforums.com/tutorials/163078-how-add-remove-location-tab-folder-properties-windows-10-a.html" TargetMode="External"/><Relationship Id="rId168" Type="http://schemas.openxmlformats.org/officeDocument/2006/relationships/hyperlink" Target="https://www.tenforums.com/tutorials/164318-how-set-linux-distribution-version-wsl-1-wsl-2-windows-10-a.html" TargetMode="External"/><Relationship Id="rId167" Type="http://schemas.openxmlformats.org/officeDocument/2006/relationships/hyperlink" Target="https://www.windowsq.com/t/how-to-change-default-lid-open-action-in-windows-10.577/" TargetMode="External"/><Relationship Id="rId166" Type="http://schemas.openxmlformats.org/officeDocument/2006/relationships/hyperlink" Target="https://www.tenforums.com/tutorials/137645-turn-off-get-even-more-out-windows-suggestions-windows-10-a.html" TargetMode="External"/><Relationship Id="rId161" Type="http://schemas.openxmlformats.org/officeDocument/2006/relationships/hyperlink" Target="https://www.elevenforum.com/t/find-all-symbolic-links-and-junction-points-in-windows.4225/" TargetMode="External"/><Relationship Id="rId160" Type="http://schemas.openxmlformats.org/officeDocument/2006/relationships/hyperlink" Target="https://www.tenforums.com/tutorials/29588-see-full-details-about-windows-10-iso-file.html" TargetMode="External"/><Relationship Id="rId159" Type="http://schemas.openxmlformats.org/officeDocument/2006/relationships/hyperlink" Target="https://www.elevenforum.com/t/reset-ip-address-in-windows-11.6293/" TargetMode="External"/><Relationship Id="rId154" Type="http://schemas.openxmlformats.org/officeDocument/2006/relationships/hyperlink" Target="https://www.tenforums.com/tutorials/50865-how-change-windows-insider-program-channel-windows-10-a.html" TargetMode="External"/><Relationship Id="rId396" Type="http://schemas.openxmlformats.org/officeDocument/2006/relationships/hyperlink" Target="https://www.elevenforum.com/t/enable-or-disable-tab-organization-suggestions-in-microsoft-edge.17632/" TargetMode="External"/><Relationship Id="rId153" Type="http://schemas.openxmlformats.org/officeDocument/2006/relationships/hyperlink" Target="https://www.tenforums.com/tutorials/12316-how-start-stop-getting-insider-preview-builds-windows-10-pc.html" TargetMode="External"/><Relationship Id="rId395" Type="http://schemas.openxmlformats.org/officeDocument/2006/relationships/hyperlink" Target="https://www.windowsq.com/t/how-to-ungroup-tabs-and-remove-tab-from-group-in-microsoft-edge.429/" TargetMode="External"/><Relationship Id="rId152" Type="http://schemas.openxmlformats.org/officeDocument/2006/relationships/hyperlink" Target="https://www.tenforums.com/tutorials/175858-change-keyboard-input-language-layout-shortcut-windows-10-a.html" TargetMode="External"/><Relationship Id="rId394" Type="http://schemas.openxmlformats.org/officeDocument/2006/relationships/hyperlink" Target="https://www.windowsq.com/t/how-to-name-or-rename-tab-group-in-microsoft-edge.436/" TargetMode="External"/><Relationship Id="rId151" Type="http://schemas.openxmlformats.org/officeDocument/2006/relationships/hyperlink" Target="https://www.windowsq.com/t/how-to-use-iexpress-to-create-exe-file-from-batch-file.1575/" TargetMode="External"/><Relationship Id="rId393" Type="http://schemas.openxmlformats.org/officeDocument/2006/relationships/hyperlink" Target="https://www.tenforums.com/tutorials/156747-how-enable-disable-tab-groups-microsoft-edge-chromium.html" TargetMode="External"/><Relationship Id="rId158" Type="http://schemas.openxmlformats.org/officeDocument/2006/relationships/hyperlink" Target="https://www.tenforums.com/tutorials/163941-turn-off-let-internet-explorer-open-sites-microsoft-edge.html" TargetMode="External"/><Relationship Id="rId157" Type="http://schemas.openxmlformats.org/officeDocument/2006/relationships/hyperlink" Target="https://www.tenforums.com/tutorials/188599-find-app-program-installation-date-windows-10-a.html" TargetMode="External"/><Relationship Id="rId399" Type="http://schemas.openxmlformats.org/officeDocument/2006/relationships/hyperlink" Target="https://www.tenforums.com/tutorials/165415-how-add-themes-google-chrome-web-store-microsoft-edge.html" TargetMode="External"/><Relationship Id="rId156" Type="http://schemas.openxmlformats.org/officeDocument/2006/relationships/hyperlink" Target="https://www.tenforums.com/tutorials/157018-how-leave-windows-insider-program-unregister-account.html" TargetMode="External"/><Relationship Id="rId398" Type="http://schemas.openxmlformats.org/officeDocument/2006/relationships/hyperlink" Target="https://www.windowsq.com/t/how-to-change-theme-in-microsoft-edge.1244/" TargetMode="External"/><Relationship Id="rId155" Type="http://schemas.openxmlformats.org/officeDocument/2006/relationships/hyperlink" Target="https://www.tenforums.com/tutorials/157028-how-join-windows-insider-program-register-account.html" TargetMode="External"/><Relationship Id="rId397" Type="http://schemas.openxmlformats.org/officeDocument/2006/relationships/hyperlink" Target="https://www.elevenforum.com/t/enable-or-disable-rounded-corners-for-browser-tabs-in-microsoft-edge.13503/" TargetMode="External"/><Relationship Id="rId808" Type="http://schemas.openxmlformats.org/officeDocument/2006/relationships/hyperlink" Target="https://www.tenforums.com/tutorials/175429-change-default-device-connect-your-phone-app-windows-10-a.html" TargetMode="External"/><Relationship Id="rId807" Type="http://schemas.openxmlformats.org/officeDocument/2006/relationships/hyperlink" Target="https://www.tenforums.com/tutorials/169880-how-turn-off-show-contacts-your-phone-app-windows-10-pc.html" TargetMode="External"/><Relationship Id="rId806" Type="http://schemas.openxmlformats.org/officeDocument/2006/relationships/hyperlink" Target="https://www.tenforums.com/tutorials/163296-turn-off-cross-device-copy-paste-windows-10-your-phone.html" TargetMode="External"/><Relationship Id="rId805" Type="http://schemas.openxmlformats.org/officeDocument/2006/relationships/hyperlink" Target="https://www.windowsq.com/t/turn-on-or-off-android-phone-screen-while-connected-to-your-phone-app-on-windows-10-pc.334/" TargetMode="External"/><Relationship Id="rId809" Type="http://schemas.openxmlformats.org/officeDocument/2006/relationships/hyperlink" Target="https://www.tenforums.com/tutorials/162073-turn-off-display-apps-phone-your-phone-app-windows-10-a.html" TargetMode="External"/><Relationship Id="rId800" Type="http://schemas.openxmlformats.org/officeDocument/2006/relationships/hyperlink" Target="https://www.elevenforum.com/t/install-and-uninstall-xbox-game-bar-widgets-in-windows-11.14487/" TargetMode="External"/><Relationship Id="rId804" Type="http://schemas.openxmlformats.org/officeDocument/2006/relationships/hyperlink" Target="https://www.windowsq.com/t/how-to-pin-android-apps-from-your-phone-to-taskbar-on-windows-10-pc.343/" TargetMode="External"/><Relationship Id="rId803" Type="http://schemas.openxmlformats.org/officeDocument/2006/relationships/hyperlink" Target="https://www.windowsq.com/t/how-to-pin-android-apps-from-your-phone-to-start-menu-on-windows-10-pc.342/" TargetMode="External"/><Relationship Id="rId802" Type="http://schemas.openxmlformats.org/officeDocument/2006/relationships/hyperlink" Target="https://www.windowsq.com/t/how-to-add-or-remove-android-apps-as-favorites-in-your-phone-app-on-windows-10-pc.344/" TargetMode="External"/><Relationship Id="rId801" Type="http://schemas.openxmlformats.org/officeDocument/2006/relationships/hyperlink" Target="https://www.tenforums.com/tutorials/167712-enable-disable-your-account-info-page-settings-windows-10-a.html" TargetMode="External"/><Relationship Id="rId40" Type="http://schemas.openxmlformats.org/officeDocument/2006/relationships/hyperlink" Target="https://www.tenforums.com/tutorials/176794-how-enable-disable-reading-list-feature-google-chrome.html" TargetMode="External"/><Relationship Id="rId42" Type="http://schemas.openxmlformats.org/officeDocument/2006/relationships/hyperlink" Target="https://www.windowsq.com/t/how-to-add-or-remove-search-tabs-arrow-button-on-title-bar-in-google-chrome.1214/" TargetMode="External"/><Relationship Id="rId41" Type="http://schemas.openxmlformats.org/officeDocument/2006/relationships/hyperlink" Target="https://www.tenforums.com/tutorials/176796-how-add-remove-reading-list-bookmarks-bar-google-chrome.html" TargetMode="External"/><Relationship Id="rId44" Type="http://schemas.openxmlformats.org/officeDocument/2006/relationships/hyperlink" Target="https://www.tenforums.com/tutorials/174739-how-paste-plain-text-clipboard-history-windows-10-a.html" TargetMode="External"/><Relationship Id="rId43" Type="http://schemas.openxmlformats.org/officeDocument/2006/relationships/hyperlink" Target="https://www.tenforums.com/tutorials/134484-enable-disable-volume-media-key-handling-google-chrome.html" TargetMode="External"/><Relationship Id="rId46" Type="http://schemas.openxmlformats.org/officeDocument/2006/relationships/hyperlink" Target="https://www.tenforums.com/tutorials/72024-open-command-window-here-add-windows-10-a.html" TargetMode="External"/><Relationship Id="rId45" Type="http://schemas.openxmlformats.org/officeDocument/2006/relationships/hyperlink" Target="https://www.tenforums.com/tutorials/97636-how-change-closed-captions-settings-windows-10-a.html" TargetMode="External"/><Relationship Id="rId509" Type="http://schemas.openxmlformats.org/officeDocument/2006/relationships/hyperlink" Target="https://www.tenforums.com/tutorials/100109-change-how-many-times-taskbar-button-flashes-windows-10-a.html" TargetMode="External"/><Relationship Id="rId508" Type="http://schemas.openxmlformats.org/officeDocument/2006/relationships/hyperlink" Target="https://www.tenforums.com/tutorials/165836-how-add-remove-optional-features-windows-install-media.html" TargetMode="External"/><Relationship Id="rId503" Type="http://schemas.openxmlformats.org/officeDocument/2006/relationships/hyperlink" Target="https://www.elevenforum.com/t/add-or-remove-open-as-portable-device-context-menu-in-windows-11.12911/" TargetMode="External"/><Relationship Id="rId745" Type="http://schemas.openxmlformats.org/officeDocument/2006/relationships/hyperlink" Target="https://www.tenforums.com/tutorials/180207-how-add-remove-windows-security-context-menu-windows-10-a.html" TargetMode="External"/><Relationship Id="rId502" Type="http://schemas.openxmlformats.org/officeDocument/2006/relationships/hyperlink" Target="https://www.elevenforum.com/t/reset-onedrive-in-windows-10-and-windows-11.11786/" TargetMode="External"/><Relationship Id="rId744" Type="http://schemas.openxmlformats.org/officeDocument/2006/relationships/hyperlink" Target="https://www.tenforums.com/tutorials/165764-how-reset-windows-security-app-windows-10-a.html" TargetMode="External"/><Relationship Id="rId501" Type="http://schemas.openxmlformats.org/officeDocument/2006/relationships/hyperlink" Target="https://www.elevenforum.com/t/quit-and-close-onedrive-in-windows-10-and-windows-11.14469/" TargetMode="External"/><Relationship Id="rId743" Type="http://schemas.openxmlformats.org/officeDocument/2006/relationships/hyperlink" Target="https://www.tenforums.com/tutorials/91909-add-windows-security-control-panel-windows-10-a.html" TargetMode="External"/><Relationship Id="rId500" Type="http://schemas.openxmlformats.org/officeDocument/2006/relationships/hyperlink" Target="https://www.tenforums.com/tutorials/156270-view-restore-delete-previous-versions-files-onedrive.html" TargetMode="External"/><Relationship Id="rId742" Type="http://schemas.openxmlformats.org/officeDocument/2006/relationships/hyperlink" Target="https://www.tenforums.com/tutorials/165810-how-reset-windows-search-windows-10-a.html" TargetMode="External"/><Relationship Id="rId507" Type="http://schemas.openxmlformats.org/officeDocument/2006/relationships/hyperlink" Target="https://www.tenforums.com/tutorials/168452-how-install-opencl-opengl-compatibility-pack-windows-10-a.html" TargetMode="External"/><Relationship Id="rId749" Type="http://schemas.openxmlformats.org/officeDocument/2006/relationships/hyperlink" Target="https://www.tenforums.com/tutorials/164318-how-set-linux-distribution-version-wsl-1-wsl-2-windows-10-a.html" TargetMode="External"/><Relationship Id="rId506" Type="http://schemas.openxmlformats.org/officeDocument/2006/relationships/hyperlink" Target="https://www.elevenforum.com/t/reset-and-clear-open-with-context-menu-for-file-types-in-windows-11.2184/" TargetMode="External"/><Relationship Id="rId748" Type="http://schemas.openxmlformats.org/officeDocument/2006/relationships/hyperlink" Target="https://www.tenforums.com/tutorials/127506-add-remove-linux-navigation-pane-windows-10-a.html" TargetMode="External"/><Relationship Id="rId505" Type="http://schemas.openxmlformats.org/officeDocument/2006/relationships/hyperlink" Target="https://www.tenforums.com/tutorials/176295-add-remove-open-windows-terminal-context-menu-windows-10-a.html" TargetMode="External"/><Relationship Id="rId747" Type="http://schemas.openxmlformats.org/officeDocument/2006/relationships/hyperlink" Target="https://www.tenforums.com/tutorials/5016-change-lock-screen-background-windows-10-a.html" TargetMode="External"/><Relationship Id="rId504" Type="http://schemas.openxmlformats.org/officeDocument/2006/relationships/hyperlink" Target="https://www.tenforums.com/tutorials/178668-add-remove-open-windows-terminal-administrator-context-menu.html" TargetMode="External"/><Relationship Id="rId746" Type="http://schemas.openxmlformats.org/officeDocument/2006/relationships/hyperlink" Target="https://www.tenforums.com/tutorials/104025-turn-off-core-isolation-memory-integrity-windows-10-a.html" TargetMode="External"/><Relationship Id="rId48" Type="http://schemas.openxmlformats.org/officeDocument/2006/relationships/hyperlink" Target="https://www.tenforums.com/tutorials/59686-open-command-window-here-administrator-add-windows-10-a.html" TargetMode="External"/><Relationship Id="rId47" Type="http://schemas.openxmlformats.org/officeDocument/2006/relationships/hyperlink" Target="https://www.tenforums.com/tutorials/158472-add-remove-command-prompt-open-here-context-menu-windows-10-a.html" TargetMode="External"/><Relationship Id="rId49" Type="http://schemas.openxmlformats.org/officeDocument/2006/relationships/hyperlink" Target="https://www.tenforums.com/tutorials/157965-search-text-command-prompt-find-dialog-windows-10-a.html" TargetMode="External"/><Relationship Id="rId741" Type="http://schemas.openxmlformats.org/officeDocument/2006/relationships/hyperlink" Target="https://www.tenforums.com/tutorials/159841-how-enable-disable-video-input-windows-sandbox-windows-10-a.html" TargetMode="External"/><Relationship Id="rId740" Type="http://schemas.openxmlformats.org/officeDocument/2006/relationships/hyperlink" Target="https://www.tenforums.com/tutorials/159840-enable-disable-vgpu-sharing-windows-sandbox-windows-10-a.html" TargetMode="External"/><Relationship Id="rId31" Type="http://schemas.openxmlformats.org/officeDocument/2006/relationships/hyperlink" Target="https://www.tenforums.com/tutorials/175867-how-turn-off-caps-lock-caps-lock-shift-key-windows-10-a.html" TargetMode="External"/><Relationship Id="rId30" Type="http://schemas.openxmlformats.org/officeDocument/2006/relationships/hyperlink" Target="https://www.tenforums.com/tutorials/163997-change-restore-default-location-camera-roll-folder-windows-10-a.html" TargetMode="External"/><Relationship Id="rId33" Type="http://schemas.openxmlformats.org/officeDocument/2006/relationships/hyperlink" Target="https://www.windowsq.com/t/how-to-cast-media-to-device-in-microsoft-edge-on-windows-10.624/" TargetMode="External"/><Relationship Id="rId32" Type="http://schemas.openxmlformats.org/officeDocument/2006/relationships/hyperlink" Target="https://www.tenforums.com/tutorials/97636-how-change-closed-captions-settings-windows-10-a.html" TargetMode="External"/><Relationship Id="rId35" Type="http://schemas.openxmlformats.org/officeDocument/2006/relationships/hyperlink" Target="https://www.tenforums.com/tutorials/100916-set-data-limit-cellular-wi-fi-ethernet-networks-windows-10-a.html" TargetMode="External"/><Relationship Id="rId34" Type="http://schemas.openxmlformats.org/officeDocument/2006/relationships/hyperlink" Target="https://www.tenforums.com/tutorials/2895-run-sfc-command-windows-10-a.html" TargetMode="External"/><Relationship Id="rId739" Type="http://schemas.openxmlformats.org/officeDocument/2006/relationships/hyperlink" Target="https://www.tenforums.com/tutorials/159835-enable-disable-printer-sharing-windows-sandbox-windows-10-a.html" TargetMode="External"/><Relationship Id="rId734" Type="http://schemas.openxmlformats.org/officeDocument/2006/relationships/hyperlink" Target="https://www.tenforums.com/tutorials/2066-how-delete-windows-old-windows-bt-folders-windows-10-a.html" TargetMode="External"/><Relationship Id="rId733" Type="http://schemas.openxmlformats.org/officeDocument/2006/relationships/hyperlink" Target="https://www.tenforums.com/tutorials/157018-how-leave-windows-insider-program-unregister-account.html" TargetMode="External"/><Relationship Id="rId732" Type="http://schemas.openxmlformats.org/officeDocument/2006/relationships/hyperlink" Target="https://www.tenforums.com/tutorials/157028-how-join-windows-insider-program-register-account.html" TargetMode="External"/><Relationship Id="rId731" Type="http://schemas.openxmlformats.org/officeDocument/2006/relationships/hyperlink" Target="https://www.tenforums.com/tutorials/50865-how-change-windows-insider-program-channel-windows-10-a.html" TargetMode="External"/><Relationship Id="rId738" Type="http://schemas.openxmlformats.org/officeDocument/2006/relationships/hyperlink" Target="https://www.tenforums.com/tutorials/159828-how-enable-disable-networking-windows-sandbox-windows-10-a.html" TargetMode="External"/><Relationship Id="rId737" Type="http://schemas.openxmlformats.org/officeDocument/2006/relationships/hyperlink" Target="https://www.tenforums.com/tutorials/159821-enable-disable-clipboard-sharing-windows-sandbox-windows-10-a.html" TargetMode="External"/><Relationship Id="rId736" Type="http://schemas.openxmlformats.org/officeDocument/2006/relationships/hyperlink" Target="https://www.tenforums.com/tutorials/159825-how-enable-disable-audio-input-windows-sandbox-windows-10-a.html" TargetMode="External"/><Relationship Id="rId735" Type="http://schemas.openxmlformats.org/officeDocument/2006/relationships/hyperlink" Target="https://www.tenforums.com/tutorials/127060-enable-disable-windows-recovery-environment-windows-10-a.html" TargetMode="External"/><Relationship Id="rId37" Type="http://schemas.openxmlformats.org/officeDocument/2006/relationships/hyperlink" Target="https://www.tenforums.com/tutorials/160556-how-always-show-full-urls-address-bar-google-chrome.html" TargetMode="External"/><Relationship Id="rId36" Type="http://schemas.openxmlformats.org/officeDocument/2006/relationships/hyperlink" Target="https://www.tenforums.com/tutorials/178283-how-remove-change-password-ctrl-alt-del-screen-windows.html" TargetMode="External"/><Relationship Id="rId39" Type="http://schemas.openxmlformats.org/officeDocument/2006/relationships/hyperlink" Target="https://www.tenforums.com/tutorials/176843-how-add-remove-tabs-reading-list-google-chrome.html" TargetMode="External"/><Relationship Id="rId38" Type="http://schemas.openxmlformats.org/officeDocument/2006/relationships/hyperlink" Target="https://www.tenforums.com/tutorials/19336-how-import-favorites-microsoft-edge-chromium-google-chrome.html" TargetMode="External"/><Relationship Id="rId730" Type="http://schemas.openxmlformats.org/officeDocument/2006/relationships/hyperlink" Target="https://www.tenforums.com/tutorials/12316-how-start-stop-getting-insider-preview-builds-windows-10-pc.html" TargetMode="External"/><Relationship Id="rId20" Type="http://schemas.openxmlformats.org/officeDocument/2006/relationships/hyperlink" Target="https://www.elevenforum.com/t/add-or-remove-bing-chat-toolbar-icon-in-microsoft-edge.17229/" TargetMode="External"/><Relationship Id="rId22" Type="http://schemas.openxmlformats.org/officeDocument/2006/relationships/hyperlink" Target="https://www.tenforums.com/tutorials/166124-enable-disable-use-bitlocker-removable-drives-windows.html" TargetMode="External"/><Relationship Id="rId21" Type="http://schemas.openxmlformats.org/officeDocument/2006/relationships/hyperlink" Target="https://www.tenforums.com/tutorials/25016-turn-off-search-online-include-web-results-windows-10-a.html" TargetMode="External"/><Relationship Id="rId24" Type="http://schemas.openxmlformats.org/officeDocument/2006/relationships/hyperlink" Target="https://www.elevenforum.com/t/enable-or-disable-bluetooth-in-windows-11.8616/" TargetMode="External"/><Relationship Id="rId23" Type="http://schemas.openxmlformats.org/officeDocument/2006/relationships/hyperlink" Target="https://www.elevenforum.com/t/add-bitlocker-status-for-drive-context-menu-in-windows-11.2748/" TargetMode="External"/><Relationship Id="rId525" Type="http://schemas.openxmlformats.org/officeDocument/2006/relationships/hyperlink" Target="https://www.elevenforum.com/t/add-and-remove-buttons-on-simplified-ribbon-in-outlook-for-windows-11.17468/" TargetMode="External"/><Relationship Id="rId767" Type="http://schemas.openxmlformats.org/officeDocument/2006/relationships/hyperlink" Target="https://www.elevenforum.com/t/open-and-close-panes-in-windows-terminal-in-windows-11.8538/" TargetMode="External"/><Relationship Id="rId524" Type="http://schemas.openxmlformats.org/officeDocument/2006/relationships/hyperlink" Target="https://www.elevenforum.com/t/switch-between-classic-and-simplified-ribbon-in-outlook-for-windows-11.17467/" TargetMode="External"/><Relationship Id="rId766" Type="http://schemas.openxmlformats.org/officeDocument/2006/relationships/hyperlink" Target="https://www.tenforums.com/tutorials/178231-how-change-new-instance-behavior-windows-terminal-windows-10-a.html" TargetMode="External"/><Relationship Id="rId523" Type="http://schemas.openxmlformats.org/officeDocument/2006/relationships/hyperlink" Target="https://www.elevenforum.com/t/remove-or-change-reading-pane-layout-in-outlook-for-windows-11.17756/" TargetMode="External"/><Relationship Id="rId765" Type="http://schemas.openxmlformats.org/officeDocument/2006/relationships/hyperlink" Target="https://www.tenforums.com/tutorials/178235-how-change-windows-terminal-launch-size-windows-10-a.html" TargetMode="External"/><Relationship Id="rId522" Type="http://schemas.openxmlformats.org/officeDocument/2006/relationships/hyperlink" Target="https://www.elevenforum.com/t/customize-quick-actions-on-messages-in-outlook-for-windows-11.17470/" TargetMode="External"/><Relationship Id="rId764" Type="http://schemas.openxmlformats.org/officeDocument/2006/relationships/hyperlink" Target="https://www.tenforums.com/tutorials/178233-how-change-windows-terminal-launch-mode-windows-10-a.html" TargetMode="External"/><Relationship Id="rId529" Type="http://schemas.openxmlformats.org/officeDocument/2006/relationships/hyperlink" Target="https://www.tenforums.com/tutorials/156361-how-clear-recent-pictures-paint-mspaint-app-windows-10-a.html" TargetMode="External"/><Relationship Id="rId528" Type="http://schemas.openxmlformats.org/officeDocument/2006/relationships/hyperlink" Target="https://www.elevenforum.com/t/enable-or-disable-automatic-translation-of-email-messages-in-outlook-for-windows-11.17696/" TargetMode="External"/><Relationship Id="rId527" Type="http://schemas.openxmlformats.org/officeDocument/2006/relationships/hyperlink" Target="https://www.elevenforum.com/t/change-theme-to-light-or-dark-in-outlook-for-windows-11.17458/" TargetMode="External"/><Relationship Id="rId769" Type="http://schemas.openxmlformats.org/officeDocument/2006/relationships/hyperlink" Target="https://www.tenforums.com/tutorials/178335-how-add-remove-profiles-windows-terminal-app-windows-10-a.html" TargetMode="External"/><Relationship Id="rId526" Type="http://schemas.openxmlformats.org/officeDocument/2006/relationships/hyperlink" Target="https://www.elevenforum.com/t/snooze-email-in-outlook-for-windows-11.17558/" TargetMode="External"/><Relationship Id="rId768" Type="http://schemas.openxmlformats.org/officeDocument/2006/relationships/hyperlink" Target="https://www.elevenforum.com/t/resize-panes-in-windows-terminal-in-windows-11.8542/" TargetMode="External"/><Relationship Id="rId26" Type="http://schemas.openxmlformats.org/officeDocument/2006/relationships/hyperlink" Target="https://www.windowsq.com/t/how-to-enable-or-disable-windows-10x-boot-logo-animation-in-windows-10.767/" TargetMode="External"/><Relationship Id="rId25" Type="http://schemas.openxmlformats.org/officeDocument/2006/relationships/hyperlink" Target="https://www.tenforums.com/tutorials/163900-backup-restore-boot-configuration-data-bcd-store-windows.html" TargetMode="External"/><Relationship Id="rId28" Type="http://schemas.openxmlformats.org/officeDocument/2006/relationships/hyperlink" Target="https://www.tenforums.com/tutorials/177329-change-restore-default-image-settings-camera-windows-10-a.html" TargetMode="External"/><Relationship Id="rId27" Type="http://schemas.openxmlformats.org/officeDocument/2006/relationships/hyperlink" Target="https://www.tenforums.com/tutorials/159387-disable-auto-deletion-memory-dumps-low-disk-space-windows-10-a.html" TargetMode="External"/><Relationship Id="rId521" Type="http://schemas.openxmlformats.org/officeDocument/2006/relationships/hyperlink" Target="https://www.elevenforum.com/t/customize-quick-actions-on-message-surface-in-outlook-for-windows-11.17485/" TargetMode="External"/><Relationship Id="rId763" Type="http://schemas.openxmlformats.org/officeDocument/2006/relationships/hyperlink" Target="https://www.elevenforum.com/t/change-windows-terminal-language-in-windows-11.8515/" TargetMode="External"/><Relationship Id="rId29" Type="http://schemas.openxmlformats.org/officeDocument/2006/relationships/hyperlink" Target="https://www.tenforums.com/tutorials/166065-how-enable-disable-camera-off-osd-notifications-windows-10-a.html" TargetMode="External"/><Relationship Id="rId520" Type="http://schemas.openxmlformats.org/officeDocument/2006/relationships/hyperlink" Target="https://www.elevenforum.com/t/change-primary-account-in-outlook-for-windows-11.17724/" TargetMode="External"/><Relationship Id="rId762" Type="http://schemas.openxmlformats.org/officeDocument/2006/relationships/hyperlink" Target="https://www.tenforums.com/tutorials/179097-how-change-font-size-windows-terminal-profile-windows-10-a.html" TargetMode="External"/><Relationship Id="rId761" Type="http://schemas.openxmlformats.org/officeDocument/2006/relationships/hyperlink" Target="https://www.tenforums.com/tutorials/179549-add-open-windows-terminal-expandable-context-menu-windows-10-a.html" TargetMode="External"/><Relationship Id="rId760" Type="http://schemas.openxmlformats.org/officeDocument/2006/relationships/hyperlink" Target="https://www.elevenforum.com/t/enable-or-disable-do-you-want-to-close-all-tabs-in-windows-terminal.8496/" TargetMode="External"/><Relationship Id="rId11" Type="http://schemas.openxmlformats.org/officeDocument/2006/relationships/hyperlink" Target="https://www.tenforums.com/tutorials/126844-enable-disable-animate-controls-elements-inside-windows.html" TargetMode="External"/><Relationship Id="rId10" Type="http://schemas.openxmlformats.org/officeDocument/2006/relationships/hyperlink" Target="https://www.tenforums.com/tutorials/163151-how-add-remove-always-available-offline-context-menu-windows.html" TargetMode="External"/><Relationship Id="rId13" Type="http://schemas.openxmlformats.org/officeDocument/2006/relationships/hyperlink" Target="https://www.tenforums.com/tutorials/4689-uninstall-apps-windows-10-a.html" TargetMode="External"/><Relationship Id="rId12" Type="http://schemas.openxmlformats.org/officeDocument/2006/relationships/hyperlink" Target="https://www.tenforums.com/tutorials/188599-find-app-program-installation-date-windows-10-a.html" TargetMode="External"/><Relationship Id="rId519" Type="http://schemas.openxmlformats.org/officeDocument/2006/relationships/hyperlink" Target="https://www.elevenforum.com/t/turn-on-or-off-try-the-new-outlook-for-windows-app-in-windows-10-and-windows-11.17342/" TargetMode="External"/><Relationship Id="rId514" Type="http://schemas.openxmlformats.org/officeDocument/2006/relationships/hyperlink" Target="https://www.elevenforum.com/t/hide-or-show-folder-pane-in-outlook-for-windows-11.17809/" TargetMode="External"/><Relationship Id="rId756" Type="http://schemas.openxmlformats.org/officeDocument/2006/relationships/hyperlink" Target="https://www.tenforums.com/tutorials/176295-add-remove-open-windows-terminal-context-menu-windows-10-a.html" TargetMode="External"/><Relationship Id="rId513" Type="http://schemas.openxmlformats.org/officeDocument/2006/relationships/hyperlink" Target="https://www.elevenforum.com/t/turn-on-or-off-focused-inbox-in-outlook-for-windows-11.17400/" TargetMode="External"/><Relationship Id="rId755" Type="http://schemas.openxmlformats.org/officeDocument/2006/relationships/hyperlink" Target="https://www.elevenforum.com/t/change-behavior-when-windows-terminal-starts-in-windows-11.8490/" TargetMode="External"/><Relationship Id="rId512" Type="http://schemas.openxmlformats.org/officeDocument/2006/relationships/hyperlink" Target="https://www.elevenforum.com/t/pin-and-unpin-email-messages-in-outlook-for-windows-11.17525/" TargetMode="External"/><Relationship Id="rId754" Type="http://schemas.openxmlformats.org/officeDocument/2006/relationships/hyperlink" Target="https://www.tenforums.com/tutorials/178752-change-background-color-image-windows-terminal-windows-10-a.html" TargetMode="External"/><Relationship Id="rId511" Type="http://schemas.openxmlformats.org/officeDocument/2006/relationships/hyperlink" Target="https://www.elevenforum.com/t/enable-or-disable-conversation-view-in-outlook-for-windows-11.17489/" TargetMode="External"/><Relationship Id="rId753" Type="http://schemas.openxmlformats.org/officeDocument/2006/relationships/hyperlink" Target="https://www.tenforums.com/tutorials/178668-add-remove-open-windows-terminal-administrator-context-menu.html" TargetMode="External"/><Relationship Id="rId518" Type="http://schemas.openxmlformats.org/officeDocument/2006/relationships/hyperlink" Target="https://www.elevenforum.com/t/turn-on-or-off-notifications-banner-and-sound-in-outlook-for-windows-11.17407/" TargetMode="External"/><Relationship Id="rId517" Type="http://schemas.openxmlformats.org/officeDocument/2006/relationships/hyperlink" Target="https://www.elevenforum.com/t/change-default-message-format-in-outlook-for-windows-11.17781/" TargetMode="External"/><Relationship Id="rId759" Type="http://schemas.openxmlformats.org/officeDocument/2006/relationships/hyperlink" Target="https://www.tenforums.com/tutorials/180053-how-change-default-terminal-application-windows-10-a.html" TargetMode="External"/><Relationship Id="rId516" Type="http://schemas.openxmlformats.org/officeDocument/2006/relationships/hyperlink" Target="https://www.elevenforum.com/t/change-keyboard-shortcuts-to-use-in-outlook-for-windows-11.17464/" TargetMode="External"/><Relationship Id="rId758" Type="http://schemas.openxmlformats.org/officeDocument/2006/relationships/hyperlink" Target="https://www.tenforums.com/tutorials/177955-how-change-default-profile-windows-terminal-app-windows-10-a.html" TargetMode="External"/><Relationship Id="rId515" Type="http://schemas.openxmlformats.org/officeDocument/2006/relationships/hyperlink" Target="https://www.elevenforum.com/t/enable-or-disable-forwarding-email-messages-in-outlook-for-windows-11.17688/" TargetMode="External"/><Relationship Id="rId757" Type="http://schemas.openxmlformats.org/officeDocument/2006/relationships/hyperlink" Target="https://www.tenforums.com/tutorials/178817-how-change-cursor-shape-windows-terminal-profile-windows-10-a.html" TargetMode="External"/><Relationship Id="rId15" Type="http://schemas.openxmlformats.org/officeDocument/2006/relationships/hyperlink" Target="https://www.tenforums.com/tutorials/163377-adjust-left-right-audio-balance-sound-devices-windows-10-a.html" TargetMode="External"/><Relationship Id="rId14" Type="http://schemas.openxmlformats.org/officeDocument/2006/relationships/hyperlink" Target="https://www.tenforums.com/tutorials/163427-how-enable-disable-archive-apps-windows-10-a.html" TargetMode="External"/><Relationship Id="rId17" Type="http://schemas.openxmlformats.org/officeDocument/2006/relationships/hyperlink" Target="https://www.tenforums.com/tutorials/168191-how-enable-disable-autoplay-page-settings-windows-10-a.html" TargetMode="External"/><Relationship Id="rId16" Type="http://schemas.openxmlformats.org/officeDocument/2006/relationships/hyperlink" Target="https://www.tenforums.com/tutorials/176177-how-enable-disable-auto-hdr-games-windows-10-a.html" TargetMode="External"/><Relationship Id="rId19" Type="http://schemas.openxmlformats.org/officeDocument/2006/relationships/hyperlink" Target="https://www.tenforums.com/tutorials/163900-backup-restore-boot-configuration-data-bcd-store-windows.html" TargetMode="External"/><Relationship Id="rId510" Type="http://schemas.openxmlformats.org/officeDocument/2006/relationships/hyperlink" Target="https://www.elevenforum.com/t/turn-on-or-off-automatic-replies-in-outlook-for-windows-11.17730/" TargetMode="External"/><Relationship Id="rId752" Type="http://schemas.openxmlformats.org/officeDocument/2006/relationships/hyperlink" Target="https://www.tenforums.com/tutorials/178024-enable-disable-always-show-tabs-windows-terminal-windows-10-a.html" TargetMode="External"/><Relationship Id="rId18" Type="http://schemas.openxmlformats.org/officeDocument/2006/relationships/hyperlink" Target="https://www.tenforums.com/tutorials/174013-turn-off-autoswitch-wireless-network-connection-windows.html" TargetMode="External"/><Relationship Id="rId751" Type="http://schemas.openxmlformats.org/officeDocument/2006/relationships/hyperlink" Target="https://www.tenforums.com/tutorials/177964-how-enable-disable-windows-terminal-always-top-windows-10-a.html" TargetMode="External"/><Relationship Id="rId750" Type="http://schemas.openxmlformats.org/officeDocument/2006/relationships/hyperlink" Target="https://www.tenforums.com/tutorials/164301-how-update-wsl-wsl-2-windows-10-a.html" TargetMode="External"/><Relationship Id="rId84" Type="http://schemas.openxmlformats.org/officeDocument/2006/relationships/hyperlink" Target="https://www.tenforums.com/tutorials/177344-how-see-hdr-certification-display-windows-10-a.html" TargetMode="External"/><Relationship Id="rId83" Type="http://schemas.openxmlformats.org/officeDocument/2006/relationships/hyperlink" Target="https://www.tenforums.com/tutorials/163431-how-check-version-directx-installed-windows-10-a.html" TargetMode="External"/><Relationship Id="rId86" Type="http://schemas.openxmlformats.org/officeDocument/2006/relationships/hyperlink" Target="https://www.tenforums.com/tutorials/178614-how-rearrange-multiple-displays-windows-10-a.html" TargetMode="External"/><Relationship Id="rId85" Type="http://schemas.openxmlformats.org/officeDocument/2006/relationships/hyperlink" Target="https://www.tenforums.com/tutorials/158033-change-time-require-sign-after-display-turns-off-windows-10-a.html" TargetMode="External"/><Relationship Id="rId88" Type="http://schemas.openxmlformats.org/officeDocument/2006/relationships/hyperlink" Target="https://www.elevenforum.com/t/remove-dlna-media-streaming-device-from-list-in-windows-10-and-windows-11.10300/" TargetMode="External"/><Relationship Id="rId87" Type="http://schemas.openxmlformats.org/officeDocument/2006/relationships/hyperlink" Target="https://www.elevenforum.com/t/change-dlna-media-server-name-in-windows-10-and-windows-11.10374/" TargetMode="External"/><Relationship Id="rId89" Type="http://schemas.openxmlformats.org/officeDocument/2006/relationships/hyperlink" Target="https://www.elevenforum.com/t/allow-or-block-dlna-media-streaming-devices-in-windows-10-and-windows-11.10324/" TargetMode="External"/><Relationship Id="rId709" Type="http://schemas.openxmlformats.org/officeDocument/2006/relationships/hyperlink" Target="https://www.tenforums.com/tutorials/28346-wi-fi-sense-turn-off-windows-10-mobile-phone.html" TargetMode="External"/><Relationship Id="rId708" Type="http://schemas.openxmlformats.org/officeDocument/2006/relationships/hyperlink" Target="https://www.tenforums.com/tutorials/28227-turn-off-wi-fi-sense-windows-10-a.html" TargetMode="External"/><Relationship Id="rId707" Type="http://schemas.openxmlformats.org/officeDocument/2006/relationships/hyperlink" Target="https://www.tenforums.com/tutorials/28252-enable-disable-wi-fi-sense-paid-wi-fi-services-windows-10-a.html" TargetMode="External"/><Relationship Id="rId706" Type="http://schemas.openxmlformats.org/officeDocument/2006/relationships/hyperlink" Target="https://www.elevenforum.com/t/enable-or-disable-wi-fi-in-windows-11.8603/" TargetMode="External"/><Relationship Id="rId80" Type="http://schemas.openxmlformats.org/officeDocument/2006/relationships/hyperlink" Target="https://www.tenforums.com/tutorials/133365-how-turn-off-device-search-history-windows-10-a.html" TargetMode="External"/><Relationship Id="rId82" Type="http://schemas.openxmlformats.org/officeDocument/2006/relationships/hyperlink" Target="https://www.elevenforum.com/t/check-directstorage-support-in-windows-11-and-windows-10.14722/" TargetMode="External"/><Relationship Id="rId81" Type="http://schemas.openxmlformats.org/officeDocument/2006/relationships/hyperlink" Target="https://www.tenforums.com/tutorials/181365-change-device-usage-windows-10-pc.html" TargetMode="External"/><Relationship Id="rId701" Type="http://schemas.openxmlformats.org/officeDocument/2006/relationships/hyperlink" Target="https://www.tenforums.com/tutorials/167643-how-enable-disable-vpn-page-settings-windows-10-a.html" TargetMode="External"/><Relationship Id="rId700" Type="http://schemas.openxmlformats.org/officeDocument/2006/relationships/hyperlink" Target="https://www.tenforums.com/tutorials/108910-how-use-dictation-talk-instead-type-windows-10-a.html" TargetMode="External"/><Relationship Id="rId705" Type="http://schemas.openxmlformats.org/officeDocument/2006/relationships/hyperlink" Target="https://www.tenforums.com/tutorials/100916-set-data-limit-cellular-wi-fi-ethernet-networks-windows-10-a.html" TargetMode="External"/><Relationship Id="rId704" Type="http://schemas.openxmlformats.org/officeDocument/2006/relationships/hyperlink" Target="https://www.tenforums.com/tutorials/25016-turn-off-search-online-include-web-results-windows-10-a.html" TargetMode="External"/><Relationship Id="rId703" Type="http://schemas.openxmlformats.org/officeDocument/2006/relationships/hyperlink" Target="https://www.elevenforum.com/t/add-or-remove-windows-edition-and-build-watermark-on-desktop.16728/" TargetMode="External"/><Relationship Id="rId702" Type="http://schemas.openxmlformats.org/officeDocument/2006/relationships/hyperlink" Target="https://www.tenforums.com/tutorials/175328-how-enable-disable-wake-lan-wol-windows-10-a.html" TargetMode="External"/><Relationship Id="rId73" Type="http://schemas.openxmlformats.org/officeDocument/2006/relationships/hyperlink" Target="https://www.tenforums.com/tutorials/203446-enable-disable-microsoft-edge-desktop-search-bar-windows-10-a.html" TargetMode="External"/><Relationship Id="rId72" Type="http://schemas.openxmlformats.org/officeDocument/2006/relationships/hyperlink" Target="https://www.elevenforum.com/t/refresh-desktop-in-windows-11.8401/" TargetMode="External"/><Relationship Id="rId75" Type="http://schemas.openxmlformats.org/officeDocument/2006/relationships/hyperlink" Target="https://www.tenforums.com/tutorials/30136-turn-off-developer-mode-windows-10-a.html" TargetMode="External"/><Relationship Id="rId74" Type="http://schemas.openxmlformats.org/officeDocument/2006/relationships/hyperlink" Target="https://www.tenforums.com/tutorials/100262-enable-detailed-status-messages-shut-down-sign-out-sign.html" TargetMode="External"/><Relationship Id="rId77" Type="http://schemas.openxmlformats.org/officeDocument/2006/relationships/hyperlink" Target="https://www.tenforums.com/tutorials/178968-how-show-hidden-devices-device-manager-windows.html" TargetMode="External"/><Relationship Id="rId76" Type="http://schemas.openxmlformats.org/officeDocument/2006/relationships/hyperlink" Target="https://www.tenforums.com/tutorials/15989-turn-off-device-driver-automatic-installation-windows-10-a.html" TargetMode="External"/><Relationship Id="rId79" Type="http://schemas.openxmlformats.org/officeDocument/2006/relationships/hyperlink" Target="https://www.tenforums.com/tutorials/133367-how-clear-your-device-search-history-windows-10-a.html" TargetMode="External"/><Relationship Id="rId78" Type="http://schemas.openxmlformats.org/officeDocument/2006/relationships/hyperlink" Target="https://www.tenforums.com/tutorials/178950-how-change-device-manager-view-mode-windows-10-a.html" TargetMode="External"/><Relationship Id="rId71" Type="http://schemas.openxmlformats.org/officeDocument/2006/relationships/hyperlink" Target="https://www.tenforums.com/tutorials/167664-how-enable-disable-date-time-page-settings-windows-10-a.html" TargetMode="External"/><Relationship Id="rId70" Type="http://schemas.openxmlformats.org/officeDocument/2006/relationships/hyperlink" Target="https://www.windowsq.com/t/how-to-change-mouse-hover-time-in-windows.507/" TargetMode="External"/><Relationship Id="rId62" Type="http://schemas.openxmlformats.org/officeDocument/2006/relationships/hyperlink" Target="https://www.elevenforum.com/t/bypass-windows-11-tpm-2-0-and-cpu-system-requirements.1989/" TargetMode="External"/><Relationship Id="rId61" Type="http://schemas.openxmlformats.org/officeDocument/2006/relationships/hyperlink" Target="https://www.tenforums.com/tutorials/18418-how-turn-off-hey-cortana-voice-activation-windows-10-a.html" TargetMode="External"/><Relationship Id="rId64" Type="http://schemas.openxmlformats.org/officeDocument/2006/relationships/hyperlink" Target="https://www.elevenforum.com/t/enable-or-disable-cpu-virtualization-in-uefi-bios-firmware-settings-on-windows-pc.4928/" TargetMode="External"/><Relationship Id="rId63" Type="http://schemas.openxmlformats.org/officeDocument/2006/relationships/hyperlink" Target="https://www.tenforums.com/tutorials/176966-how-check-if-processor-32-bit-64-bit-arm-windows-10-a.html" TargetMode="External"/><Relationship Id="rId66" Type="http://schemas.openxmlformats.org/officeDocument/2006/relationships/hyperlink" Target="https://www.tenforums.com/tutorials/178296-how-remove-lock-computer-ctrl-alt-del-screen-windows.html" TargetMode="External"/><Relationship Id="rId65" Type="http://schemas.openxmlformats.org/officeDocument/2006/relationships/hyperlink" Target="https://www.tenforums.com/tutorials/178283-how-remove-change-password-ctrl-alt-del-screen-windows.html" TargetMode="External"/><Relationship Id="rId68" Type="http://schemas.openxmlformats.org/officeDocument/2006/relationships/hyperlink" Target="https://www.tenforums.com/tutorials/95383-enable-disable-fast-user-switching-windows-10-a.html" TargetMode="External"/><Relationship Id="rId67" Type="http://schemas.openxmlformats.org/officeDocument/2006/relationships/hyperlink" Target="https://www.tenforums.com/tutorials/178298-how-remove-sign-out-ctrl-alt-del-screen-windows.html" TargetMode="External"/><Relationship Id="rId729" Type="http://schemas.openxmlformats.org/officeDocument/2006/relationships/hyperlink" Target="https://www.tenforums.com/tutorials/159492-how-recover-deleted-files-windows-file-recovery-windows-10-a.html" TargetMode="External"/><Relationship Id="rId728" Type="http://schemas.openxmlformats.org/officeDocument/2006/relationships/hyperlink" Target="https://www.tenforums.com/tutorials/175969-how-find-windows-10-feature-experience-pack-version.html" TargetMode="External"/><Relationship Id="rId60" Type="http://schemas.openxmlformats.org/officeDocument/2006/relationships/hyperlink" Target="https://www.tenforums.com/tutorials/4026-sign-sign-out-cortana-windows-10-a.html" TargetMode="External"/><Relationship Id="rId723" Type="http://schemas.openxmlformats.org/officeDocument/2006/relationships/hyperlink" Target="https://www.tenforums.com/tutorials/42305-how-run-microsoft-defender-offline-scan-windows-10-a.html" TargetMode="External"/><Relationship Id="rId722" Type="http://schemas.openxmlformats.org/officeDocument/2006/relationships/hyperlink" Target="https://www.tenforums.com/tutorials/5918-how-turn-off-microsoft-defender-antivirus-windows-10-a.html" TargetMode="External"/><Relationship Id="rId721" Type="http://schemas.openxmlformats.org/officeDocument/2006/relationships/hyperlink" Target="https://www.tenforums.com/tutorials/136951-how-update-security-definitions-microsoft-defender-antivirus.html" TargetMode="External"/><Relationship Id="rId720" Type="http://schemas.openxmlformats.org/officeDocument/2006/relationships/hyperlink" Target="https://www.tenforums.com/tutorials/142743-specify-microsoft-defender-antivirus-scheduled-scan-type-windows-10-a.html" TargetMode="External"/><Relationship Id="rId727" Type="http://schemas.openxmlformats.org/officeDocument/2006/relationships/hyperlink" Target="https://www.tenforums.com/tutorials/81139-turn-off-smartscreen-microsoft-store-apps-windows-10-a.html" TargetMode="External"/><Relationship Id="rId726" Type="http://schemas.openxmlformats.org/officeDocument/2006/relationships/hyperlink" Target="https://www.tenforums.com/tutorials/5520-turn-off-smartscreen-microsoft-edge-windows-10-a.html" TargetMode="External"/><Relationship Id="rId725" Type="http://schemas.openxmlformats.org/officeDocument/2006/relationships/hyperlink" Target="https://www.tenforums.com/tutorials/5593-turn-off-smartscreen-apps-files-web-windows-10-a.html" TargetMode="External"/><Relationship Id="rId724" Type="http://schemas.openxmlformats.org/officeDocument/2006/relationships/hyperlink" Target="https://www.tenforums.com/tutorials/42603-how-create-microsoft-defender-offline-scan-shortcut-windows-10-a.html" TargetMode="External"/><Relationship Id="rId69" Type="http://schemas.openxmlformats.org/officeDocument/2006/relationships/hyperlink" Target="https://www.tenforums.com/tutorials/151109-how-enable-disable-task-manager-windows-10-a.html" TargetMode="External"/><Relationship Id="rId51" Type="http://schemas.openxmlformats.org/officeDocument/2006/relationships/hyperlink" Target="https://www.elevenforum.com/t/find-old-previous-computer-name-in-windows-11.10777/" TargetMode="External"/><Relationship Id="rId50" Type="http://schemas.openxmlformats.org/officeDocument/2006/relationships/hyperlink" Target="https://www.elevenforum.com/t/add-winsxs-component-store-cleanup-context-menu-in-windows-11.10746/" TargetMode="External"/><Relationship Id="rId53" Type="http://schemas.openxmlformats.org/officeDocument/2006/relationships/hyperlink" Target="https://www.tenforums.com/tutorials/91909-add-windows-defender-antivirus-control-panel-windows-10-a.html" TargetMode="External"/><Relationship Id="rId52" Type="http://schemas.openxmlformats.org/officeDocument/2006/relationships/hyperlink" Target="https://www.tenforums.com/tutorials/157692-install-uninstall-connect-wireless-display-feature-windows-10-a.html" TargetMode="External"/><Relationship Id="rId55" Type="http://schemas.openxmlformats.org/officeDocument/2006/relationships/hyperlink" Target="https://www.elevenforum.com/t/add-or-remove-copy-as-path-context-menu-for-drives-in-windows-11.12920/" TargetMode="External"/><Relationship Id="rId54" Type="http://schemas.openxmlformats.org/officeDocument/2006/relationships/hyperlink" Target="https://www.elevenforum.com/t/add-or-remove-copy-as-path-context-menu-in-windows-11.12900/" TargetMode="External"/><Relationship Id="rId57" Type="http://schemas.openxmlformats.org/officeDocument/2006/relationships/hyperlink" Target="https://www.tenforums.com/tutorials/157511-how-install-uninstall-cortana-windows-10-a.html" TargetMode="External"/><Relationship Id="rId56" Type="http://schemas.openxmlformats.org/officeDocument/2006/relationships/hyperlink" Target="https://www.tenforums.com/tutorials/104025-turn-off-core-isolation-memory-integrity-windows-10-a.html" TargetMode="External"/><Relationship Id="rId719" Type="http://schemas.openxmlformats.org/officeDocument/2006/relationships/hyperlink" Target="https://www.tenforums.com/tutorials/99576-how-schedule-scan-microsoft-defender-antivirus-windows-10-a.html" TargetMode="External"/><Relationship Id="rId718" Type="http://schemas.openxmlformats.org/officeDocument/2006/relationships/hyperlink" Target="https://www.tenforums.com/tutorials/18145-add-remove-scan-microsoft-defender-context-menu-windows-10-a.html" TargetMode="External"/><Relationship Id="rId717" Type="http://schemas.openxmlformats.org/officeDocument/2006/relationships/hyperlink" Target="https://www.tenforums.com/tutorials/3569-turn-off-real-time-protection-microsoft-defender-antivirus.html" TargetMode="External"/><Relationship Id="rId712" Type="http://schemas.openxmlformats.org/officeDocument/2006/relationships/hyperlink" Target="https://www.tenforums.com/tutorials/180053-how-change-default-terminal-application-windows-10-a.html" TargetMode="External"/><Relationship Id="rId711" Type="http://schemas.openxmlformats.org/officeDocument/2006/relationships/hyperlink" Target="https://www.elevenforum.com/t/add-or-remove-windows-edition-and-build-watermark-on-desktop.16728/" TargetMode="External"/><Relationship Id="rId710" Type="http://schemas.openxmlformats.org/officeDocument/2006/relationships/hyperlink" Target="https://www.tenforums.com/tutorials/2066-how-delete-windows-old-windows-bt-folders-windows-10-a.html" TargetMode="External"/><Relationship Id="rId716" Type="http://schemas.openxmlformats.org/officeDocument/2006/relationships/hyperlink" Target="https://www.tenforums.com/tutorials/123840-view-protection-history-windows-defender-antivirus-windows-10-a.html" TargetMode="External"/><Relationship Id="rId715" Type="http://schemas.openxmlformats.org/officeDocument/2006/relationships/hyperlink" Target="https://www.tenforums.com/tutorials/32236-enable-disable-microsoft-defender-pua-protection-windows-10-a.html" TargetMode="External"/><Relationship Id="rId714" Type="http://schemas.openxmlformats.org/officeDocument/2006/relationships/hyperlink" Target="https://www.tenforums.com/tutorials/5924-add-remove-microsoft-defender-antivirus-exclusions-windows-10-a.html" TargetMode="External"/><Relationship Id="rId713" Type="http://schemas.openxmlformats.org/officeDocument/2006/relationships/hyperlink" Target="https://www.tenforums.com/tutorials/6120-add-windows-defender-antivirus-context-menu-windows-10-a.html" TargetMode="External"/><Relationship Id="rId59" Type="http://schemas.openxmlformats.org/officeDocument/2006/relationships/hyperlink" Target="https://www.tenforums.com/tutorials/157630-enable-disable-cortana-automatically-run-startup-windows-10-a.html" TargetMode="External"/><Relationship Id="rId58" Type="http://schemas.openxmlformats.org/officeDocument/2006/relationships/hyperlink" Target="https://www.tenforums.com/tutorials/157782-change-speak-type-cortana-when-press-win-c-keys-windows-10-a.html" TargetMode="External"/><Relationship Id="rId590" Type="http://schemas.openxmlformats.org/officeDocument/2006/relationships/hyperlink" Target="https://www.tenforums.com/tutorials/159825-how-enable-disable-audio-input-windows-sandbox-windows-10-a.html" TargetMode="External"/><Relationship Id="rId107" Type="http://schemas.openxmlformats.org/officeDocument/2006/relationships/hyperlink" Target="https://www.tenforums.com/tutorials/157437-how-add-create-elevated-shortcut-new-context-menu-windows-10-a.html" TargetMode="External"/><Relationship Id="rId349" Type="http://schemas.openxmlformats.org/officeDocument/2006/relationships/hyperlink" Target="https://www.tenforums.com/tutorials/160403-how-delete-saved-passwords-sites-microsoft-edge-chromium.html" TargetMode="External"/><Relationship Id="rId106" Type="http://schemas.openxmlformats.org/officeDocument/2006/relationships/hyperlink" Target="https://www.tenforums.com/tutorials/178076-how-enable-disable-eco-mode-app-process-windows-10-a.html" TargetMode="External"/><Relationship Id="rId348" Type="http://schemas.openxmlformats.org/officeDocument/2006/relationships/hyperlink" Target="https://www.tenforums.com/tutorials/160845-enable-disable-save-fill-personal-info-microsoft-edge.html" TargetMode="External"/><Relationship Id="rId105" Type="http://schemas.openxmlformats.org/officeDocument/2006/relationships/hyperlink" Target="https://www.elevenforum.com/t/dual-boot-windows-11-with-windows-10.169/" TargetMode="External"/><Relationship Id="rId347" Type="http://schemas.openxmlformats.org/officeDocument/2006/relationships/hyperlink" Target="https://www.tenforums.com/tutorials/160895-how-enable-disable-save-fill-payment-info-microsoft-edge.html" TargetMode="External"/><Relationship Id="rId589" Type="http://schemas.openxmlformats.org/officeDocument/2006/relationships/hyperlink" Target="https://www.elevenforum.com/t/turn-on-or-off-powertoys-image-resizer-in-windows-10-and-windows-11.11542/" TargetMode="External"/><Relationship Id="rId104" Type="http://schemas.openxmlformats.org/officeDocument/2006/relationships/hyperlink" Target="https://www.tenforums.com/tutorials/179107-how-change-themes-using-dtpchanger-windows-10-a.html" TargetMode="External"/><Relationship Id="rId346" Type="http://schemas.openxmlformats.org/officeDocument/2006/relationships/hyperlink" Target="https://www.tenforums.com/tutorials/177746-enable-disable-show-rewards-points-microsoft-edge-user-profile.html" TargetMode="External"/><Relationship Id="rId588" Type="http://schemas.openxmlformats.org/officeDocument/2006/relationships/hyperlink" Target="https://www.tenforums.com/tutorials/4287-create-reset-recovery-image-windows-10-a.html" TargetMode="External"/><Relationship Id="rId109" Type="http://schemas.openxmlformats.org/officeDocument/2006/relationships/hyperlink" Target="https://www.tenforums.com/tutorials/100916-set-data-limit-cellular-wi-fi-ethernet-networks-windows-10-a.html" TargetMode="External"/><Relationship Id="rId108" Type="http://schemas.openxmlformats.org/officeDocument/2006/relationships/hyperlink" Target="https://www.elevenforum.com/t/add-encrypt-and-decrypt-to-context-menu-in-windows-11.11798/" TargetMode="External"/><Relationship Id="rId341" Type="http://schemas.openxmlformats.org/officeDocument/2006/relationships/hyperlink" Target="https://www.tenforums.com/tutorials/159010-how-completely-reset-microsoft-edge-chromium-default-windows.html" TargetMode="External"/><Relationship Id="rId583" Type="http://schemas.openxmlformats.org/officeDocument/2006/relationships/hyperlink" Target="https://www.tenforums.com/tutorials/167983-how-enable-disable-region-page-settings-windows-10-a.html" TargetMode="External"/><Relationship Id="rId340" Type="http://schemas.openxmlformats.org/officeDocument/2006/relationships/hyperlink" Target="https://www.tenforums.com/tutorials/160784-enable-disable-reload-internet-explorer-mode-microsoft-edge.html" TargetMode="External"/><Relationship Id="rId582" Type="http://schemas.openxmlformats.org/officeDocument/2006/relationships/hyperlink" Target="https://www.elevenforum.com/t/refresh-desktop-in-windows-11.8401/" TargetMode="External"/><Relationship Id="rId581" Type="http://schemas.openxmlformats.org/officeDocument/2006/relationships/hyperlink" Target="https://www.tenforums.com/tutorials/191373-fix-recycle-bin-not-refreshing-windows.html" TargetMode="External"/><Relationship Id="rId580" Type="http://schemas.openxmlformats.org/officeDocument/2006/relationships/hyperlink" Target="https://www.tenforums.com/tutorials/157296-how-delete-recovery-partition-windows-10-a.html" TargetMode="External"/><Relationship Id="rId103" Type="http://schemas.openxmlformats.org/officeDocument/2006/relationships/hyperlink" Target="https://www.tenforums.com/tutorials/158955-how-add-remove-dropbox-context-menu-windows.html" TargetMode="External"/><Relationship Id="rId345" Type="http://schemas.openxmlformats.org/officeDocument/2006/relationships/hyperlink" Target="https://www.tenforums.com/tutorials/166222-enable-disable-reveal-password-button-microsoft-edge-chromium.html" TargetMode="External"/><Relationship Id="rId587" Type="http://schemas.openxmlformats.org/officeDocument/2006/relationships/hyperlink" Target="https://www.tenforums.com/tutorials/156422-enable-remote-access-removable-storage-devices-windows.html" TargetMode="External"/><Relationship Id="rId102" Type="http://schemas.openxmlformats.org/officeDocument/2006/relationships/hyperlink" Target="https://www.elevenforum.com/t/uninstall-driver-in-windows-11.8651/" TargetMode="External"/><Relationship Id="rId344" Type="http://schemas.openxmlformats.org/officeDocument/2006/relationships/hyperlink" Target="https://www.elevenforum.com/t/enable-or-disable-restore-pages-dialog-prompt-in-microsoft-edge.14883/" TargetMode="External"/><Relationship Id="rId586" Type="http://schemas.openxmlformats.org/officeDocument/2006/relationships/hyperlink" Target="https://www.elevenforum.com/t/change-remote-desktop-port-in-windows-11.7531/" TargetMode="External"/><Relationship Id="rId101" Type="http://schemas.openxmlformats.org/officeDocument/2006/relationships/hyperlink" Target="https://www.tenforums.com/tutorials/156602-how-enable-disable-driver-signature-enforcement-windows-10-a.html" TargetMode="External"/><Relationship Id="rId343" Type="http://schemas.openxmlformats.org/officeDocument/2006/relationships/hyperlink" Target="https://www.tenforums.com/tutorials/166671-how-enable-disable-reset-sync-microsoft-edge-chromium.html" TargetMode="External"/><Relationship Id="rId585" Type="http://schemas.openxmlformats.org/officeDocument/2006/relationships/hyperlink" Target="https://www.tenforums.com/tutorials/156422-enable-remote-access-removable-storage-devices-windows.html" TargetMode="External"/><Relationship Id="rId100" Type="http://schemas.openxmlformats.org/officeDocument/2006/relationships/hyperlink" Target="https://www.elevenforum.com/t/add-or-remove-drive-space-indicator-bar-in-windows-11.10840/" TargetMode="External"/><Relationship Id="rId342" Type="http://schemas.openxmlformats.org/officeDocument/2006/relationships/hyperlink" Target="https://www.tenforums.com/tutorials/166674-how-reset-sync-microsoft-edge-chromium.html" TargetMode="External"/><Relationship Id="rId584" Type="http://schemas.openxmlformats.org/officeDocument/2006/relationships/hyperlink" Target="https://www.elevenforum.com/t/enable-or-disable-registry-editor-in-windows-11.16265/" TargetMode="External"/><Relationship Id="rId338" Type="http://schemas.openxmlformats.org/officeDocument/2006/relationships/hyperlink" Target="https://www.windowsq.com/t/how-to-rename-quick-links-on-new-tab-page-in-microsoft-edge.1235/" TargetMode="External"/><Relationship Id="rId337" Type="http://schemas.openxmlformats.org/officeDocument/2006/relationships/hyperlink" Target="https://www.windowsq.com/t/how-to-hide-or-show-quick-links-on-new-tab-page-in-microsoft-edge.1225/" TargetMode="External"/><Relationship Id="rId579" Type="http://schemas.openxmlformats.org/officeDocument/2006/relationships/hyperlink" Target="https://www.tenforums.com/tutorials/4287-create-reset-recovery-image-windows-10-a.html" TargetMode="External"/><Relationship Id="rId336" Type="http://schemas.openxmlformats.org/officeDocument/2006/relationships/hyperlink" Target="https://www.tenforums.com/tutorials/161079-add-remove-quick-links-new-tab-page-microsoft-edge-chromium.html" TargetMode="External"/><Relationship Id="rId578" Type="http://schemas.openxmlformats.org/officeDocument/2006/relationships/hyperlink" Target="https://www.tenforums.com/tutorials/156811-how-download-recovery-image-surface-device.html" TargetMode="External"/><Relationship Id="rId335" Type="http://schemas.openxmlformats.org/officeDocument/2006/relationships/hyperlink" Target="https://www.tenforums.com/tutorials/162531-how-create-qr-code-image-microsoft-edge-chromium.html" TargetMode="External"/><Relationship Id="rId577" Type="http://schemas.openxmlformats.org/officeDocument/2006/relationships/hyperlink" Target="https://www.tenforums.com/tutorials/163025-how-add-remove-readyboost-tab-drive-properties-windows-10-a.html" TargetMode="External"/><Relationship Id="rId339" Type="http://schemas.openxmlformats.org/officeDocument/2006/relationships/hyperlink" Target="https://www.tenforums.com/tutorials/161192-turn-off-quiet-notification-requests-microsoft-edge-chromium.html" TargetMode="External"/><Relationship Id="rId330" Type="http://schemas.openxmlformats.org/officeDocument/2006/relationships/hyperlink" Target="https://www.tenforums.com/tutorials/161657-how-enable-disable-add-profile-microsoft-edge-chromium.html" TargetMode="External"/><Relationship Id="rId572" Type="http://schemas.openxmlformats.org/officeDocument/2006/relationships/hyperlink" Target="https://www.tenforums.com/tutorials/181110-add-edit-run-ps1-file-context-menu-windows-10-a.html" TargetMode="External"/><Relationship Id="rId571" Type="http://schemas.openxmlformats.org/officeDocument/2006/relationships/hyperlink" Target="https://www.tenforums.com/tutorials/175681-how-add-remove-sharing-tab-folder-properties-windows.html" TargetMode="External"/><Relationship Id="rId570" Type="http://schemas.openxmlformats.org/officeDocument/2006/relationships/hyperlink" Target="https://www.tenforums.com/tutorials/72865-remove-security-tab-files-folders-properties-windows-10-a.html" TargetMode="External"/><Relationship Id="rId334" Type="http://schemas.openxmlformats.org/officeDocument/2006/relationships/hyperlink" Target="https://www.tenforums.com/tutorials/161522-how-install-pwa-site-app-microsoft-edge-windows-10-a.html" TargetMode="External"/><Relationship Id="rId576" Type="http://schemas.openxmlformats.org/officeDocument/2006/relationships/hyperlink" Target="https://www.tenforums.com/tutorials/174094-how-create-ram-disk-imdisk-windows-10-a.html" TargetMode="External"/><Relationship Id="rId333" Type="http://schemas.openxmlformats.org/officeDocument/2006/relationships/hyperlink" Target="https://www.tenforums.com/tutorials/161799-how-switch-between-profiles-microsoft-edge-chromium.html" TargetMode="External"/><Relationship Id="rId575" Type="http://schemas.openxmlformats.org/officeDocument/2006/relationships/hyperlink" Target="https://www.tenforums.com/tutorials/163021-how-add-remove-quota-tab-drive-properties-windows-10-a.html" TargetMode="External"/><Relationship Id="rId332" Type="http://schemas.openxmlformats.org/officeDocument/2006/relationships/hyperlink" Target="https://www.windowsq.com/t/how-to-remove-a-profile-in-microsoft-edge.1563/" TargetMode="External"/><Relationship Id="rId574" Type="http://schemas.openxmlformats.org/officeDocument/2006/relationships/hyperlink" Target="https://www.tenforums.com/tutorials/175936-how-reset-clear-quick-access-pinned-folders-windows-10-a.html" TargetMode="External"/><Relationship Id="rId331" Type="http://schemas.openxmlformats.org/officeDocument/2006/relationships/hyperlink" Target="https://www.elevenforum.com/t/show-profile-icon-on-title-bar-or-toolbar-in-microsoft-edge.17041/" TargetMode="External"/><Relationship Id="rId573" Type="http://schemas.openxmlformats.org/officeDocument/2006/relationships/hyperlink" Target="https://www.tenforums.com/tutorials/175934-how-backup-restore-quick-access-pinned-folders-windows-10-a.html" TargetMode="External"/><Relationship Id="rId370" Type="http://schemas.openxmlformats.org/officeDocument/2006/relationships/hyperlink" Target="https://www.tenforums.com/tutorials/165266-add-remove-sites-sleeping-tabs-block-list-microsoft-edge.html" TargetMode="External"/><Relationship Id="rId129" Type="http://schemas.openxmlformats.org/officeDocument/2006/relationships/hyperlink" Target="https://www.tenforums.com/tutorials/19336-how-import-favorites-microsoft-edge-chromium-google-chrome.html" TargetMode="External"/><Relationship Id="rId128" Type="http://schemas.openxmlformats.org/officeDocument/2006/relationships/hyperlink" Target="https://www.tenforums.com/tutorials/69623-flush-dns-resolver-cache-windows-10-a.html" TargetMode="External"/><Relationship Id="rId127" Type="http://schemas.openxmlformats.org/officeDocument/2006/relationships/hyperlink" Target="https://www.tenforums.com/tutorials/160556-how-always-show-full-urls-address-bar-google-chrome.html" TargetMode="External"/><Relationship Id="rId369" Type="http://schemas.openxmlformats.org/officeDocument/2006/relationships/hyperlink" Target="https://www.tenforums.com/tutorials/162032-how-enable-disable-force-sign-microsoft-edge-chromium.html" TargetMode="External"/><Relationship Id="rId126" Type="http://schemas.openxmlformats.org/officeDocument/2006/relationships/hyperlink" Target="https://www.tenforums.com/tutorials/137645-turn-off-get-even-more-out-windows-suggestions-windows-10-a.html" TargetMode="External"/><Relationship Id="rId368" Type="http://schemas.openxmlformats.org/officeDocument/2006/relationships/hyperlink" Target="https://www.windowsq.com/t/how-to-enable-or-disable-automatically-sign-in-to-website-in-microsoft-edge.1622/" TargetMode="External"/><Relationship Id="rId121" Type="http://schemas.openxmlformats.org/officeDocument/2006/relationships/hyperlink" Target="https://www.elevenforum.com/t/increase-folder-view-settings-cache-memory-size-in-windows-11.1277/" TargetMode="External"/><Relationship Id="rId363" Type="http://schemas.openxmlformats.org/officeDocument/2006/relationships/hyperlink" Target="https://www.elevenforum.com/t/add-or-remove-sites-on-sidebar-in-microsoft-edge.11612/" TargetMode="External"/><Relationship Id="rId120" Type="http://schemas.openxmlformats.org/officeDocument/2006/relationships/hyperlink" Target="https://www.elevenforum.com/t/disable-folder-thumbnail-previews-without-disabling-file-thumbnail-previews-in-windows-11.9415/" TargetMode="External"/><Relationship Id="rId362" Type="http://schemas.openxmlformats.org/officeDocument/2006/relationships/hyperlink" Target="https://www.elevenforum.com/t/add-or-remove-apps-on-sidebar-in-microsoft-edge.11611/" TargetMode="External"/><Relationship Id="rId361" Type="http://schemas.openxmlformats.org/officeDocument/2006/relationships/hyperlink" Target="https://www.elevenforum.com/t/add-or-remove-sidebar-in-microsoft-edge.4247/" TargetMode="External"/><Relationship Id="rId360" Type="http://schemas.openxmlformats.org/officeDocument/2006/relationships/hyperlink" Target="https://www.tenforums.com/tutorials/162270-how-create-shortcut-open-microsoft-edge-chromium.html" TargetMode="External"/><Relationship Id="rId125" Type="http://schemas.openxmlformats.org/officeDocument/2006/relationships/hyperlink" Target="https://www.tenforums.com/tutorials/163012-remove-general-tools-hardware-tabs-drive-properties-windows-10-a.html" TargetMode="External"/><Relationship Id="rId367" Type="http://schemas.openxmlformats.org/officeDocument/2006/relationships/hyperlink" Target="https://www.tenforums.com/tutorials/143917-how-sign-sign-out-profile-microsoft-edge-chromium.html" TargetMode="External"/><Relationship Id="rId124" Type="http://schemas.openxmlformats.org/officeDocument/2006/relationships/hyperlink" Target="https://www.tenforums.com/tutorials/3680-turn-off-full-screen-start-menu-windows-10-a.html" TargetMode="External"/><Relationship Id="rId366" Type="http://schemas.openxmlformats.org/officeDocument/2006/relationships/hyperlink" Target="https://www.tenforums.com/tutorials/159694-how-search-bing-sidebar-microsoft-edge-chromium.html" TargetMode="External"/><Relationship Id="rId123" Type="http://schemas.openxmlformats.org/officeDocument/2006/relationships/hyperlink" Target="https://www.elevenforum.com/t/change-foregroundlocktimeout-to-open-app-window-in-front-in-windows-11.14363/" TargetMode="External"/><Relationship Id="rId365" Type="http://schemas.openxmlformats.org/officeDocument/2006/relationships/hyperlink" Target="https://www.elevenforum.com/t/attach-and-detach-sidebar-in-microsoft-edge.14259/" TargetMode="External"/><Relationship Id="rId122" Type="http://schemas.openxmlformats.org/officeDocument/2006/relationships/hyperlink" Target="https://www.tenforums.com/tutorials/67931-change-default-system-font-windows-10-a.html" TargetMode="External"/><Relationship Id="rId364" Type="http://schemas.openxmlformats.org/officeDocument/2006/relationships/hyperlink" Target="https://www.elevenforum.com/t/enable-or-disable-notifications-from-sidebar-apps-in-microsoft-edge.11626/" TargetMode="External"/><Relationship Id="rId95" Type="http://schemas.openxmlformats.org/officeDocument/2006/relationships/hyperlink" Target="https://www.elevenforum.com/t/change-touch-double-tap-spatial-tolerance-in-windows-11.6329/" TargetMode="External"/><Relationship Id="rId94" Type="http://schemas.openxmlformats.org/officeDocument/2006/relationships/hyperlink" Target="https://www.elevenforum.com/t/change-mouse-double-click-speed-in-windows-11.6126/" TargetMode="External"/><Relationship Id="rId97" Type="http://schemas.openxmlformats.org/officeDocument/2006/relationships/hyperlink" Target="https://www.tenforums.com/tutorials/183084-downgrade-windows-10-pro-windows-10-home.html" TargetMode="External"/><Relationship Id="rId96" Type="http://schemas.openxmlformats.org/officeDocument/2006/relationships/hyperlink" Target="https://www.elevenforum.com/t/change-touch-double-tap-speed-in-windows-11.6322/" TargetMode="External"/><Relationship Id="rId99" Type="http://schemas.openxmlformats.org/officeDocument/2006/relationships/hyperlink" Target="https://www.tenforums.com/tutorials/158668-how-mount-unmount-drive-volume-windows.html" TargetMode="External"/><Relationship Id="rId98" Type="http://schemas.openxmlformats.org/officeDocument/2006/relationships/hyperlink" Target="https://www.tenforums.com/tutorials/163843-how-check-drive-health-smart-status-windows-10-a.html" TargetMode="External"/><Relationship Id="rId91" Type="http://schemas.openxmlformats.org/officeDocument/2006/relationships/hyperlink" Target="https://www.elevenforum.com/t/customize-dlna-media-streaming-settings-in-windows-10-and-windows-11.10297/" TargetMode="External"/><Relationship Id="rId90" Type="http://schemas.openxmlformats.org/officeDocument/2006/relationships/hyperlink" Target="https://www.elevenforum.com/t/enable-or-disable-dlna-media-streaming-in-windows-10-and-windows-11.10295/" TargetMode="External"/><Relationship Id="rId93" Type="http://schemas.openxmlformats.org/officeDocument/2006/relationships/hyperlink" Target="https://www.tenforums.com/tutorials/77444-change-ipv4-ipv6-dns-server-address-windows.html" TargetMode="External"/><Relationship Id="rId92" Type="http://schemas.openxmlformats.org/officeDocument/2006/relationships/hyperlink" Target="https://www.tenforums.com/tutorials/151318-how-enable-disable-dns-over-https-doh-microsoft-edge.html" TargetMode="External"/><Relationship Id="rId118" Type="http://schemas.openxmlformats.org/officeDocument/2006/relationships/hyperlink" Target="https://www.tenforums.com/tutorials/165129-enable-disable-volume-control-media-key-handling-firefox.html" TargetMode="External"/><Relationship Id="rId117" Type="http://schemas.openxmlformats.org/officeDocument/2006/relationships/hyperlink" Target="https://www.tenforums.com/tutorials/157965-search-text-command-prompt-find-dialog-windows-10-a.html" TargetMode="External"/><Relationship Id="rId359" Type="http://schemas.openxmlformats.org/officeDocument/2006/relationships/hyperlink" Target="https://www.tenforums.com/tutorials/167851-how-enable-disable-shopping-microsoft-edge-chromium.html" TargetMode="External"/><Relationship Id="rId116" Type="http://schemas.openxmlformats.org/officeDocument/2006/relationships/hyperlink" Target="https://www.windowsq.com/t/how-to-enable-or-disable-folder-options-in-windows.212/" TargetMode="External"/><Relationship Id="rId358" Type="http://schemas.openxmlformats.org/officeDocument/2006/relationships/hyperlink" Target="https://www.windowsq.com/t/enable-or-disable-share-browsing-data-with-other-windows-features-in-microsoft-edge.1265/" TargetMode="External"/><Relationship Id="rId115" Type="http://schemas.openxmlformats.org/officeDocument/2006/relationships/hyperlink" Target="https://www.elevenforum.com/t/expand-or-collapse-group-in-file-explorer-in-windows-11.6518/" TargetMode="External"/><Relationship Id="rId357" Type="http://schemas.openxmlformats.org/officeDocument/2006/relationships/hyperlink" Target="https://www.elevenforum.com/t/enable-or-disable-microsoft-edge-secure-network-vpn-service.6164/" TargetMode="External"/><Relationship Id="rId599" Type="http://schemas.openxmlformats.org/officeDocument/2006/relationships/hyperlink" Target="https://www.tenforums.com/tutorials/173596-how-create-task-run-app-script-logon-windows-10-a.html" TargetMode="External"/><Relationship Id="rId119" Type="http://schemas.openxmlformats.org/officeDocument/2006/relationships/hyperlink" Target="https://www.elevenforum.com/t/enable-or-disable-folder-options-in-windows-11.3242/" TargetMode="External"/><Relationship Id="rId110" Type="http://schemas.openxmlformats.org/officeDocument/2006/relationships/hyperlink" Target="https://www.windowsq.com/t/how-to-use-iexpress-to-create-exe-file-from-batch-file.1575/" TargetMode="External"/><Relationship Id="rId352" Type="http://schemas.openxmlformats.org/officeDocument/2006/relationships/hyperlink" Target="https://www.tenforums.com/tutorials/159378-enable-disable-search-suggestions-microsoft-edge-address-bar.html" TargetMode="External"/><Relationship Id="rId594" Type="http://schemas.openxmlformats.org/officeDocument/2006/relationships/hyperlink" Target="https://www.tenforums.com/tutorials/159840-enable-disable-vgpu-sharing-windows-sandbox-windows-10-a.html" TargetMode="External"/><Relationship Id="rId351" Type="http://schemas.openxmlformats.org/officeDocument/2006/relationships/hyperlink" Target="https://www.tenforums.com/tutorials/160605-how-view-saved-passwords-sites-microsoft-edge-chromium.html" TargetMode="External"/><Relationship Id="rId593" Type="http://schemas.openxmlformats.org/officeDocument/2006/relationships/hyperlink" Target="https://www.tenforums.com/tutorials/159835-enable-disable-printer-sharing-windows-sandbox-windows-10-a.html" TargetMode="External"/><Relationship Id="rId350" Type="http://schemas.openxmlformats.org/officeDocument/2006/relationships/hyperlink" Target="https://www.tenforums.com/tutorials/160415-how-export-saved-passwords-sites-microsoft-edge-chromium.html" TargetMode="External"/><Relationship Id="rId592" Type="http://schemas.openxmlformats.org/officeDocument/2006/relationships/hyperlink" Target="https://www.tenforums.com/tutorials/159828-how-enable-disable-networking-windows-sandbox-windows-10-a.html" TargetMode="External"/><Relationship Id="rId591" Type="http://schemas.openxmlformats.org/officeDocument/2006/relationships/hyperlink" Target="https://www.tenforums.com/tutorials/159821-enable-disable-clipboard-sharing-windows-sandbox-windows-10-a.html" TargetMode="External"/><Relationship Id="rId114" Type="http://schemas.openxmlformats.org/officeDocument/2006/relationships/hyperlink" Target="https://www.tenforums.com/tutorials/176132-how-turn-off-use-compact-mode-file-explorer-windows-10-a.html" TargetMode="External"/><Relationship Id="rId356" Type="http://schemas.openxmlformats.org/officeDocument/2006/relationships/hyperlink" Target="https://www.elevenforum.com/t/add-and-remove-secure-network-sites-and-exceptions-in-microsoft-edge.15394/" TargetMode="External"/><Relationship Id="rId598" Type="http://schemas.openxmlformats.org/officeDocument/2006/relationships/hyperlink" Target="https://www.tenforums.com/tutorials/18145-scan-windows-defender-context-menu-add-windows-10-a.html" TargetMode="External"/><Relationship Id="rId113" Type="http://schemas.openxmlformats.org/officeDocument/2006/relationships/hyperlink" Target="https://www.tenforums.com/tutorials/167006-how-disable-safeguard-holds-feature-updates-windows-10-a.html" TargetMode="External"/><Relationship Id="rId355" Type="http://schemas.openxmlformats.org/officeDocument/2006/relationships/hyperlink" Target="https://www.elevenforum.com/t/add-or-remove-search-in-sidebar-context-menu-in-microsoft-edge.3248/" TargetMode="External"/><Relationship Id="rId597" Type="http://schemas.openxmlformats.org/officeDocument/2006/relationships/hyperlink" Target="https://www.elevenforum.com/t/scan-for-hardware-changes-in-windows-11.13868/" TargetMode="External"/><Relationship Id="rId112" Type="http://schemas.openxmlformats.org/officeDocument/2006/relationships/hyperlink" Target="https://www.tenforums.com/tutorials/4189-turn-off-fast-startup-windows-10-a.html" TargetMode="External"/><Relationship Id="rId354" Type="http://schemas.openxmlformats.org/officeDocument/2006/relationships/hyperlink" Target="https://www.elevenforum.com/t/view-sent-tab-history-in-microsoft-edge.15382/" TargetMode="External"/><Relationship Id="rId596" Type="http://schemas.openxmlformats.org/officeDocument/2006/relationships/hyperlink" Target="https://www.tenforums.com/tutorials/164000-change-restore-default-location-saved-pictures-windows-10-a.html" TargetMode="External"/><Relationship Id="rId111" Type="http://schemas.openxmlformats.org/officeDocument/2006/relationships/hyperlink" Target="https://www.elevenforum.com/t/log-out-a-device-from-facebook.11527/" TargetMode="External"/><Relationship Id="rId353" Type="http://schemas.openxmlformats.org/officeDocument/2006/relationships/hyperlink" Target="https://www.elevenforum.com/t/send-tab-to-your-devices-in-microsoft-edge.12605/" TargetMode="External"/><Relationship Id="rId595" Type="http://schemas.openxmlformats.org/officeDocument/2006/relationships/hyperlink" Target="https://www.tenforums.com/tutorials/159841-how-enable-disable-video-input-windows-sandbox-windows-10-a.html" TargetMode="External"/><Relationship Id="rId305" Type="http://schemas.openxmlformats.org/officeDocument/2006/relationships/hyperlink" Target="https://www.tenforums.com/tutorials/163495-how-turn-off-show-new-tab-tips-microsoft-edge-chromium.html" TargetMode="External"/><Relationship Id="rId547" Type="http://schemas.openxmlformats.org/officeDocument/2006/relationships/hyperlink" Target="https://www.elevenforum.com/t/turn-on-or-off-always-run-as-administrator-for-powertoys-in-windows-10-and-windows-11.11595/" TargetMode="External"/><Relationship Id="rId789" Type="http://schemas.openxmlformats.org/officeDocument/2006/relationships/hyperlink" Target="https://www.elevenforum.com/t/add-winsxs-component-store-cleanup-context-menu-in-windows-11.10746/" TargetMode="External"/><Relationship Id="rId304" Type="http://schemas.openxmlformats.org/officeDocument/2006/relationships/hyperlink" Target="https://www.windowsq.com/t/how-to-add-and-remove-outlook-smart-tile-on-new-tab-page-in-microsoft-edge.1525/" TargetMode="External"/><Relationship Id="rId546" Type="http://schemas.openxmlformats.org/officeDocument/2006/relationships/hyperlink" Target="https://www.tenforums.com/tutorials/157965-search-text-command-prompt-find-dialog-windows-10-a.html" TargetMode="External"/><Relationship Id="rId788" Type="http://schemas.openxmlformats.org/officeDocument/2006/relationships/hyperlink" Target="https://www.tenforums.com/tutorials/127060-enable-disable-windows-recovery-environment-windows-10-a.html" TargetMode="External"/><Relationship Id="rId303" Type="http://schemas.openxmlformats.org/officeDocument/2006/relationships/hyperlink" Target="https://www.windowsq.com/t/how-to-hide-or-show-quick-links-on-new-tab-page-in-microsoft-edge.1225/" TargetMode="External"/><Relationship Id="rId545" Type="http://schemas.openxmlformats.org/officeDocument/2006/relationships/hyperlink" Target="https://www.tenforums.com/tutorials/158168-how-add-remove-powershell-7-open-here-context-menu-windows-10-a.html" TargetMode="External"/><Relationship Id="rId787" Type="http://schemas.openxmlformats.org/officeDocument/2006/relationships/hyperlink" Target="https://www.tenforums.com/tutorials/170915-how-delete-windows-ws-folder-windows-10-a.html" TargetMode="External"/><Relationship Id="rId302" Type="http://schemas.openxmlformats.org/officeDocument/2006/relationships/hyperlink" Target="https://www.tenforums.com/tutorials/161079-add-remove-quick-links-new-tab-page-microsoft-edge-chromium.html" TargetMode="External"/><Relationship Id="rId544" Type="http://schemas.openxmlformats.org/officeDocument/2006/relationships/hyperlink" Target="https://www.elevenforum.com/t/add-or-remove-power-button-on-start-menu-in-windows-11.8588/" TargetMode="External"/><Relationship Id="rId786" Type="http://schemas.openxmlformats.org/officeDocument/2006/relationships/hyperlink" Target="https://www.elevenforum.com/t/upgrade-to-windows-11.152/" TargetMode="External"/><Relationship Id="rId309" Type="http://schemas.openxmlformats.org/officeDocument/2006/relationships/hyperlink" Target="https://www.tenforums.com/tutorials/159502-turn-off-offer-translate-pages-microsoft-edge-chromium.html" TargetMode="External"/><Relationship Id="rId308" Type="http://schemas.openxmlformats.org/officeDocument/2006/relationships/hyperlink" Target="https://www.tenforums.com/tutorials/160365-enable-disable-offer-save-passwords-microsoft-edge-chromium.html" TargetMode="External"/><Relationship Id="rId307" Type="http://schemas.openxmlformats.org/officeDocument/2006/relationships/hyperlink" Target="https://www.windowsq.com/t/how-to-allow-or-block-web-push-notifications-for-sites-in-microsoft-edge.724/" TargetMode="External"/><Relationship Id="rId549" Type="http://schemas.openxmlformats.org/officeDocument/2006/relationships/hyperlink" Target="https://www.elevenforum.com/t/turn-on-or-off-powertoys-awake-in-windows-10-and-windows-11.11523/" TargetMode="External"/><Relationship Id="rId306" Type="http://schemas.openxmlformats.org/officeDocument/2006/relationships/hyperlink" Target="https://www.elevenforum.com/t/disable-microsoft-edge-no-longer-supported-warning-in-windows-7-and-8-8-1.12518/" TargetMode="External"/><Relationship Id="rId548" Type="http://schemas.openxmlformats.org/officeDocument/2006/relationships/hyperlink" Target="https://www.elevenforum.com/t/check-for-updates-in-microsoft-powertoys-app.8615/" TargetMode="External"/><Relationship Id="rId781" Type="http://schemas.openxmlformats.org/officeDocument/2006/relationships/hyperlink" Target="https://www.tenforums.com/tutorials/34661-open-administrative-tools-windows-10-a.html" TargetMode="External"/><Relationship Id="rId780" Type="http://schemas.openxmlformats.org/officeDocument/2006/relationships/hyperlink" Target="https://www.tenforums.com/tutorials/178436-how-set-dark-light-theme-windows-terminal-windows-10-a.html" TargetMode="External"/><Relationship Id="rId301" Type="http://schemas.openxmlformats.org/officeDocument/2006/relationships/hyperlink" Target="https://www.tenforums.com/tutorials/160149-enable-disable-preload-new-tab-page-microsoft-edge-chromium.html" TargetMode="External"/><Relationship Id="rId543" Type="http://schemas.openxmlformats.org/officeDocument/2006/relationships/hyperlink" Target="https://www.tenforums.com/tutorials/167770-enable-disable-power-sleep-page-settings-windows-10-a.html" TargetMode="External"/><Relationship Id="rId785" Type="http://schemas.openxmlformats.org/officeDocument/2006/relationships/hyperlink" Target="https://www.tenforums.com/tutorials/139722-turn-off-download-updates-over-metered-connections-windows-10-a.html" TargetMode="External"/><Relationship Id="rId300" Type="http://schemas.openxmlformats.org/officeDocument/2006/relationships/hyperlink" Target="https://www.tenforums.com/tutorials/168584-how-name-window-microsoft-edge-chromium.html" TargetMode="External"/><Relationship Id="rId542" Type="http://schemas.openxmlformats.org/officeDocument/2006/relationships/hyperlink" Target="https://www.tenforums.com/tutorials/156732-how-change-post-editor-source-wysiwyg-mode-tenforums-com.html" TargetMode="External"/><Relationship Id="rId784" Type="http://schemas.openxmlformats.org/officeDocument/2006/relationships/hyperlink" Target="https://www.tenforums.com/tutorials/159624-how-specify-target-feature-update-version-windows-10-a.html" TargetMode="External"/><Relationship Id="rId541" Type="http://schemas.openxmlformats.org/officeDocument/2006/relationships/hyperlink" Target="https://www.elevenforum.com/t/enable-or-disable-mouse-pointer-shadow-in-windows-11.8474/" TargetMode="External"/><Relationship Id="rId783" Type="http://schemas.openxmlformats.org/officeDocument/2006/relationships/hyperlink" Target="https://www.tenforums.com/tutorials/167006-how-disable-safeguard-holds-feature-updates-windows-10-a.html" TargetMode="External"/><Relationship Id="rId540" Type="http://schemas.openxmlformats.org/officeDocument/2006/relationships/hyperlink" Target="https://www.tenforums.com/tutorials/164857-how-fix-unable-add-use-pin-sign-option-windows-10-a.html" TargetMode="External"/><Relationship Id="rId782" Type="http://schemas.openxmlformats.org/officeDocument/2006/relationships/hyperlink" Target="https://www.tenforums.com/tutorials/69358-how-restore-default-administrative-tools-windows-10-a.html" TargetMode="External"/><Relationship Id="rId536" Type="http://schemas.openxmlformats.org/officeDocument/2006/relationships/hyperlink" Target="https://www.tenforums.com/tutorials/179740-how-open-people-app-windows-10-a.html" TargetMode="External"/><Relationship Id="rId778" Type="http://schemas.openxmlformats.org/officeDocument/2006/relationships/hyperlink" Target="https://www.tenforums.com/tutorials/178008-how-hide-show-title-bar-windows-terminal-app-windows-10-a.html" TargetMode="External"/><Relationship Id="rId535" Type="http://schemas.openxmlformats.org/officeDocument/2006/relationships/hyperlink" Target="https://www.elevenforum.com/t/change-pen-press-and-hold-speed-and-duration-in-windows-11.6346/" TargetMode="External"/><Relationship Id="rId777" Type="http://schemas.openxmlformats.org/officeDocument/2006/relationships/hyperlink" Target="https://www.tenforums.com/tutorials/178397-how-change-tab-width-mode-windows-terminal-app-windows-10-a.html" TargetMode="External"/><Relationship Id="rId534" Type="http://schemas.openxmlformats.org/officeDocument/2006/relationships/hyperlink" Target="https://www.elevenforum.com/t/enable-or-disable-pen-press-and-hold-for-right-clicking-in-windows-11.6349/" TargetMode="External"/><Relationship Id="rId776" Type="http://schemas.openxmlformats.org/officeDocument/2006/relationships/hyperlink" Target="https://www.elevenforum.com/t/rename-tab-title-in-windows-terminal-in-windows-11.8544/" TargetMode="External"/><Relationship Id="rId533" Type="http://schemas.openxmlformats.org/officeDocument/2006/relationships/hyperlink" Target="https://www.elevenforum.com/t/change-pen-double-tap-speed-in-windows-11.6343/" TargetMode="External"/><Relationship Id="rId775" Type="http://schemas.openxmlformats.org/officeDocument/2006/relationships/hyperlink" Target="https://www.tenforums.com/tutorials/178118-how-reset-windows-terminal-settings-default-windows-10-a.html" TargetMode="External"/><Relationship Id="rId539" Type="http://schemas.openxmlformats.org/officeDocument/2006/relationships/hyperlink" Target="https://www.tenforums.com/tutorials/160065-enable-disable-indexing-network-locations-windows-10-photos-app.html" TargetMode="External"/><Relationship Id="rId538" Type="http://schemas.openxmlformats.org/officeDocument/2006/relationships/hyperlink" Target="https://www.elevenforum.com/t/enable-or-disable-sync-phone-link-over-mobile-data-when-not-connected-to-wi-fi.14843/" TargetMode="External"/><Relationship Id="rId537" Type="http://schemas.openxmlformats.org/officeDocument/2006/relationships/hyperlink" Target="https://www.elevenforum.com/t/setup-phone-link-instant-hotspot-in-windows-11-and-windows-10.13809/" TargetMode="External"/><Relationship Id="rId779" Type="http://schemas.openxmlformats.org/officeDocument/2006/relationships/hyperlink" Target="https://www.tenforums.com/tutorials/178445-turn-off-use-active-tab-title-windows-terminal-title-bar.html" TargetMode="External"/><Relationship Id="rId770" Type="http://schemas.openxmlformats.org/officeDocument/2006/relationships/hyperlink" Target="https://www.tenforums.com/tutorials/178338-hide-show-profile-dropdown-windows-terminal-windows-10-a.html" TargetMode="External"/><Relationship Id="rId532" Type="http://schemas.openxmlformats.org/officeDocument/2006/relationships/hyperlink" Target="https://www.elevenforum.com/t/change-pen-double-tap-spatial-tolerance-in-windows-11.6344/" TargetMode="External"/><Relationship Id="rId774" Type="http://schemas.openxmlformats.org/officeDocument/2006/relationships/hyperlink" Target="https://www.tenforums.com/tutorials/179103-hide-show-scrollbar-windows-terminal-profile-windows-10-a.html" TargetMode="External"/><Relationship Id="rId531" Type="http://schemas.openxmlformats.org/officeDocument/2006/relationships/hyperlink" Target="https://www.elevenforum.com/t/see-if-pc-meets-requirements-for-windows-11-with-pc-health-check-app.154/" TargetMode="External"/><Relationship Id="rId773" Type="http://schemas.openxmlformats.org/officeDocument/2006/relationships/hyperlink" Target="https://www.tenforums.com/tutorials/178238-how-turn-off-run-windows-terminal-startup-windows-10-a.html" TargetMode="External"/><Relationship Id="rId530" Type="http://schemas.openxmlformats.org/officeDocument/2006/relationships/hyperlink" Target="https://www.tenforums.com/tutorials/174739-how-paste-plain-text-clipboard-history-windows-10-a.html" TargetMode="External"/><Relationship Id="rId772" Type="http://schemas.openxmlformats.org/officeDocument/2006/relationships/hyperlink" Target="https://www.tenforums.com/tutorials/180363-remove-trailing-white-space-rectangular-selection-windows-terminal.html" TargetMode="External"/><Relationship Id="rId771" Type="http://schemas.openxmlformats.org/officeDocument/2006/relationships/hyperlink" Target="https://www.tenforums.com/tutorials/180044-how-open-windows-terminal-quake-mode-windows-10-a.html" TargetMode="External"/><Relationship Id="rId327" Type="http://schemas.openxmlformats.org/officeDocument/2006/relationships/hyperlink" Target="https://www.windowsq.com/t/how-to-allow-or-block-pop-ups-and-redirects-for-sites-in-microsoft-edge.661/" TargetMode="External"/><Relationship Id="rId569" Type="http://schemas.openxmlformats.org/officeDocument/2006/relationships/hyperlink" Target="https://www.tenforums.com/tutorials/163025-how-add-remove-readyboost-tab-drive-properties-windows-10-a.html" TargetMode="External"/><Relationship Id="rId326" Type="http://schemas.openxmlformats.org/officeDocument/2006/relationships/hyperlink" Target="https://www.elevenforum.com/t/view-all-applied-policies-in-microsoft-edge.13435/" TargetMode="External"/><Relationship Id="rId568" Type="http://schemas.openxmlformats.org/officeDocument/2006/relationships/hyperlink" Target="https://www.tenforums.com/tutorials/163021-how-add-remove-quota-tab-drive-properties-windows-10-a.html" TargetMode="External"/><Relationship Id="rId325" Type="http://schemas.openxmlformats.org/officeDocument/2006/relationships/hyperlink" Target="https://www.tenforums.com/tutorials/161455-how-pin-sites-taskbar-microsoft-edge-chromium.html" TargetMode="External"/><Relationship Id="rId567" Type="http://schemas.openxmlformats.org/officeDocument/2006/relationships/hyperlink" Target="https://www.tenforums.com/tutorials/79513-remove-previous-versions-context-menu-properties-windows-10-a.html" TargetMode="External"/><Relationship Id="rId324" Type="http://schemas.openxmlformats.org/officeDocument/2006/relationships/hyperlink" Target="https://www.tenforums.com/tutorials/166171-pin-sites-start-menu-microsoft-edge-chromium-windows-10-a.html" TargetMode="External"/><Relationship Id="rId566" Type="http://schemas.openxmlformats.org/officeDocument/2006/relationships/hyperlink" Target="https://www.tenforums.com/tutorials/163092-add-remove-offline-files-tab-network-properties-windows-10-a.html" TargetMode="External"/><Relationship Id="rId329" Type="http://schemas.openxmlformats.org/officeDocument/2006/relationships/hyperlink" Target="https://www.tenforums.com/tutorials/162657-how-enable-disable-printing-microsoft-edge-chromium.html" TargetMode="External"/><Relationship Id="rId328" Type="http://schemas.openxmlformats.org/officeDocument/2006/relationships/hyperlink" Target="https://www.windowsq.com/t/how-to-enable-or-disable-use-system-print-dialog-in-microsoft-edge.644/" TargetMode="External"/><Relationship Id="rId561" Type="http://schemas.openxmlformats.org/officeDocument/2006/relationships/hyperlink" Target="https://www.tenforums.com/tutorials/106509-add-remove-compatibility-tab-properties-page-windows.html" TargetMode="External"/><Relationship Id="rId560" Type="http://schemas.openxmlformats.org/officeDocument/2006/relationships/hyperlink" Target="https://www.tenforums.com/tutorials/157692-install-uninstall-connect-wireless-display-feature-windows-10-a.html" TargetMode="External"/><Relationship Id="rId323" Type="http://schemas.openxmlformats.org/officeDocument/2006/relationships/hyperlink" Target="https://www.elevenforum.com/t/enable-or-disable-personalize-advertising-and-experiences-in-microsoft-edge.16986/" TargetMode="External"/><Relationship Id="rId565" Type="http://schemas.openxmlformats.org/officeDocument/2006/relationships/hyperlink" Target="https://www.tenforums.com/tutorials/163078-how-add-remove-location-tab-folder-properties-windows-10-a.html" TargetMode="External"/><Relationship Id="rId322" Type="http://schemas.openxmlformats.org/officeDocument/2006/relationships/hyperlink" Target="https://www.windowsq.com/t/how-to-enable-or-disable-persist-pin-state-for-menus-in-microsoft-edge.1483/" TargetMode="External"/><Relationship Id="rId564" Type="http://schemas.openxmlformats.org/officeDocument/2006/relationships/hyperlink" Target="https://www.tenforums.com/tutorials/163012-remove-general-tools-hardware-tabs-drive-properties-windows-10-a.html" TargetMode="External"/><Relationship Id="rId321" Type="http://schemas.openxmlformats.org/officeDocument/2006/relationships/hyperlink" Target="https://www.windowsq.com/t/how-to-enable-or-disable-performance-mode-in-microsoft-edge.1398/" TargetMode="External"/><Relationship Id="rId563" Type="http://schemas.openxmlformats.org/officeDocument/2006/relationships/hyperlink" Target="https://www.tenforums.com/tutorials/72962-add-remove-details-tab-file-properties-windows-10-a.html" TargetMode="External"/><Relationship Id="rId320" Type="http://schemas.openxmlformats.org/officeDocument/2006/relationships/hyperlink" Target="https://www.tenforums.com/tutorials/181515-add-remove-performance-button-toolbar-microsoft-edge.html" TargetMode="External"/><Relationship Id="rId562" Type="http://schemas.openxmlformats.org/officeDocument/2006/relationships/hyperlink" Target="https://www.tenforums.com/tutorials/116273-add-remove-customize-tab-folder-properties-windows.html" TargetMode="External"/><Relationship Id="rId316" Type="http://schemas.openxmlformats.org/officeDocument/2006/relationships/hyperlink" Target="https://www.windowsq.com/t/how-to-enable-or-disable-open-pdf-files-in-microsoft-edge.600/" TargetMode="External"/><Relationship Id="rId558" Type="http://schemas.openxmlformats.org/officeDocument/2006/relationships/hyperlink" Target="https://www.tenforums.com/tutorials/176966-how-check-if-processor-32-bit-64-bit-arm-windows-10-a.html" TargetMode="External"/><Relationship Id="rId315" Type="http://schemas.openxmlformats.org/officeDocument/2006/relationships/hyperlink" Target="https://www.windowsq.com/t/how-to-add-or-remove-define-on-context-menu-for-pdf-files-in-microsoft-edge.1029/" TargetMode="External"/><Relationship Id="rId557" Type="http://schemas.openxmlformats.org/officeDocument/2006/relationships/hyperlink" Target="https://www.elevenforum.com/t/check-if-process-is-using-hardware-enforced-stack-protection-in-windows-11.14973/" TargetMode="External"/><Relationship Id="rId799" Type="http://schemas.openxmlformats.org/officeDocument/2006/relationships/hyperlink" Target="https://www.elevenforum.com/t/reset-xbox-game-bar-widget-layout-to-default-size-and-position-in-windows-11.14565/" TargetMode="External"/><Relationship Id="rId314" Type="http://schemas.openxmlformats.org/officeDocument/2006/relationships/hyperlink" Target="https://www.tenforums.com/tutorials/160365-enable-disable-offer-save-passwords-microsoft-edge-chromium.html" TargetMode="External"/><Relationship Id="rId556" Type="http://schemas.openxmlformats.org/officeDocument/2006/relationships/hyperlink" Target="https://www.tenforums.com/tutorials/162657-how-enable-disable-printing-microsoft-edge-chromium.html" TargetMode="External"/><Relationship Id="rId798" Type="http://schemas.openxmlformats.org/officeDocument/2006/relationships/hyperlink" Target="https://www.elevenforum.com/t/enable-or-disable-mouse-click-through-on-xbox-game-bar-pinned-widgets.14548/" TargetMode="External"/><Relationship Id="rId313" Type="http://schemas.openxmlformats.org/officeDocument/2006/relationships/hyperlink" Target="https://www.windowsq.com/t/how-to-manually-scan-for-leaked-passwords-in-microsoft-edge.482/" TargetMode="External"/><Relationship Id="rId555" Type="http://schemas.openxmlformats.org/officeDocument/2006/relationships/hyperlink" Target="https://www.elevenforum.com/t/add-reset-and-clear-print-spooler-context-menu-in-windows-11.17669/" TargetMode="External"/><Relationship Id="rId797" Type="http://schemas.openxmlformats.org/officeDocument/2006/relationships/hyperlink" Target="https://www.elevenforum.com/t/adjust-transparency-of-xbox-game-bar-pinned-widgets-in-windows-11.14550/" TargetMode="External"/><Relationship Id="rId319" Type="http://schemas.openxmlformats.org/officeDocument/2006/relationships/hyperlink" Target="https://www.windowsq.com/t/how-to-enable-or-disable-add-video-comments-in-pdf-in-microsoft-edge.1294/" TargetMode="External"/><Relationship Id="rId318" Type="http://schemas.openxmlformats.org/officeDocument/2006/relationships/hyperlink" Target="https://www.tenforums.com/tutorials/167639-how-enable-two-page-view-pdf-microsoft-edge-chromium.html" TargetMode="External"/><Relationship Id="rId317" Type="http://schemas.openxmlformats.org/officeDocument/2006/relationships/hyperlink" Target="https://www.windowsq.com/t/how-to-enable-or-disable-quick-menu-for-pdf-files-in-microsoft-edge.839/" TargetMode="External"/><Relationship Id="rId559" Type="http://schemas.openxmlformats.org/officeDocument/2006/relationships/hyperlink" Target="https://www.tenforums.com/tutorials/188599-find-app-program-installation-date-windows-10-a.html" TargetMode="External"/><Relationship Id="rId550" Type="http://schemas.openxmlformats.org/officeDocument/2006/relationships/hyperlink" Target="https://www.elevenforum.com/t/turn-on-or-off-powertoys-image-resizer-in-windows-10-and-windows-11.11542/" TargetMode="External"/><Relationship Id="rId792" Type="http://schemas.openxmlformats.org/officeDocument/2006/relationships/hyperlink" Target="https://www.tenforums.com/tutorials/174013-turn-off-autoswitch-wireless-network-connection-windows.html" TargetMode="External"/><Relationship Id="rId791" Type="http://schemas.openxmlformats.org/officeDocument/2006/relationships/hyperlink" Target="https://www.tenforums.com/tutorials/157692-install-uninstall-connect-wireless-display-feature-windows-10-a.html" TargetMode="External"/><Relationship Id="rId790" Type="http://schemas.openxmlformats.org/officeDocument/2006/relationships/hyperlink" Target="https://www.tenforums.com/tutorials/53814-connect-wireless-display-miracast-windows-10-a.html" TargetMode="External"/><Relationship Id="rId312" Type="http://schemas.openxmlformats.org/officeDocument/2006/relationships/hyperlink" Target="https://www.tenforums.com/tutorials/159438-how-enable-disable-password-monitor-microsoft-edge-chromium.html" TargetMode="External"/><Relationship Id="rId554" Type="http://schemas.openxmlformats.org/officeDocument/2006/relationships/hyperlink" Target="https://www.elevenforum.com/t/change-touch-press-and-hold-speed-and-duration-in-windows-11.6325/" TargetMode="External"/><Relationship Id="rId796" Type="http://schemas.openxmlformats.org/officeDocument/2006/relationships/hyperlink" Target="https://www.elevenforum.com/t/enable-or-disable-xbox-game-bar-animations-in-windows-11.14570/" TargetMode="External"/><Relationship Id="rId311" Type="http://schemas.openxmlformats.org/officeDocument/2006/relationships/hyperlink" Target="https://www.tenforums.com/tutorials/165463-enable-disable-suggested-passwords-microsoft-edge-chromium.html" TargetMode="External"/><Relationship Id="rId553" Type="http://schemas.openxmlformats.org/officeDocument/2006/relationships/hyperlink" Target="https://www.elevenforum.com/t/enable-or-disable-press-and-hold-for-right-clicking-in-windows-11.6330/" TargetMode="External"/><Relationship Id="rId795" Type="http://schemas.openxmlformats.org/officeDocument/2006/relationships/hyperlink" Target="https://www.tenforums.com/tutorials/164301-how-update-wsl-wsl-2-windows-10-a.html" TargetMode="External"/><Relationship Id="rId310" Type="http://schemas.openxmlformats.org/officeDocument/2006/relationships/hyperlink" Target="https://www.elevenforum.com/t/enable-or-disable-open-office-files-in-microsoft-edge-instead-of-download.15773/" TargetMode="External"/><Relationship Id="rId552" Type="http://schemas.openxmlformats.org/officeDocument/2006/relationships/hyperlink" Target="https://www.tenforums.com/tutorials/160190-automatically-start-pppoe-connection-via-script-task-scheduler.html" TargetMode="External"/><Relationship Id="rId794" Type="http://schemas.openxmlformats.org/officeDocument/2006/relationships/hyperlink" Target="https://www.tenforums.com/tutorials/164318-how-set-linux-distribution-version-wsl-1-wsl-2-windows-10-a.html" TargetMode="External"/><Relationship Id="rId551" Type="http://schemas.openxmlformats.org/officeDocument/2006/relationships/hyperlink" Target="https://www.elevenforum.com/t/turn-on-or-off-run-at-startup-for-powertoys-in-windows-10-and-windows-11.11521/" TargetMode="External"/><Relationship Id="rId793" Type="http://schemas.openxmlformats.org/officeDocument/2006/relationships/hyperlink" Target="https://www.tenforums.com/tutorials/156484-how-clear-recent-documents-history-wordpad-app-windows-10-a.html" TargetMode="External"/><Relationship Id="rId297" Type="http://schemas.openxmlformats.org/officeDocument/2006/relationships/hyperlink" Target="https://www.elevenforum.com/t/add-or-remove-disabled-sites-for-mini-menu-on-text-selection-in-microsoft-edge.13241/" TargetMode="External"/><Relationship Id="rId296" Type="http://schemas.openxmlformats.org/officeDocument/2006/relationships/hyperlink" Target="https://www.elevenforum.com/t/enable-or-disable-mini-menu-on-text-selection-in-microsoft-edge.13232/" TargetMode="External"/><Relationship Id="rId295" Type="http://schemas.openxmlformats.org/officeDocument/2006/relationships/hyperlink" Target="https://www.tenforums.com/tutorials/5520-turn-off-smartscreen-microsoft-edge-windows-10-a.html" TargetMode="External"/><Relationship Id="rId294" Type="http://schemas.openxmlformats.org/officeDocument/2006/relationships/hyperlink" Target="https://www.tenforums.com/tutorials/159100-how-enable-disable-media-autoplay-microsoft-edge-chromium.html" TargetMode="External"/><Relationship Id="rId299" Type="http://schemas.openxmlformats.org/officeDocument/2006/relationships/hyperlink" Target="https://www.tenforums.com/tutorials/169094-enable-move-tabs-different-profile-window-microsoft-edge.html" TargetMode="External"/><Relationship Id="rId298" Type="http://schemas.openxmlformats.org/officeDocument/2006/relationships/hyperlink" Target="https://www.elevenforum.com/t/enable-or-disable-smart-actions-on-mini-menu-in-microsoft-edge.13263/" TargetMode="External"/><Relationship Id="rId271" Type="http://schemas.openxmlformats.org/officeDocument/2006/relationships/hyperlink" Target="https://www.tenforums.com/tutorials/162163-how-enable-disable-full-screen-mode-microsoft-edge-chromium.html" TargetMode="External"/><Relationship Id="rId270" Type="http://schemas.openxmlformats.org/officeDocument/2006/relationships/hyperlink" Target="https://www.elevenforum.com/t/enable-or-disable-always-show-forward-button-in-microsoft-edge.11114/" TargetMode="External"/><Relationship Id="rId269" Type="http://schemas.openxmlformats.org/officeDocument/2006/relationships/hyperlink" Target="https://www.elevenforum.com/t/turn-on-or-off-always-open-favorites-in-new-tab-in-microsoft-edge.11656/" TargetMode="External"/><Relationship Id="rId264" Type="http://schemas.openxmlformats.org/officeDocument/2006/relationships/hyperlink" Target="https://www.elevenforum.com/t/show-icon-only-for-sites-on-favorites-bar-in-microsoft-edge.3249/" TargetMode="External"/><Relationship Id="rId263" Type="http://schemas.openxmlformats.org/officeDocument/2006/relationships/hyperlink" Target="https://www.tenforums.com/tutorials/166230-how-turn-off-extensions-microsoft-edge-chromium.html" TargetMode="External"/><Relationship Id="rId262" Type="http://schemas.openxmlformats.org/officeDocument/2006/relationships/hyperlink" Target="https://www.windowsq.com/t/how-to-hide-or-show-extension-icons-on-microsoft-edge-toolbar.565/" TargetMode="External"/><Relationship Id="rId261" Type="http://schemas.openxmlformats.org/officeDocument/2006/relationships/hyperlink" Target="https://www.tenforums.com/tutorials/165399-enable-disable-allow-extensions-other-stores-microsoft-edge.html" TargetMode="External"/><Relationship Id="rId268" Type="http://schemas.openxmlformats.org/officeDocument/2006/relationships/hyperlink" Target="https://www.tenforums.com/tutorials/166475-how-pin-unpin-favorites-microsoft-edge-chromium.html" TargetMode="External"/><Relationship Id="rId267" Type="http://schemas.openxmlformats.org/officeDocument/2006/relationships/hyperlink" Target="https://www.tenforums.com/tutorials/19336-how-import-favorites-microsoft-edge-chromium-google-chrome.html" TargetMode="External"/><Relationship Id="rId266" Type="http://schemas.openxmlformats.org/officeDocument/2006/relationships/hyperlink" Target="https://www.windowsq.com/t/how-to-enable-or-disable-import-favorites-in-microsoft-edge.605/" TargetMode="External"/><Relationship Id="rId265" Type="http://schemas.openxmlformats.org/officeDocument/2006/relationships/hyperlink" Target="https://www.windowsq.com/t/how-to-enable-or-disable-add-remove-and-modify-favorites-in-microsoft-edge.604/" TargetMode="External"/><Relationship Id="rId260" Type="http://schemas.openxmlformats.org/officeDocument/2006/relationships/hyperlink" Target="https://www.windowsq.com/t/how-to-add-or-remove-extensions-button-on-toolbar-in-microsoft-edge.1075/" TargetMode="External"/><Relationship Id="rId259" Type="http://schemas.openxmlformats.org/officeDocument/2006/relationships/hyperlink" Target="https://www.tenforums.com/tutorials/166235-allow-extensions-inprivate-browsing-microsoft-edge-chromium.html" TargetMode="External"/><Relationship Id="rId258" Type="http://schemas.openxmlformats.org/officeDocument/2006/relationships/hyperlink" Target="https://www.tenforums.com/tutorials/166175-how-add-remove-extensions-microsoft-edge-chromium.html" TargetMode="External"/><Relationship Id="rId253" Type="http://schemas.openxmlformats.org/officeDocument/2006/relationships/hyperlink" Target="https://www.elevenforum.com/t/enable-or-disable-enhance-images-in-microsoft-edge.15068/" TargetMode="External"/><Relationship Id="rId495" Type="http://schemas.openxmlformats.org/officeDocument/2006/relationships/hyperlink" Target="https://www.tenforums.com/tutorials/165223-what-do-onedrive-icons-mean-windows-10-file-explorer.html" TargetMode="External"/><Relationship Id="rId252" Type="http://schemas.openxmlformats.org/officeDocument/2006/relationships/hyperlink" Target="https://www.elevenforum.com/t/enable-or-disable-efficiency-mode-when-connected-to-power-in-microsoft-edge.15197/" TargetMode="External"/><Relationship Id="rId494" Type="http://schemas.openxmlformats.org/officeDocument/2006/relationships/hyperlink" Target="https://www.elevenforum.com/t/set-onedrive-files-on-demand-status-states-in-windows-11.4374/" TargetMode="External"/><Relationship Id="rId251" Type="http://schemas.openxmlformats.org/officeDocument/2006/relationships/hyperlink" Target="https://www.elevenforum.com/t/use-balanced-or-maximum-savings-with-efficiency-mode-in-microsoft-edge.15196/" TargetMode="External"/><Relationship Id="rId493" Type="http://schemas.openxmlformats.org/officeDocument/2006/relationships/hyperlink" Target="https://www.elevenforum.com/t/exclude-specific-file-extensions-from-backing-up-to-onedrive-in-windows-11.17380/" TargetMode="External"/><Relationship Id="rId250" Type="http://schemas.openxmlformats.org/officeDocument/2006/relationships/hyperlink" Target="https://www.elevenforum.com/t/turn-on-or-off-efficiency-mode-for-pc-gaming-in-microsoft-edge.7275/" TargetMode="External"/><Relationship Id="rId492" Type="http://schemas.openxmlformats.org/officeDocument/2006/relationships/hyperlink" Target="https://www.tenforums.com/tutorials/176191-enable-disable-onedrive-deleted-files-removed-everywhere-dialog.html" TargetMode="External"/><Relationship Id="rId257" Type="http://schemas.openxmlformats.org/officeDocument/2006/relationships/hyperlink" Target="https://www.elevenforum.com/t/enable-or-disable-strict-enhanced-security-for-inprivate-microsoft-edge.12731/" TargetMode="External"/><Relationship Id="rId499" Type="http://schemas.openxmlformats.org/officeDocument/2006/relationships/hyperlink" Target="https://www.tenforums.com/tutorials/176905-disable-show-photos-onedrive-day-notification-windows-10-a.html" TargetMode="External"/><Relationship Id="rId256" Type="http://schemas.openxmlformats.org/officeDocument/2006/relationships/hyperlink" Target="https://www.elevenforum.com/t/add-or-remove-site-exceptions-for-enhanced-security-in-microsoft-edge.12756/" TargetMode="External"/><Relationship Id="rId498" Type="http://schemas.openxmlformats.org/officeDocument/2006/relationships/hyperlink" Target="https://www.tenforums.com/tutorials/176791-enable-disable-onedrive-day-notifications-windows-10-a.html" TargetMode="External"/><Relationship Id="rId255" Type="http://schemas.openxmlformats.org/officeDocument/2006/relationships/hyperlink" Target="https://www.elevenforum.com/t/enable-or-disable-enhanced-security-mode-in-microsoft-edge.12727/" TargetMode="External"/><Relationship Id="rId497" Type="http://schemas.openxmlformats.org/officeDocument/2006/relationships/hyperlink" Target="https://www.tenforums.com/tutorials/176911-how-enable-disable-onedrive-day-notifications-android.html" TargetMode="External"/><Relationship Id="rId254" Type="http://schemas.openxmlformats.org/officeDocument/2006/relationships/hyperlink" Target="https://www.windowsq.com/t/how-to-enable-or-disable-enhance-text-contrast-in-microsoft-edge.1734/" TargetMode="External"/><Relationship Id="rId496" Type="http://schemas.openxmlformats.org/officeDocument/2006/relationships/hyperlink" Target="https://www.tenforums.com/tutorials/176737-enable-disable-onedrive-sync-auto-paused-notification-windows-10-a.html" TargetMode="External"/><Relationship Id="rId293" Type="http://schemas.openxmlformats.org/officeDocument/2006/relationships/hyperlink" Target="https://www.windowsq.com/t/how-to-add-or-remove-math-solver-button-on-toolbar-in-microsoft-edge.1259/" TargetMode="External"/><Relationship Id="rId292" Type="http://schemas.openxmlformats.org/officeDocument/2006/relationships/hyperlink" Target="https://www.windowsq.com/t/how-to-enable-or-disable-math-solver-in-microsoft-edge.1243/" TargetMode="External"/><Relationship Id="rId291" Type="http://schemas.openxmlformats.org/officeDocument/2006/relationships/hyperlink" Target="https://www.tenforums.com/tutorials/159294-how-add-remove-languages-microsoft-edge-chromium.html" TargetMode="External"/><Relationship Id="rId290" Type="http://schemas.openxmlformats.org/officeDocument/2006/relationships/hyperlink" Target="https://www.tenforums.com/tutorials/159443-how-change-language-microsoft-edge-chromium.html" TargetMode="External"/><Relationship Id="rId286" Type="http://schemas.openxmlformats.org/officeDocument/2006/relationships/hyperlink" Target="https://www.elevenforum.com/t/add-and-remove-allowed-websites-for-kids-mode-in-microsoft-edge.15313/" TargetMode="External"/><Relationship Id="rId285" Type="http://schemas.openxmlformats.org/officeDocument/2006/relationships/hyperlink" Target="https://www.tenforums.com/tutorials/163941-turn-off-let-internet-explorer-open-sites-microsoft-edge.html" TargetMode="External"/><Relationship Id="rId284" Type="http://schemas.openxmlformats.org/officeDocument/2006/relationships/hyperlink" Target="https://www.tenforums.com/tutorials/160784-enable-disable-reload-internet-explorer-mode-microsoft-edge.html" TargetMode="External"/><Relationship Id="rId283" Type="http://schemas.openxmlformats.org/officeDocument/2006/relationships/hyperlink" Target="https://www.windowsq.com/t/add-or-remove-internet-explorer-mode-button-on-toolbar-in-microsoft-edge.1807/" TargetMode="External"/><Relationship Id="rId289" Type="http://schemas.openxmlformats.org/officeDocument/2006/relationships/hyperlink" Target="https://www.elevenforum.com/t/browse-in-kids-mode-in-microsoft-edge.15309/" TargetMode="External"/><Relationship Id="rId288" Type="http://schemas.openxmlformats.org/officeDocument/2006/relationships/hyperlink" Target="https://www.windowsq.com/t/how-to-turn-on-or-off-ask-age-range-before-starting-kids-mode-in-microsoft-edge.956/" TargetMode="External"/><Relationship Id="rId287" Type="http://schemas.openxmlformats.org/officeDocument/2006/relationships/hyperlink" Target="https://www.windowsq.com/t/how-to-change-age-range-to-always-start-kids-mode-in-microsoft-edge.957/" TargetMode="External"/><Relationship Id="rId282" Type="http://schemas.openxmlformats.org/officeDocument/2006/relationships/hyperlink" Target="https://www.tenforums.com/tutorials/161522-how-install-pwa-site-app-microsoft-edge-windows-10-a.html" TargetMode="External"/><Relationship Id="rId281" Type="http://schemas.openxmlformats.org/officeDocument/2006/relationships/hyperlink" Target="https://www.tenforums.com/tutorials/161967-enable-disable-force-inprivate-mode-microsoft-edge-chromium.html" TargetMode="External"/><Relationship Id="rId280" Type="http://schemas.openxmlformats.org/officeDocument/2006/relationships/hyperlink" Target="https://www.tenforums.com/tutorials/167735-how-pin-unpin-history-pane-microsoft-edge-chromium.html" TargetMode="External"/><Relationship Id="rId275" Type="http://schemas.openxmlformats.org/officeDocument/2006/relationships/hyperlink" Target="https://www.tenforums.com/tutorials/162111-how-create-guest-mode-shortcut-microsoft-edge-chromium.html" TargetMode="External"/><Relationship Id="rId274" Type="http://schemas.openxmlformats.org/officeDocument/2006/relationships/hyperlink" Target="https://www.tenforums.com/tutorials/161966-how-enable-disable-guest-mode-microsoft-edge-chromium.html" TargetMode="External"/><Relationship Id="rId273" Type="http://schemas.openxmlformats.org/officeDocument/2006/relationships/hyperlink" Target="https://www.tenforums.com/tutorials/161903-how-browse-guest-mode-microsoft-edge-chromium.html" TargetMode="External"/><Relationship Id="rId272" Type="http://schemas.openxmlformats.org/officeDocument/2006/relationships/hyperlink" Target="https://www.tenforums.com/tutorials/165150-enable-disable-global-media-controls-toolbar-microsoft-edge.html" TargetMode="External"/><Relationship Id="rId279" Type="http://schemas.openxmlformats.org/officeDocument/2006/relationships/hyperlink" Target="https://www.windowsq.com/t/how-to-enable-or-disable-open-history-in-new-tab-with-ctrl-h-in-microsoft-edge.1254/" TargetMode="External"/><Relationship Id="rId278" Type="http://schemas.openxmlformats.org/officeDocument/2006/relationships/hyperlink" Target="https://www.tenforums.com/tutorials/167728-add-remove-history-button-toolbar-microsoft-edge-chromium.html" TargetMode="External"/><Relationship Id="rId277" Type="http://schemas.openxmlformats.org/officeDocument/2006/relationships/hyperlink" Target="https://www.elevenforum.com/t/enable-or-disable-high-visibility-outline-in-microsoft-edge.14879/" TargetMode="External"/><Relationship Id="rId276" Type="http://schemas.openxmlformats.org/officeDocument/2006/relationships/hyperlink" Target="https://www.tenforums.com/tutorials/165149-how-enable-disable-hardware-media-key-handling-microsoft-edge.html" TargetMode="External"/><Relationship Id="rId629" Type="http://schemas.openxmlformats.org/officeDocument/2006/relationships/hyperlink" Target="https://www.elevenforum.com/t/hide-or-show-users-on-sign-in-screen-in-windows-11.16735/" TargetMode="External"/><Relationship Id="rId624" Type="http://schemas.openxmlformats.org/officeDocument/2006/relationships/hyperlink" Target="https://www.tenforums.com/tutorials/175681-how-add-remove-sharing-tab-folder-properties-windows.html" TargetMode="External"/><Relationship Id="rId623" Type="http://schemas.openxmlformats.org/officeDocument/2006/relationships/hyperlink" Target="https://www.tenforums.com/tutorials/2895-run-sfc-command-windows-10-a.html" TargetMode="External"/><Relationship Id="rId622" Type="http://schemas.openxmlformats.org/officeDocument/2006/relationships/hyperlink" Target="https://www.tenforums.com/tutorials/167712-enable-disable-your-account-info-page-settings-windows-10-a.html" TargetMode="External"/><Relationship Id="rId621" Type="http://schemas.openxmlformats.org/officeDocument/2006/relationships/hyperlink" Target="https://www.tenforums.com/tutorials/167643-how-enable-disable-vpn-page-settings-windows-10-a.html" TargetMode="External"/><Relationship Id="rId628" Type="http://schemas.openxmlformats.org/officeDocument/2006/relationships/hyperlink" Target="https://www.tenforums.com/tutorials/167588-enable-disable-sign-options-page-settings-windows-10-a.html" TargetMode="External"/><Relationship Id="rId627" Type="http://schemas.openxmlformats.org/officeDocument/2006/relationships/hyperlink" Target="https://www.tenforums.com/tutorials/158033-change-time-require-sign-after-display-turns-off-windows-10-a.html" TargetMode="External"/><Relationship Id="rId626" Type="http://schemas.openxmlformats.org/officeDocument/2006/relationships/hyperlink" Target="https://www.tenforums.com/tutorials/164806-automatically-shut-down-computer-scheduled-time-windows-10-a.html" TargetMode="External"/><Relationship Id="rId625" Type="http://schemas.openxmlformats.org/officeDocument/2006/relationships/hyperlink" Target="https://www.elevenforum.com/t/list-all-assigned-shortcut-keys-for-shortcuts-in-windows-11.4839/" TargetMode="External"/><Relationship Id="rId620" Type="http://schemas.openxmlformats.org/officeDocument/2006/relationships/hyperlink" Target="https://www.tenforums.com/tutorials/167588-enable-disable-sign-options-page-settings-windows-10-a.html" TargetMode="External"/><Relationship Id="rId619" Type="http://schemas.openxmlformats.org/officeDocument/2006/relationships/hyperlink" Target="https://www.tenforums.com/tutorials/167983-how-enable-disable-region-page-settings-windows-10-a.html" TargetMode="External"/><Relationship Id="rId618" Type="http://schemas.openxmlformats.org/officeDocument/2006/relationships/hyperlink" Target="https://www.tenforums.com/tutorials/167770-enable-disable-power-sleep-page-settings-windows-10-a.html" TargetMode="External"/><Relationship Id="rId613" Type="http://schemas.openxmlformats.org/officeDocument/2006/relationships/hyperlink" Target="https://www.tenforums.com/tutorials/194908-make-send-mail-recipient-work-properly-mozilla-thunderbird.html" TargetMode="External"/><Relationship Id="rId612" Type="http://schemas.openxmlformats.org/officeDocument/2006/relationships/hyperlink" Target="https://www.tenforums.com/tutorials/165810-how-reset-windows-search-windows-10-a.html" TargetMode="External"/><Relationship Id="rId611" Type="http://schemas.openxmlformats.org/officeDocument/2006/relationships/hyperlink" Target="https://www.tenforums.com/tutorials/205305-enable-disable-open-search-hover-windows-10-a.html" TargetMode="External"/><Relationship Id="rId610" Type="http://schemas.openxmlformats.org/officeDocument/2006/relationships/hyperlink" Target="https://www.tenforums.com/tutorials/93655-enable-disable-indexer-backoff-windows.html" TargetMode="External"/><Relationship Id="rId617" Type="http://schemas.openxmlformats.org/officeDocument/2006/relationships/hyperlink" Target="https://www.tenforums.com/tutorials/167711-how-enable-disable-language-page-settings-windows-10-a.html" TargetMode="External"/><Relationship Id="rId616" Type="http://schemas.openxmlformats.org/officeDocument/2006/relationships/hyperlink" Target="https://www.tenforums.com/tutorials/167664-how-enable-disable-date-time-page-settings-windows-10-a.html" TargetMode="External"/><Relationship Id="rId615" Type="http://schemas.openxmlformats.org/officeDocument/2006/relationships/hyperlink" Target="https://www.tenforums.com/tutorials/168191-how-enable-disable-autoplay-page-settings-windows-10-a.html" TargetMode="External"/><Relationship Id="rId614" Type="http://schemas.openxmlformats.org/officeDocument/2006/relationships/hyperlink" Target="https://www.tenforums.com/tutorials/165667-how-reset-settings-app-windows-10-a.html" TargetMode="External"/><Relationship Id="rId409" Type="http://schemas.openxmlformats.org/officeDocument/2006/relationships/hyperlink" Target="https://www.windowsq.com/t/enable-or-disable-use-web-service-to-help-resolve-navigation-errors-in-microsoft-edge.1022/" TargetMode="External"/><Relationship Id="rId404" Type="http://schemas.openxmlformats.org/officeDocument/2006/relationships/hyperlink" Target="https://www.tenforums.com/tutorials/158335-how-view-clear-blocked-trackers-microsoft-edge-chromium.html" TargetMode="External"/><Relationship Id="rId646" Type="http://schemas.openxmlformats.org/officeDocument/2006/relationships/hyperlink" Target="https://www.tenforums.com/tutorials/4235-how-sign-sign-out-microsoft-store-app-windows-10-a.html" TargetMode="External"/><Relationship Id="rId403" Type="http://schemas.openxmlformats.org/officeDocument/2006/relationships/hyperlink" Target="https://www.elevenforum.com/t/enable-or-disable-touch-mode-in-microsoft-edge.15012/" TargetMode="External"/><Relationship Id="rId645" Type="http://schemas.openxmlformats.org/officeDocument/2006/relationships/hyperlink" Target="https://www.tenforums.com/tutorials/163843-how-check-drive-health-smart-status-windows-10-a.html" TargetMode="External"/><Relationship Id="rId402" Type="http://schemas.openxmlformats.org/officeDocument/2006/relationships/hyperlink" Target="https://www.windowsq.com/t/how-to-allow-or-block-third-party-cookies-in-microsoft-edge.730/" TargetMode="External"/><Relationship Id="rId644" Type="http://schemas.openxmlformats.org/officeDocument/2006/relationships/hyperlink" Target="https://www.elevenforum.com/t/create-new-sticky-notes-in-windows-11.8363/" TargetMode="External"/><Relationship Id="rId401" Type="http://schemas.openxmlformats.org/officeDocument/2006/relationships/hyperlink" Target="https://www.windowsq.com/t/how-to-add-themes-from-microsoft-edge-add-on-store-to-microsoft-edge.588/" TargetMode="External"/><Relationship Id="rId643" Type="http://schemas.openxmlformats.org/officeDocument/2006/relationships/hyperlink" Target="https://www.elevenforum.com/t/add-or-remove-power-button-on-start-menu-in-windows-11.8588/" TargetMode="External"/><Relationship Id="rId408" Type="http://schemas.openxmlformats.org/officeDocument/2006/relationships/hyperlink" Target="https://www.elevenforum.com/t/enable-or-disable-download-updates-over-metered-connections-in-microsoft-edge.3244/" TargetMode="External"/><Relationship Id="rId407" Type="http://schemas.openxmlformats.org/officeDocument/2006/relationships/hyperlink" Target="https://www.tenforums.com/tutorials/167639-how-enable-two-page-view-pdf-microsoft-edge-chromium.html" TargetMode="External"/><Relationship Id="rId649" Type="http://schemas.openxmlformats.org/officeDocument/2006/relationships/hyperlink" Target="https://www.tenforums.com/tutorials/67931-change-default-system-font-windows-10-a.html" TargetMode="External"/><Relationship Id="rId406" Type="http://schemas.openxmlformats.org/officeDocument/2006/relationships/hyperlink" Target="https://www.tenforums.com/tutorials/159502-turn-off-offer-translate-pages-microsoft-edge-chromium.html" TargetMode="External"/><Relationship Id="rId648" Type="http://schemas.openxmlformats.org/officeDocument/2006/relationships/hyperlink" Target="https://www.elevenforum.com/t/find-all-symbolic-links-and-junction-points-in-windows.4225/" TargetMode="External"/><Relationship Id="rId405" Type="http://schemas.openxmlformats.org/officeDocument/2006/relationships/hyperlink" Target="https://www.tenforums.com/tutorials/164469-how-translate-page-section-page-microsoft-edge-chromium.html" TargetMode="External"/><Relationship Id="rId647" Type="http://schemas.openxmlformats.org/officeDocument/2006/relationships/hyperlink" Target="https://www.tenforums.com/tutorials/156811-how-download-recovery-image-surface-device.html" TargetMode="External"/><Relationship Id="rId400" Type="http://schemas.openxmlformats.org/officeDocument/2006/relationships/hyperlink" Target="https://www.tenforums.com/tutorials/165413-enable-install-google-chrome-themes-microsoft-edge-chromium.html" TargetMode="External"/><Relationship Id="rId642" Type="http://schemas.openxmlformats.org/officeDocument/2006/relationships/hyperlink" Target="https://www.elevenforum.com/t/add-or-remove-sign-out-in-account-picture-menu-on-start-menu-in-windows-11.8586/" TargetMode="External"/><Relationship Id="rId641" Type="http://schemas.openxmlformats.org/officeDocument/2006/relationships/hyperlink" Target="https://www.elevenforum.com/t/add-or-remove-change-account-settings-in-account-picture-menu-on-start-menu.8585/" TargetMode="External"/><Relationship Id="rId640" Type="http://schemas.openxmlformats.org/officeDocument/2006/relationships/hyperlink" Target="https://www.elevenforum.com/t/add-or-remove-account-picture-menu-on-start-menu-in-windows-11.8584/" TargetMode="External"/><Relationship Id="rId635" Type="http://schemas.openxmlformats.org/officeDocument/2006/relationships/hyperlink" Target="https://www.tenforums.com/tutorials/5593-windows-smartscreen-settings-change-windows-10-a.html" TargetMode="External"/><Relationship Id="rId634" Type="http://schemas.openxmlformats.org/officeDocument/2006/relationships/hyperlink" Target="https://www.tenforums.com/tutorials/163843-how-check-drive-health-smart-status-windows-10-a.html" TargetMode="External"/><Relationship Id="rId633" Type="http://schemas.openxmlformats.org/officeDocument/2006/relationships/hyperlink" Target="https://www.elevenforum.com/t/change-sleep-button-action-in-windows-11.5198/" TargetMode="External"/><Relationship Id="rId632" Type="http://schemas.openxmlformats.org/officeDocument/2006/relationships/hyperlink" Target="https://www.tenforums.com/tutorials/158493-how-change-computer-sleep-after-time-windows-10-a.html" TargetMode="External"/><Relationship Id="rId639" Type="http://schemas.openxmlformats.org/officeDocument/2006/relationships/hyperlink" Target="https://www.tenforums.com/tutorials/163377-adjust-left-right-audio-balance-sound-devices-windows-10-a.html" TargetMode="External"/><Relationship Id="rId638" Type="http://schemas.openxmlformats.org/officeDocument/2006/relationships/hyperlink" Target="https://www.tenforums.com/tutorials/175540-enable-disable-prompt-save-snips-before-exiting-snipping-tool.html" TargetMode="External"/><Relationship Id="rId637" Type="http://schemas.openxmlformats.org/officeDocument/2006/relationships/hyperlink" Target="https://www.windowsq.com/t/how-to-install-or-uninstall-snipping-tool-in-windows-10.498/" TargetMode="External"/><Relationship Id="rId636" Type="http://schemas.openxmlformats.org/officeDocument/2006/relationships/hyperlink" Target="https://www.tenforums.com/tutorials/5520-turn-off-smartscreen-microsoft-edge-windows-10-a.html" TargetMode="External"/><Relationship Id="rId631" Type="http://schemas.openxmlformats.org/officeDocument/2006/relationships/hyperlink" Target="https://www.tenforums.com/tutorials/178298-how-remove-sign-out-ctrl-alt-del-screen-windows.html" TargetMode="External"/><Relationship Id="rId630" Type="http://schemas.openxmlformats.org/officeDocument/2006/relationships/hyperlink" Target="https://www.elevenforum.com/t/add-or-remove-sign-out-in-account-picture-menu-on-start-menu-in-windows-11.8586/" TargetMode="External"/><Relationship Id="rId816" Type="http://schemas.openxmlformats.org/officeDocument/2006/relationships/drawing" Target="../drawings/drawing1.xml"/><Relationship Id="rId811" Type="http://schemas.openxmlformats.org/officeDocument/2006/relationships/hyperlink" Target="https://www.tenforums.com/tutorials/168884-change-how-your-phone-app-notification-banners-display-windows-10-a.html" TargetMode="External"/><Relationship Id="rId810" Type="http://schemas.openxmlformats.org/officeDocument/2006/relationships/hyperlink" Target="https://www.tenforums.com/tutorials/168952-turn-off-ask-before-closing-multiple-windows-your-phone-app.html" TargetMode="External"/><Relationship Id="rId815" Type="http://schemas.openxmlformats.org/officeDocument/2006/relationships/hyperlink" Target="https://www.windowsq.com/t/how-to-enable-or-disable-your-phone-accessibility-service-with-windows-10-pc.332/" TargetMode="External"/><Relationship Id="rId814" Type="http://schemas.openxmlformats.org/officeDocument/2006/relationships/hyperlink" Target="https://www.windowsq.com/t/turn-on-or-off-optimize-app-window-sizing-in-your-phone-app-on-windows-10-pc.337/" TargetMode="External"/><Relationship Id="rId813" Type="http://schemas.openxmlformats.org/officeDocument/2006/relationships/hyperlink" Target="https://www.tenforums.com/tutorials/164638-how-open-phone-screen-your-phone-app-windows-10-pc.html" TargetMode="External"/><Relationship Id="rId812" Type="http://schemas.openxmlformats.org/officeDocument/2006/relationships/hyperlink" Target="https://www.tenforums.com/tutorials/165075-how-pin-unpin-notifications-your-phone-app-windows-10-a.html" TargetMode="External"/><Relationship Id="rId609" Type="http://schemas.openxmlformats.org/officeDocument/2006/relationships/hyperlink" Target="https://www.tenforums.com/tutorials/133365-how-turn-off-device-search-history-windows-10-a.html" TargetMode="External"/><Relationship Id="rId608" Type="http://schemas.openxmlformats.org/officeDocument/2006/relationships/hyperlink" Target="https://www.tenforums.com/tutorials/133367-how-clear-your-device-search-history-windows-10-a.html" TargetMode="External"/><Relationship Id="rId607" Type="http://schemas.openxmlformats.org/officeDocument/2006/relationships/hyperlink" Target="https://www.tenforums.com/tutorials/194711-enable-disable-search-highlights-windows-10-a.html" TargetMode="External"/><Relationship Id="rId602" Type="http://schemas.openxmlformats.org/officeDocument/2006/relationships/hyperlink" Target="https://www.tenforums.com/tutorials/65255-export-task-task-scheduler-windows.html" TargetMode="External"/><Relationship Id="rId601" Type="http://schemas.openxmlformats.org/officeDocument/2006/relationships/hyperlink" Target="https://www.tenforums.com/tutorials/173777-how-enable-disable-scheduled-task-windows-10-a.html" TargetMode="External"/><Relationship Id="rId600" Type="http://schemas.openxmlformats.org/officeDocument/2006/relationships/hyperlink" Target="https://www.tenforums.com/tutorials/173835-how-delete-scheduled-task-windows-10-a.html" TargetMode="External"/><Relationship Id="rId606" Type="http://schemas.openxmlformats.org/officeDocument/2006/relationships/hyperlink" Target="https://www.tenforums.com/tutorials/168173-search-bing-online-screenshot-search-box-windows-10-a.html" TargetMode="External"/><Relationship Id="rId605" Type="http://schemas.openxmlformats.org/officeDocument/2006/relationships/hyperlink" Target="https://www.tenforums.com/tutorials/203446-enable-disable-microsoft-edge-desktop-search-bar-windows-10-a.html" TargetMode="External"/><Relationship Id="rId604" Type="http://schemas.openxmlformats.org/officeDocument/2006/relationships/hyperlink" Target="https://www.tenforums.com/tutorials/163992-change-restore-default-location-screenshots-folder-windows-10-a.html" TargetMode="External"/><Relationship Id="rId603" Type="http://schemas.openxmlformats.org/officeDocument/2006/relationships/hyperlink" Target="https://www.tenforums.com/tutorials/65264-import-task-task-scheduler-windows.html" TargetMode="External"/><Relationship Id="rId228" Type="http://schemas.openxmlformats.org/officeDocument/2006/relationships/hyperlink" Target="https://www.elevenforum.com/t/enable-or-disable-clarity-boost-in-microsoft-edge-with-xbox-cloud-gaming.7277/" TargetMode="External"/><Relationship Id="rId227" Type="http://schemas.openxmlformats.org/officeDocument/2006/relationships/hyperlink" Target="https://www.tenforums.com/tutorials/159560-enable-disable-check-spelling-when-entering-text-microsoft-edge.html" TargetMode="External"/><Relationship Id="rId469" Type="http://schemas.openxmlformats.org/officeDocument/2006/relationships/hyperlink" Target="https://www.elevenforum.com/t/enable-or-disable-mouse-pointer-shadow-in-windows-11.8474/" TargetMode="External"/><Relationship Id="rId226" Type="http://schemas.openxmlformats.org/officeDocument/2006/relationships/hyperlink" Target="https://www.tenforums.com/tutorials/159556-turn-off-check-spelling-languages-microsoft-edge-chromium.html" TargetMode="External"/><Relationship Id="rId468" Type="http://schemas.openxmlformats.org/officeDocument/2006/relationships/hyperlink" Target="https://www.elevenforum.com/t/change-mouse-hover-time-in-windows-11.3232/" TargetMode="External"/><Relationship Id="rId225" Type="http://schemas.openxmlformats.org/officeDocument/2006/relationships/hyperlink" Target="https://www.tenforums.com/tutorials/159611-how-add-remove-words-spellcheck-dictionary-microsoft-edge.html" TargetMode="External"/><Relationship Id="rId467" Type="http://schemas.openxmlformats.org/officeDocument/2006/relationships/hyperlink" Target="https://www.elevenforum.com/t/change-mouse-double-click-speed-in-windows-11.6126/" TargetMode="External"/><Relationship Id="rId229" Type="http://schemas.openxmlformats.org/officeDocument/2006/relationships/hyperlink" Target="https://www.tenforums.com/tutorials/156870-enable-disable-show-suggestions-pinterest-microsoft-edge.html" TargetMode="External"/><Relationship Id="rId220" Type="http://schemas.openxmlformats.org/officeDocument/2006/relationships/hyperlink" Target="https://www.tenforums.com/tutorials/162781-disable-deleting-browsing-download-history-microsoft-edge.html" TargetMode="External"/><Relationship Id="rId462" Type="http://schemas.openxmlformats.org/officeDocument/2006/relationships/hyperlink" Target="https://www.tenforums.com/tutorials/177702-how-change-mobile-hotspot-name-password-band-windows-10-a.html" TargetMode="External"/><Relationship Id="rId461" Type="http://schemas.openxmlformats.org/officeDocument/2006/relationships/hyperlink" Target="https://www.tenforums.com/tutorials/181011-enable-disable-virtual-displays-classic-apps-mixed-reality.html" TargetMode="External"/><Relationship Id="rId460" Type="http://schemas.openxmlformats.org/officeDocument/2006/relationships/hyperlink" Target="https://www.tenforums.com/tutorials/180631-how-start-mixed-reality-portal-when-put-headset-windows-10-a.html" TargetMode="External"/><Relationship Id="rId224" Type="http://schemas.openxmlformats.org/officeDocument/2006/relationships/hyperlink" Target="https://www.windowsq.com/t/how-to-enable-or-disable-cast-media-to-device-feature-in-microsoft-edge.628/" TargetMode="External"/><Relationship Id="rId466" Type="http://schemas.openxmlformats.org/officeDocument/2006/relationships/hyperlink" Target="https://www.tenforums.com/tutorials/61391-mount-unmount-vhd-vhdx-file-windows-10-a.html" TargetMode="External"/><Relationship Id="rId223" Type="http://schemas.openxmlformats.org/officeDocument/2006/relationships/hyperlink" Target="https://www.windowsq.com/t/how-to-cast-media-to-device-in-microsoft-edge-on-windows-10.624/" TargetMode="External"/><Relationship Id="rId465" Type="http://schemas.openxmlformats.org/officeDocument/2006/relationships/hyperlink" Target="https://www.tenforums.com/tutorials/158668-how-mount-unmount-drive-volume-windows.html" TargetMode="External"/><Relationship Id="rId222" Type="http://schemas.openxmlformats.org/officeDocument/2006/relationships/hyperlink" Target="https://www.windowsq.com/t/how-to-add-or-remove-cast-icon-on-toolbar-in-microsoft-edge.627/" TargetMode="External"/><Relationship Id="rId464" Type="http://schemas.openxmlformats.org/officeDocument/2006/relationships/hyperlink" Target="https://www.tenforums.com/tutorials/178614-how-rearrange-multiple-displays-windows-10-a.html" TargetMode="External"/><Relationship Id="rId221" Type="http://schemas.openxmlformats.org/officeDocument/2006/relationships/hyperlink" Target="https://www.elevenforum.com/t/export-browsing-history-to-csv-file-in-microsoft-edge.17831/" TargetMode="External"/><Relationship Id="rId463" Type="http://schemas.openxmlformats.org/officeDocument/2006/relationships/hyperlink" Target="https://www.elevenforum.com/t/disable-modern-standby-in-windows-10-and-windows-11.3929/" TargetMode="External"/><Relationship Id="rId217" Type="http://schemas.openxmlformats.org/officeDocument/2006/relationships/hyperlink" Target="https://www.windowsq.com/t/how-to-enable-or-disable-microsoft-edge-browser-tab-experiences-in-windows.548/" TargetMode="External"/><Relationship Id="rId459" Type="http://schemas.openxmlformats.org/officeDocument/2006/relationships/hyperlink" Target="https://www.tenforums.com/tutorials/180539-how-start-mixed-reality-portal-when-plug-headset-windows-10-a.html" TargetMode="External"/><Relationship Id="rId216" Type="http://schemas.openxmlformats.org/officeDocument/2006/relationships/hyperlink" Target="https://www.elevenforum.com/t/add-or-remove-bing-chat-toolbar-icon-in-microsoft-edge.17229/" TargetMode="External"/><Relationship Id="rId458" Type="http://schemas.openxmlformats.org/officeDocument/2006/relationships/hyperlink" Target="https://www.tenforums.com/tutorials/180479-how-change-sleep-timeout-mixed-reality-headset-windows-10-a.html" TargetMode="External"/><Relationship Id="rId215" Type="http://schemas.openxmlformats.org/officeDocument/2006/relationships/hyperlink" Target="https://www.tenforums.com/tutorials/159004-how-backup-restore-everything-microsoft-edge-windows.html" TargetMode="External"/><Relationship Id="rId457" Type="http://schemas.openxmlformats.org/officeDocument/2006/relationships/hyperlink" Target="https://www.tenforums.com/tutorials/180484-turn-off-suspend-mixed-reality-apps-when-headset-asleep.html" TargetMode="External"/><Relationship Id="rId699" Type="http://schemas.openxmlformats.org/officeDocument/2006/relationships/hyperlink" Target="https://www.windowsq.com/t/how-to-start-or-stop-contributing-voice-clips-to-microsoft-in-windows-10.752/" TargetMode="External"/><Relationship Id="rId214" Type="http://schemas.openxmlformats.org/officeDocument/2006/relationships/hyperlink" Target="https://www.tenforums.com/tutorials/160542-enable-backspace-key-go-back-page-microsoft-edge-chromium.html" TargetMode="External"/><Relationship Id="rId456" Type="http://schemas.openxmlformats.org/officeDocument/2006/relationships/hyperlink" Target="https://www.tenforums.com/tutorials/180844-enable-disable-automatically-open-desktop-view-app-mixed-reality.html" TargetMode="External"/><Relationship Id="rId698" Type="http://schemas.openxmlformats.org/officeDocument/2006/relationships/hyperlink" Target="https://www.tenforums.com/tutorials/157760-change-default-voice-activation-app-headset-button-windows-10-a.html" TargetMode="External"/><Relationship Id="rId219" Type="http://schemas.openxmlformats.org/officeDocument/2006/relationships/hyperlink" Target="https://www.windowsq.com/t/how-to-open-browser-task-manager-in-microsoft-edge.1634/" TargetMode="External"/><Relationship Id="rId218" Type="http://schemas.openxmlformats.org/officeDocument/2006/relationships/hyperlink" Target="https://www.windowsq.com/t/how-to-enable-or-disable-end-process-in-browser-task-manager-for-microsoft-edge.1635/" TargetMode="External"/><Relationship Id="rId451" Type="http://schemas.openxmlformats.org/officeDocument/2006/relationships/hyperlink" Target="https://www.tenforums.com/tutorials/159889-how-use-microsoft-support-recovery-assistant-sara-windows.html" TargetMode="External"/><Relationship Id="rId693" Type="http://schemas.openxmlformats.org/officeDocument/2006/relationships/hyperlink" Target="https://www.tenforums.com/tutorials/156864-how-run-vesa-certified-displayhdr-tests-display-windows-10-a.html" TargetMode="External"/><Relationship Id="rId450" Type="http://schemas.openxmlformats.org/officeDocument/2006/relationships/hyperlink" Target="https://www.tenforums.com/tutorials/15057-how-clear-reset-microsoft-store-cache-windows-10-a.html" TargetMode="External"/><Relationship Id="rId692" Type="http://schemas.openxmlformats.org/officeDocument/2006/relationships/hyperlink" Target="https://www.tenforums.com/tutorials/100262-enable-detailed-status-messages-shut-down-sign-out-sign.html" TargetMode="External"/><Relationship Id="rId691" Type="http://schemas.openxmlformats.org/officeDocument/2006/relationships/hyperlink" Target="https://www.elevenforum.com/t/get-list-of-user-profiles-and-account-names-in-windows-11.14315/" TargetMode="External"/><Relationship Id="rId690" Type="http://schemas.openxmlformats.org/officeDocument/2006/relationships/hyperlink" Target="https://www.tenforums.com/tutorials/51276-enable-disable-account-windows-10-a.html" TargetMode="External"/><Relationship Id="rId213" Type="http://schemas.openxmlformats.org/officeDocument/2006/relationships/hyperlink" Target="https://www.tenforums.com/tutorials/160140-disable-continue-running-background-apps-when-microsoft-edge-closed.html" TargetMode="External"/><Relationship Id="rId455" Type="http://schemas.openxmlformats.org/officeDocument/2006/relationships/hyperlink" Target="https://www.tenforums.com/tutorials/59107-check-miracast-support-windows-10-pc.html" TargetMode="External"/><Relationship Id="rId697" Type="http://schemas.openxmlformats.org/officeDocument/2006/relationships/hyperlink" Target="https://www.elevenforum.com/t/enable-or-disable-cpu-virtualization-in-uefi-bios-firmware-settings-on-windows-pc.4928/" TargetMode="External"/><Relationship Id="rId212" Type="http://schemas.openxmlformats.org/officeDocument/2006/relationships/hyperlink" Target="https://www.windowsq.com/t/how-to-enable-or-disable-automatic-https-in-microsoft-edge.1487/" TargetMode="External"/><Relationship Id="rId454" Type="http://schemas.openxmlformats.org/officeDocument/2006/relationships/hyperlink" Target="https://www.tenforums.com/tutorials/157692-install-uninstall-connect-wireless-display-feature-windows-10-a.html" TargetMode="External"/><Relationship Id="rId696" Type="http://schemas.openxmlformats.org/officeDocument/2006/relationships/hyperlink" Target="https://www.tenforums.com/tutorials/159382-create-one-click-toolbar-switch-virtual-desktops-windows-10-a.html" TargetMode="External"/><Relationship Id="rId211" Type="http://schemas.openxmlformats.org/officeDocument/2006/relationships/hyperlink" Target="https://www.windowsq.com/t/how-to-add-or-remove-assistance-home-button-on-toolbar-in-microsoft-edge.1311/" TargetMode="External"/><Relationship Id="rId453" Type="http://schemas.openxmlformats.org/officeDocument/2006/relationships/hyperlink" Target="https://www.tenforums.com/tutorials/53814-connect-wireless-display-miracast-windows-10-a.html" TargetMode="External"/><Relationship Id="rId695" Type="http://schemas.openxmlformats.org/officeDocument/2006/relationships/hyperlink" Target="https://www.tenforums.com/tutorials/176134-how-reorder-virtual-desktops-inside-task-view-windows-10-a.html" TargetMode="External"/><Relationship Id="rId210" Type="http://schemas.openxmlformats.org/officeDocument/2006/relationships/hyperlink" Target="https://www.tenforums.com/tutorials/83614-open-new-application-guard-window-microsoft-edge.html" TargetMode="External"/><Relationship Id="rId452" Type="http://schemas.openxmlformats.org/officeDocument/2006/relationships/hyperlink" Target="https://www.elevenforum.com/t/enable-or-disable-microsoft-vulnerable-driver-blocklist-in-windows-11.10031/" TargetMode="External"/><Relationship Id="rId694" Type="http://schemas.openxmlformats.org/officeDocument/2006/relationships/hyperlink" Target="https://www.tenforums.com/tutorials/176128-how-change-virtual-desktop-background-windows-10-a.html" TargetMode="External"/><Relationship Id="rId491" Type="http://schemas.openxmlformats.org/officeDocument/2006/relationships/hyperlink" Target="https://www.elevenforum.com/t/quit-and-close-onedrive-in-windows-10-and-windows-11.14469/" TargetMode="External"/><Relationship Id="rId490" Type="http://schemas.openxmlformats.org/officeDocument/2006/relationships/hyperlink" Target="https://www.tenforums.com/tutorials/116029-turn-off-onedrive-pc-folder-backup-protection-windows-10-a.html" TargetMode="External"/><Relationship Id="rId249" Type="http://schemas.openxmlformats.org/officeDocument/2006/relationships/hyperlink" Target="https://www.elevenforum.com/t/turn-on-or-off-efficiency-mode-in-microsoft-edge.7441/" TargetMode="External"/><Relationship Id="rId248" Type="http://schemas.openxmlformats.org/officeDocument/2006/relationships/hyperlink" Target="https://www.elevenforum.com/t/edit-images-directly-in-microsoft-edge.11658/" TargetMode="External"/><Relationship Id="rId247" Type="http://schemas.openxmlformats.org/officeDocument/2006/relationships/hyperlink" Target="https://www.windowsq.com/t/how-to-pin-and-unpin-downloads-in-microsoft-edge.797/" TargetMode="External"/><Relationship Id="rId489" Type="http://schemas.openxmlformats.org/officeDocument/2006/relationships/hyperlink" Target="https://www.tenforums.com/tutorials/163092-add-remove-offline-files-tab-network-properties-windows-10-a.html" TargetMode="External"/><Relationship Id="rId242" Type="http://schemas.openxmlformats.org/officeDocument/2006/relationships/hyperlink" Target="https://www.tenforums.com/tutorials/69623-flush-dns-resolver-cache-windows-10-a.html" TargetMode="External"/><Relationship Id="rId484" Type="http://schemas.openxmlformats.org/officeDocument/2006/relationships/hyperlink" Target="https://www.tenforums.com/tutorials/110724-backup-restore-news-app-settings-windows-10-a.html" TargetMode="External"/><Relationship Id="rId241" Type="http://schemas.openxmlformats.org/officeDocument/2006/relationships/hyperlink" Target="https://www.windowsq.com/t/how-to-enable-or-disable-developer-tools-f12-keyboard-shortcut-in-microsoft-edge.447/" TargetMode="External"/><Relationship Id="rId483" Type="http://schemas.openxmlformats.org/officeDocument/2006/relationships/hyperlink" Target="https://www.tenforums.com/tutorials/180911-show-temperature-c-f-news-interests-windows-10-a.html" TargetMode="External"/><Relationship Id="rId240" Type="http://schemas.openxmlformats.org/officeDocument/2006/relationships/hyperlink" Target="https://www.tenforums.com/tutorials/162594-how-enable-disable-developer-tools-microsoft-edge-chromium.html" TargetMode="External"/><Relationship Id="rId482" Type="http://schemas.openxmlformats.org/officeDocument/2006/relationships/hyperlink" Target="https://www.tenforums.com/tutorials/179219-how-change-weather-location-news-interests-windows-10-a.html" TargetMode="External"/><Relationship Id="rId481" Type="http://schemas.openxmlformats.org/officeDocument/2006/relationships/hyperlink" Target="https://www.tenforums.com/tutorials/178176-enable-reduce-taskbar-updates-news-interests-windows-10-a.html" TargetMode="External"/><Relationship Id="rId246" Type="http://schemas.openxmlformats.org/officeDocument/2006/relationships/hyperlink" Target="https://www.windowsq.com/t/how-to-turn-on-or-off-show-downloads-menu-in-microsoft-edge.799/" TargetMode="External"/><Relationship Id="rId488" Type="http://schemas.openxmlformats.org/officeDocument/2006/relationships/hyperlink" Target="https://www.tenforums.com/tutorials/163151-how-add-remove-always-available-offline-context-menu-windows.html" TargetMode="External"/><Relationship Id="rId245" Type="http://schemas.openxmlformats.org/officeDocument/2006/relationships/hyperlink" Target="https://www.windowsq.com/t/how-to-add-or-remove-downloads-button-on-toolbar-in-microsoft-edge.795/" TargetMode="External"/><Relationship Id="rId487" Type="http://schemas.openxmlformats.org/officeDocument/2006/relationships/hyperlink" Target="https://www.windowsq.com/t/how-to-allow-or-block-web-push-notifications-for-sites-in-microsoft-edge.724/" TargetMode="External"/><Relationship Id="rId244" Type="http://schemas.openxmlformats.org/officeDocument/2006/relationships/hyperlink" Target="https://www.windowsq.com/t/how-to-clear-download-history-in-microsoft-edge.1386/" TargetMode="External"/><Relationship Id="rId486" Type="http://schemas.openxmlformats.org/officeDocument/2006/relationships/hyperlink" Target="https://www.tenforums.com/tutorials/5662-reset-notification-area-icons-windows-10-a.html" TargetMode="External"/><Relationship Id="rId243" Type="http://schemas.openxmlformats.org/officeDocument/2006/relationships/hyperlink" Target="https://www.elevenforum.com/t/enable-or-disable-double-click-to-close-tabs-in-microsoft-edge.12077/" TargetMode="External"/><Relationship Id="rId485" Type="http://schemas.openxmlformats.org/officeDocument/2006/relationships/hyperlink" Target="https://www.tenforums.com/tutorials/5313-hide-show-notification-area-icons-taskbar-windows-10-a.html" TargetMode="External"/><Relationship Id="rId480" Type="http://schemas.openxmlformats.org/officeDocument/2006/relationships/hyperlink" Target="https://www.tenforums.com/tutorials/177443-enable-disable-open-news-interests-hover-windows-10-a.html" TargetMode="External"/><Relationship Id="rId239" Type="http://schemas.openxmlformats.org/officeDocument/2006/relationships/hyperlink" Target="https://www.elevenforum.com/t/disable-microsoft-edge-from-creating-desktop-shortcut-in-windows-11.12153/" TargetMode="External"/><Relationship Id="rId238" Type="http://schemas.openxmlformats.org/officeDocument/2006/relationships/hyperlink" Target="https://www.windowsq.com/t/how-to-enable-or-disable-desktop-sharing-hub-in-microsoft-edge.1685/" TargetMode="External"/><Relationship Id="rId237" Type="http://schemas.openxmlformats.org/officeDocument/2006/relationships/hyperlink" Target="https://www.tenforums.com/tutorials/203446-enable-disable-microsoft-edge-desktop-search-bar-windows-10-a.html" TargetMode="External"/><Relationship Id="rId479" Type="http://schemas.openxmlformats.org/officeDocument/2006/relationships/hyperlink" Target="https://www.tenforums.com/tutorials/178178-how-enable-disable-news-interests-taskbar-windows-10-a.html" TargetMode="External"/><Relationship Id="rId236" Type="http://schemas.openxmlformats.org/officeDocument/2006/relationships/hyperlink" Target="https://www.tenforums.com/tutorials/203448-disable-microsoft-edge-desktop-search-bar-startup-windows-10-a.html" TargetMode="External"/><Relationship Id="rId478" Type="http://schemas.openxmlformats.org/officeDocument/2006/relationships/hyperlink" Target="https://www.tenforums.com/tutorials/179206-how-change-language-feed-news-interests-windows-10-a.html" TargetMode="External"/><Relationship Id="rId231" Type="http://schemas.openxmlformats.org/officeDocument/2006/relationships/hyperlink" Target="https://www.tenforums.com/tutorials/162463-how-delete-cookies-microsoft-edge-chromium.html" TargetMode="External"/><Relationship Id="rId473" Type="http://schemas.openxmlformats.org/officeDocument/2006/relationships/hyperlink" Target="https://www.tenforums.com/tutorials/54708-map-network-drive-windows-10-a.html" TargetMode="External"/><Relationship Id="rId230" Type="http://schemas.openxmlformats.org/officeDocument/2006/relationships/hyperlink" Target="https://www.tenforums.com/tutorials/150177-how-start-new-collection-microsoft-edge-chromium.html" TargetMode="External"/><Relationship Id="rId472" Type="http://schemas.openxmlformats.org/officeDocument/2006/relationships/hyperlink" Target="https://www.tenforums.com/tutorials/72210-move-libraries-above-pc-navigation-pane-windows-10-a.html" TargetMode="External"/><Relationship Id="rId471" Type="http://schemas.openxmlformats.org/officeDocument/2006/relationships/hyperlink" Target="https://www.elevenforum.com/t/enable-or-disable-msconfig-dont-show-this-message-again-in-windows-11.11185/" TargetMode="External"/><Relationship Id="rId470" Type="http://schemas.openxmlformats.org/officeDocument/2006/relationships/hyperlink" Target="https://www.tenforums.com/tutorials/194908-make-send-mail-recipient-work-properly-mozilla-thunderbird.html" TargetMode="External"/><Relationship Id="rId235" Type="http://schemas.openxmlformats.org/officeDocument/2006/relationships/hyperlink" Target="https://www.windowsq.com/t/how-to-enable-or-disable-default-browser-setting-in-microsoft-edge.611/" TargetMode="External"/><Relationship Id="rId477" Type="http://schemas.openxmlformats.org/officeDocument/2006/relationships/hyperlink" Target="https://www.tenforums.com/tutorials/179492-add-remove-information-cards-news-interests-windows-10-a.html" TargetMode="External"/><Relationship Id="rId234" Type="http://schemas.openxmlformats.org/officeDocument/2006/relationships/hyperlink" Target="https://www.tenforums.com/tutorials/164477-change-default-behavior-copy-paste-urls-microsoft-edge.html" TargetMode="External"/><Relationship Id="rId476" Type="http://schemas.openxmlformats.org/officeDocument/2006/relationships/hyperlink" Target="https://www.tenforums.com/tutorials/188597-add-remove-news-interests-icon-taskbar-windows-10-a.html" TargetMode="External"/><Relationship Id="rId233" Type="http://schemas.openxmlformats.org/officeDocument/2006/relationships/hyperlink" Target="https://www.windowsq.com/t/how-to-allow-or-block-third-party-cookies-in-microsoft-edge.730/" TargetMode="External"/><Relationship Id="rId475" Type="http://schemas.openxmlformats.org/officeDocument/2006/relationships/hyperlink" Target="https://www.tenforums.com/tutorials/157437-how-add-create-elevated-shortcut-new-context-menu-windows-10-a.html" TargetMode="External"/><Relationship Id="rId232" Type="http://schemas.openxmlformats.org/officeDocument/2006/relationships/hyperlink" Target="https://www.windowsq.com/t/how-to-allow-or-block-cookies-for-sites-in-microsoft-edge.731/" TargetMode="External"/><Relationship Id="rId474" Type="http://schemas.openxmlformats.org/officeDocument/2006/relationships/hyperlink" Target="https://www.tenforums.com/tutorials/55961-how-add-remove-network-location-windows-10-a.html" TargetMode="External"/><Relationship Id="rId426" Type="http://schemas.openxmlformats.org/officeDocument/2006/relationships/hyperlink" Target="https://www.tenforums.com/tutorials/177523-how-enable-disable-microsoft-edge-web-widget-windows-10-a.html" TargetMode="External"/><Relationship Id="rId668" Type="http://schemas.openxmlformats.org/officeDocument/2006/relationships/hyperlink" Target="https://www.tenforums.com/tutorials/179107-how-change-themes-using-dtpchanger-windows-10-a.html" TargetMode="External"/><Relationship Id="rId425" Type="http://schemas.openxmlformats.org/officeDocument/2006/relationships/hyperlink" Target="https://www.windowsq.com/t/how-to-allow-or-block-web-push-notifications-for-sites-in-microsoft-edge.724/" TargetMode="External"/><Relationship Id="rId667" Type="http://schemas.openxmlformats.org/officeDocument/2006/relationships/hyperlink" Target="https://www.elevenforum.com/t/change-text-caret-cursor-blink-timeout-in-windows-11.3226/" TargetMode="External"/><Relationship Id="rId424" Type="http://schemas.openxmlformats.org/officeDocument/2006/relationships/hyperlink" Target="https://www.tenforums.com/tutorials/164254-how-use-web-capture-tool-microsoft-edge-chromium.html" TargetMode="External"/><Relationship Id="rId666" Type="http://schemas.openxmlformats.org/officeDocument/2006/relationships/hyperlink" Target="https://www.tenforums.com/tutorials/156602-how-enable-disable-driver-signature-enforcement-windows-10-a.html" TargetMode="External"/><Relationship Id="rId423" Type="http://schemas.openxmlformats.org/officeDocument/2006/relationships/hyperlink" Target="https://www.tenforums.com/tutorials/164253-add-remove-web-capture-button-toolbar-microsoft-edge-chromium.html" TargetMode="External"/><Relationship Id="rId665" Type="http://schemas.openxmlformats.org/officeDocument/2006/relationships/hyperlink" Target="https://www.tenforums.com/tutorials/180053-how-change-default-terminal-application-windows-10-a.html" TargetMode="External"/><Relationship Id="rId429" Type="http://schemas.openxmlformats.org/officeDocument/2006/relationships/hyperlink" Target="https://www.tenforums.com/tutorials/177517-disable-run-microsoft-edge-web-widget-startup-windows-10-a.html" TargetMode="External"/><Relationship Id="rId428" Type="http://schemas.openxmlformats.org/officeDocument/2006/relationships/hyperlink" Target="https://www.tenforums.com/tutorials/177464-how-pin-unpin-microsoft-edge-web-widget-windows-10-a.html" TargetMode="External"/><Relationship Id="rId427" Type="http://schemas.openxmlformats.org/officeDocument/2006/relationships/hyperlink" Target="https://www.tenforums.com/tutorials/177458-how-change-microsoft-edge-web-widget-layout-view-windows-10-a.html" TargetMode="External"/><Relationship Id="rId669" Type="http://schemas.openxmlformats.org/officeDocument/2006/relationships/hyperlink" Target="https://www.tenforums.com/tutorials/168260-remove-map-network-drive-pc-context-menu-windows-10-a.html" TargetMode="External"/><Relationship Id="rId660" Type="http://schemas.openxmlformats.org/officeDocument/2006/relationships/hyperlink" Target="https://www.tenforums.com/tutorials/168035-how-enable-disable-cloud-optimized-taskbars-windows-10-a.html" TargetMode="External"/><Relationship Id="rId422" Type="http://schemas.openxmlformats.org/officeDocument/2006/relationships/hyperlink" Target="https://www.tenforums.com/tutorials/165149-how-enable-disable-hardware-media-key-handling-microsoft-edge.html" TargetMode="External"/><Relationship Id="rId664" Type="http://schemas.openxmlformats.org/officeDocument/2006/relationships/hyperlink" Target="https://www.tenforums.com/tutorials/158176-how-make-teamviewer-more-secure.html" TargetMode="External"/><Relationship Id="rId421" Type="http://schemas.openxmlformats.org/officeDocument/2006/relationships/hyperlink" Target="https://www.windowsq.com/t/how-to-use-voice-typing-in-microsoft-edge-in-windows-10.747/" TargetMode="External"/><Relationship Id="rId663" Type="http://schemas.openxmlformats.org/officeDocument/2006/relationships/hyperlink" Target="https://www.tenforums.com/tutorials/157992-how-install-use-teamviewer.html" TargetMode="External"/><Relationship Id="rId420" Type="http://schemas.openxmlformats.org/officeDocument/2006/relationships/hyperlink" Target="https://www.elevenforum.com/t/enable-or-disable-visual-search-hover-menu-in-microsoft-edge.13040/" TargetMode="External"/><Relationship Id="rId662" Type="http://schemas.openxmlformats.org/officeDocument/2006/relationships/hyperlink" Target="https://www.tenforums.com/tutorials/5662-reset-notification-area-icons-windows-10-a.html" TargetMode="External"/><Relationship Id="rId661" Type="http://schemas.openxmlformats.org/officeDocument/2006/relationships/hyperlink" Target="https://www.tenforums.com/tutorials/5313-hide-show-notification-area-icons-taskbar-windows-10-a.html" TargetMode="External"/><Relationship Id="rId415" Type="http://schemas.openxmlformats.org/officeDocument/2006/relationships/hyperlink" Target="https://www.windowsq.com/t/how-to-resize-vertical-tabs-pane-in-microsoft-edge.1034/" TargetMode="External"/><Relationship Id="rId657" Type="http://schemas.openxmlformats.org/officeDocument/2006/relationships/hyperlink" Target="https://www.elevenforum.com/t/enable-or-disable-task-scheduler-history-in-windows-11.8741/" TargetMode="External"/><Relationship Id="rId414" Type="http://schemas.openxmlformats.org/officeDocument/2006/relationships/hyperlink" Target="https://www.tenforums.com/tutorials/164368-how-pin-unpin-vertical-tabs-pane-microsoft-edge-chromium.html" TargetMode="External"/><Relationship Id="rId656" Type="http://schemas.openxmlformats.org/officeDocument/2006/relationships/hyperlink" Target="https://www.tenforums.com/tutorials/173777-how-enable-disable-scheduled-task-windows-10-a.html" TargetMode="External"/><Relationship Id="rId413" Type="http://schemas.openxmlformats.org/officeDocument/2006/relationships/hyperlink" Target="https://www.tenforums.com/tutorials/167216-how-enable-disable-vertical-tabs-microsoft-edge-chromium.html" TargetMode="External"/><Relationship Id="rId655" Type="http://schemas.openxmlformats.org/officeDocument/2006/relationships/hyperlink" Target="https://www.tenforums.com/tutorials/173835-how-delete-scheduled-task-windows-10-a.html" TargetMode="External"/><Relationship Id="rId412" Type="http://schemas.openxmlformats.org/officeDocument/2006/relationships/hyperlink" Target="https://www.tenforums.com/tutorials/165454-how-add-remove-vertical-tabs-button-microsoft-edge-chromium.html" TargetMode="External"/><Relationship Id="rId654" Type="http://schemas.openxmlformats.org/officeDocument/2006/relationships/hyperlink" Target="https://www.tenforums.com/tutorials/173596-how-create-task-run-app-script-logon-windows-10-a.html" TargetMode="External"/><Relationship Id="rId419" Type="http://schemas.openxmlformats.org/officeDocument/2006/relationships/hyperlink" Target="https://www.elevenforum.com/t/enable-or-disable-visual-search-context-menu-in-microsoft-edge.13059/" TargetMode="External"/><Relationship Id="rId418" Type="http://schemas.openxmlformats.org/officeDocument/2006/relationships/hyperlink" Target="https://www.elevenforum.com/t/enable-or-disable-video-super-resolution-vsr-enhancement-in-microsoft-edge.15063/" TargetMode="External"/><Relationship Id="rId417" Type="http://schemas.openxmlformats.org/officeDocument/2006/relationships/hyperlink" Target="https://www.tenforums.com/tutorials/164365-how-turn-off-vertical-tabs-microsoft-edge-chromium.html" TargetMode="External"/><Relationship Id="rId659" Type="http://schemas.openxmlformats.org/officeDocument/2006/relationships/hyperlink" Target="https://www.tenforums.com/tutorials/100109-change-how-many-times-taskbar-button-flashes-windows-10-a.html" TargetMode="External"/><Relationship Id="rId416" Type="http://schemas.openxmlformats.org/officeDocument/2006/relationships/hyperlink" Target="https://www.windowsq.com/t/how-to-hide-or-show-title-bar-when-using-vertical-tabs-in-microsoft-edge.1158/" TargetMode="External"/><Relationship Id="rId658" Type="http://schemas.openxmlformats.org/officeDocument/2006/relationships/hyperlink" Target="https://www.tenforums.com/tutorials/201678-how-use-task-scheduler-open-program-windows.html" TargetMode="External"/><Relationship Id="rId411" Type="http://schemas.openxmlformats.org/officeDocument/2006/relationships/hyperlink" Target="https://www.windowsq.com/t/how-to-enable-or-disable-vertical-tabs-auto-expand-in-microsoft-edge.1222/" TargetMode="External"/><Relationship Id="rId653" Type="http://schemas.openxmlformats.org/officeDocument/2006/relationships/hyperlink" Target="https://www.tenforums.com/tutorials/151109-how-enable-disable-task-manager-windows-10-a.html" TargetMode="External"/><Relationship Id="rId410" Type="http://schemas.openxmlformats.org/officeDocument/2006/relationships/hyperlink" Target="https://www.tenforums.com/tutorials/161325-how-find-version-microsoft-edge-chromium-installed.html" TargetMode="External"/><Relationship Id="rId652" Type="http://schemas.openxmlformats.org/officeDocument/2006/relationships/hyperlink" Target="https://www.tenforums.com/tutorials/173596-how-create-task-run-app-script-logon-windows-10-a.html" TargetMode="External"/><Relationship Id="rId651" Type="http://schemas.openxmlformats.org/officeDocument/2006/relationships/hyperlink" Target="https://www.tenforums.com/tutorials/123792-turn-off-tamper-protection-microsoft-defender-antivirus.html" TargetMode="External"/><Relationship Id="rId650" Type="http://schemas.openxmlformats.org/officeDocument/2006/relationships/hyperlink" Target="https://www.tenforums.com/tutorials/175367-how-enable-disable-system-restore-configuration-windows.html" TargetMode="External"/><Relationship Id="rId206" Type="http://schemas.openxmlformats.org/officeDocument/2006/relationships/hyperlink" Target="https://www.tenforums.com/tutorials/161657-how-enable-disable-add-profile-microsoft-edge-chromium.html" TargetMode="External"/><Relationship Id="rId448" Type="http://schemas.openxmlformats.org/officeDocument/2006/relationships/hyperlink" Target="https://www.tenforums.com/tutorials/4235-how-sign-sign-out-microsoft-store-app-windows-10-a.html" TargetMode="External"/><Relationship Id="rId205" Type="http://schemas.openxmlformats.org/officeDocument/2006/relationships/hyperlink" Target="https://www.windowsq.com/t/how-to-enable-or-disable-accent-theme-colors-in-microsoft-edge.500/" TargetMode="External"/><Relationship Id="rId447" Type="http://schemas.openxmlformats.org/officeDocument/2006/relationships/hyperlink" Target="https://www.elevenforum.com/t/reinstall-microsoft-store-app-in-windows-10-and-windows-11.11428/" TargetMode="External"/><Relationship Id="rId689" Type="http://schemas.openxmlformats.org/officeDocument/2006/relationships/hyperlink" Target="https://www.tenforums.com/tutorials/29588-see-full-details-about-windows-10-iso-file.html" TargetMode="External"/><Relationship Id="rId204" Type="http://schemas.openxmlformats.org/officeDocument/2006/relationships/hyperlink" Target="https://www.tenforums.com/tutorials/81139-turn-off-smartscreen-microsoft-store-apps-windows-10-a.html" TargetMode="External"/><Relationship Id="rId446" Type="http://schemas.openxmlformats.org/officeDocument/2006/relationships/hyperlink" Target="https://www.elevenforum.com/t/enable-or-disable-purchase-sign-in-for-microsoft-store-app-in-windows-11.16957/" TargetMode="External"/><Relationship Id="rId688" Type="http://schemas.openxmlformats.org/officeDocument/2006/relationships/hyperlink" Target="https://www.tenforums.com/tutorials/179040-how-upload-large-diagnostic-log-files-tenforums.html" TargetMode="External"/><Relationship Id="rId203" Type="http://schemas.openxmlformats.org/officeDocument/2006/relationships/hyperlink" Target="https://www.tenforums.com/tutorials/5520-turn-off-smartscreen-microsoft-edge-windows-10-a.html" TargetMode="External"/><Relationship Id="rId445" Type="http://schemas.openxmlformats.org/officeDocument/2006/relationships/hyperlink" Target="https://www.elevenforum.com/t/turn-on-or-off-run-at-startup-for-powertoys-in-windows-10-and-windows-11.11521/" TargetMode="External"/><Relationship Id="rId687" Type="http://schemas.openxmlformats.org/officeDocument/2006/relationships/hyperlink" Target="https://www.tenforums.com/tutorials/1731-how-upload-post-screenshots-files-ten-forums.html" TargetMode="External"/><Relationship Id="rId209" Type="http://schemas.openxmlformats.org/officeDocument/2006/relationships/hyperlink" Target="https://www.elevenforum.com/t/enable-or-disable-ask-before-closing-window-with-multiple-tabs-in-microsoft-edge.11631/" TargetMode="External"/><Relationship Id="rId208" Type="http://schemas.openxmlformats.org/officeDocument/2006/relationships/hyperlink" Target="https://www.elevenforum.com/t/turn-on-or-off-always-show-scrollbars-in-microsoft-edge.17004/" TargetMode="External"/><Relationship Id="rId207" Type="http://schemas.openxmlformats.org/officeDocument/2006/relationships/hyperlink" Target="https://www.tenforums.com/tutorials/160545-enable-history-favorites-suggestions-microsoft-edge-address-bar.html" TargetMode="External"/><Relationship Id="rId449" Type="http://schemas.openxmlformats.org/officeDocument/2006/relationships/hyperlink" Target="https://www.tenforums.com/tutorials/45437-run-windows-store-apps-troubleshooter-windows-10-a.html" TargetMode="External"/><Relationship Id="rId440" Type="http://schemas.openxmlformats.org/officeDocument/2006/relationships/hyperlink" Target="https://www.tenforums.com/tutorials/163505-how-pin-microsoft-news-topics-start-live-tiles-windows-10-a.html" TargetMode="External"/><Relationship Id="rId682" Type="http://schemas.openxmlformats.org/officeDocument/2006/relationships/hyperlink" Target="https://www.elevenforum.com/t/uninstall-driver-in-windows-11.8651/" TargetMode="External"/><Relationship Id="rId681" Type="http://schemas.openxmlformats.org/officeDocument/2006/relationships/hyperlink" Target="https://www.tenforums.com/tutorials/166493-how-add-remove-troubleshooting-context-menu-windows-10-a.html" TargetMode="External"/><Relationship Id="rId680" Type="http://schemas.openxmlformats.org/officeDocument/2006/relationships/hyperlink" Target="https://www.tenforums.com/tutorials/166554-how-add-remove-troubleshooters-toolbar-taskbar-windows-10-a.html" TargetMode="External"/><Relationship Id="rId202" Type="http://schemas.openxmlformats.org/officeDocument/2006/relationships/hyperlink" Target="https://www.tenforums.com/tutorials/5593-turn-off-smartscreen-apps-files-web-windows-10-a.html" TargetMode="External"/><Relationship Id="rId444" Type="http://schemas.openxmlformats.org/officeDocument/2006/relationships/hyperlink" Target="https://www.elevenforum.com/t/turn-on-or-off-powertoys-image-resizer-in-windows-10-and-windows-11.11542/" TargetMode="External"/><Relationship Id="rId686" Type="http://schemas.openxmlformats.org/officeDocument/2006/relationships/hyperlink" Target="https://www.tenforums.com/tutorials/4689-uninstall-apps-windows-10-a.html" TargetMode="External"/><Relationship Id="rId201" Type="http://schemas.openxmlformats.org/officeDocument/2006/relationships/hyperlink" Target="https://www.tenforums.com/tutorials/42603-how-create-microsoft-defender-offline-scan-shortcut-windows-10-a.html" TargetMode="External"/><Relationship Id="rId443" Type="http://schemas.openxmlformats.org/officeDocument/2006/relationships/hyperlink" Target="https://www.elevenforum.com/t/turn-on-or-off-powertoys-awake-in-windows-10-and-windows-11.11523/" TargetMode="External"/><Relationship Id="rId685" Type="http://schemas.openxmlformats.org/officeDocument/2006/relationships/hyperlink" Target="https://www.elevenforum.com/t/upgrade-to-windows-11-from-windows-10-with-windows-11-installation-assistant.1618/" TargetMode="External"/><Relationship Id="rId200" Type="http://schemas.openxmlformats.org/officeDocument/2006/relationships/hyperlink" Target="https://www.tenforums.com/tutorials/42305-how-run-microsoft-defender-offline-scan-windows-10-a.html" TargetMode="External"/><Relationship Id="rId442" Type="http://schemas.openxmlformats.org/officeDocument/2006/relationships/hyperlink" Target="https://www.elevenforum.com/t/check-for-updates-in-microsoft-powertoys-app.8615/" TargetMode="External"/><Relationship Id="rId684" Type="http://schemas.openxmlformats.org/officeDocument/2006/relationships/hyperlink" Target="https://www.elevenforum.com/t/upgrade-to-windows-11.152/" TargetMode="External"/><Relationship Id="rId441" Type="http://schemas.openxmlformats.org/officeDocument/2006/relationships/hyperlink" Target="https://www.elevenforum.com/t/turn-on-or-off-always-run-as-administrator-for-powertoys-in-windows-10-and-windows-11.11595/" TargetMode="External"/><Relationship Id="rId683" Type="http://schemas.openxmlformats.org/officeDocument/2006/relationships/hyperlink" Target="https://www.elevenforum.com/t/upgrade-to-windows-11.152/" TargetMode="External"/><Relationship Id="rId437" Type="http://schemas.openxmlformats.org/officeDocument/2006/relationships/hyperlink" Target="https://www.tenforums.com/tutorials/110724-backup-restore-news-app-settings-windows-10-a.html" TargetMode="External"/><Relationship Id="rId679" Type="http://schemas.openxmlformats.org/officeDocument/2006/relationships/hyperlink" Target="https://www.elevenforum.com/t/check-tpm-version-in-windows-10-and-windows-11.16458/" TargetMode="External"/><Relationship Id="rId436" Type="http://schemas.openxmlformats.org/officeDocument/2006/relationships/hyperlink" Target="https://www.tenforums.com/tutorials/163504-turn-off-notifications-microsoft-news-app-windows-10-a.html" TargetMode="External"/><Relationship Id="rId678" Type="http://schemas.openxmlformats.org/officeDocument/2006/relationships/hyperlink" Target="https://www.elevenforum.com/t/bypass-windows-11-tpm-2-0-and-cpu-system-requirements.1989/" TargetMode="External"/><Relationship Id="rId435" Type="http://schemas.openxmlformats.org/officeDocument/2006/relationships/hyperlink" Target="https://www.tenforums.com/tutorials/164918-how-change-zoom-level-microsoft-edge-chromium.html" TargetMode="External"/><Relationship Id="rId677" Type="http://schemas.openxmlformats.org/officeDocument/2006/relationships/hyperlink" Target="https://www.elevenforum.com/t/change-touch-press-and-hold-speed-and-duration-in-windows-11.6325/" TargetMode="External"/><Relationship Id="rId434" Type="http://schemas.openxmlformats.org/officeDocument/2006/relationships/hyperlink" Target="https://www.elevenforum.com/t/enable-or-disable-workspaces-in-microsoft-edge.15223/" TargetMode="External"/><Relationship Id="rId676" Type="http://schemas.openxmlformats.org/officeDocument/2006/relationships/hyperlink" Target="https://www.elevenforum.com/t/enable-or-disable-press-and-hold-for-right-clicking-in-windows-11.6330/" TargetMode="External"/><Relationship Id="rId439" Type="http://schemas.openxmlformats.org/officeDocument/2006/relationships/hyperlink" Target="https://www.tenforums.com/tutorials/163509-turn-off-weather-card-microsoft-news-app-windows-10-a.html" TargetMode="External"/><Relationship Id="rId438" Type="http://schemas.openxmlformats.org/officeDocument/2006/relationships/hyperlink" Target="https://www.tenforums.com/tutorials/163548-switch-mini-player-mode-microsoft-news-video-hub-windows-10-a.html" TargetMode="External"/><Relationship Id="rId671" Type="http://schemas.openxmlformats.org/officeDocument/2006/relationships/hyperlink" Target="https://www.tenforums.com/tutorials/194908-make-send-mail-recipient-work-properly-mozilla-thunderbird.html" TargetMode="External"/><Relationship Id="rId670" Type="http://schemas.openxmlformats.org/officeDocument/2006/relationships/hyperlink" Target="https://www.elevenforum.com/t/disable-folder-thumbnail-previews-without-disabling-file-thumbnail-previews-in-windows-11.9415/" TargetMode="External"/><Relationship Id="rId433" Type="http://schemas.openxmlformats.org/officeDocument/2006/relationships/hyperlink" Target="https://www.elevenforum.com/t/add-or-remove-workspaces-button-on-toolbar-in-microsoft-edge.15222/" TargetMode="External"/><Relationship Id="rId675" Type="http://schemas.openxmlformats.org/officeDocument/2006/relationships/hyperlink" Target="https://www.elevenforum.com/t/change-touch-double-tap-speed-in-windows-11.6322/" TargetMode="External"/><Relationship Id="rId432" Type="http://schemas.openxmlformats.org/officeDocument/2006/relationships/hyperlink" Target="https://www.tenforums.com/tutorials/168584-how-name-window-microsoft-edge-chromium.html" TargetMode="External"/><Relationship Id="rId674" Type="http://schemas.openxmlformats.org/officeDocument/2006/relationships/hyperlink" Target="https://www.elevenforum.com/t/change-touch-double-tap-spatial-tolerance-in-windows-11.6329/" TargetMode="External"/><Relationship Id="rId431" Type="http://schemas.openxmlformats.org/officeDocument/2006/relationships/hyperlink" Target="https://www.elevenforum.com/t/enable-or-disable-website-typo-protection-in-microsoft-edge.11766/" TargetMode="External"/><Relationship Id="rId673" Type="http://schemas.openxmlformats.org/officeDocument/2006/relationships/hyperlink" Target="https://www.tenforums.com/tutorials/163012-remove-general-tools-hardware-tabs-drive-properties-windows-10-a.html" TargetMode="External"/><Relationship Id="rId430" Type="http://schemas.openxmlformats.org/officeDocument/2006/relationships/hyperlink" Target="https://www.tenforums.com/tutorials/177406-how-turn-off-microsoft-edge-web-widget-windows-10-a.html" TargetMode="External"/><Relationship Id="rId672" Type="http://schemas.openxmlformats.org/officeDocument/2006/relationships/hyperlink" Target="https://www.tenforums.com/tutorials/32118-how-change-color-inactive-title-bar-windows-10-a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8.29"/>
    <col customWidth="1" min="2" max="2" width="113.43"/>
    <col customWidth="1" hidden="1" min="3" max="3" width="3.86"/>
    <col customWidth="1" hidden="1" min="4" max="12" width="0.14"/>
    <col customWidth="1" hidden="1" min="13" max="22" width="8.71"/>
    <col customWidth="1" min="23" max="24" width="8.71"/>
  </cols>
  <sheetData>
    <row r="1" ht="27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27.0" customHeight="1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7.0" customHeight="1">
      <c r="A3" s="6" t="s">
        <v>4</v>
      </c>
      <c r="B3" s="6" t="s">
        <v>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27.0" customHeight="1">
      <c r="A4" s="8" t="str">
        <f>HYPERLINK("https://www.tenforums.com/tutorials/3380-change-accent-color-windows-10-a.html","Accent Color - Change in Windows 10")</f>
        <v>Accent Color - Change in Windows 10</v>
      </c>
      <c r="B4" s="9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7.0" customHeight="1">
      <c r="A5" s="8" t="str">
        <f>HYPERLINK("https://www.tenforums.com/tutorials/95462-clear-recent-colors-history-windows-10-a.html","Accent Colors History - Clear in Windows 10")</f>
        <v>Accent Colors History - Clear in Windows 10</v>
      </c>
      <c r="B5" s="9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7.0" customHeight="1">
      <c r="A6" s="8" t="str">
        <f>HYPERLINK("https://www.tenforums.com/tutorials/97413-turn-off-underline-access-key-shortcuts-menus-windows-10-a.html","Access Key Shortcuts in Menus - Turn On or Off Underline in Windows 10")</f>
        <v>Access Key Shortcuts in Menus - Turn On or Off Underline in Windows 10</v>
      </c>
      <c r="B6" s="9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7.0" customHeight="1">
      <c r="A7" s="8" t="str">
        <f>HYPERLINK("https://www.tenforums.com/tutorials/98959-change-accessibility-tool-launch-windows-8-10-a.html","Accessibility Tool to Launch - Change in Windows 8 and 10")</f>
        <v>Accessibility Tool to Launch - Change in Windows 8 and 10</v>
      </c>
      <c r="B7" s="9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7.0" customHeight="1">
      <c r="A8" s="8" t="str">
        <f>HYPERLINK("https://www.tenforums.com/tutorials/5440-add-local-account-microsoft-account-windows-10-a.html","Account - Add in Windows 10")</f>
        <v>Account - Add in Windows 10</v>
      </c>
      <c r="B8" s="9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7.0" customHeight="1">
      <c r="A9" s="8" t="str">
        <f>HYPERLINK("https://www.tenforums.com/tutorials/3539-sign-user-account-automatically-windows-10-startup.html","Account - Automatically Sign in to at Windows 10 Startup")</f>
        <v>Account - Automatically Sign in to at Windows 10 Startup</v>
      </c>
      <c r="B9" s="10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7.0" customHeight="1">
      <c r="A10" s="8" t="str">
        <f>HYPERLINK("https://www.tenforums.com/tutorials/5464-delete-user-account-windows-10-a.html","Account - Delete in Windows 10")</f>
        <v>Account - Delete in Windows 10</v>
      </c>
      <c r="B10" s="9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7.0" customHeight="1">
      <c r="A11" s="8" t="str">
        <f>HYPERLINK("https://www.tenforums.com/tutorials/3443-view-user-account-details-windows-10-a.html","Account Details - View in Windows 10")</f>
        <v>Account Details - View in Windows 10</v>
      </c>
      <c r="B11" s="9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7.0" customHeight="1">
      <c r="A12" s="8" t="str">
        <f>HYPERLINK("https://www.tenforums.com/tutorials/51276-enable-disable-account-windows-10-a.html","Account - Enable or Disable in Windows 10")</f>
        <v>Account - Enable or Disable in Windows 10</v>
      </c>
      <c r="B12" s="9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7.0" customHeight="1">
      <c r="A13" s="8" t="str">
        <f>HYPERLINK("https://www.tenforums.com/tutorials/9097-add-remove-fingerprint-account-windows-10-a.html","Account Fingerprint - Add or Remove in Windows 10")</f>
        <v>Account Fingerprint - Add or Remove in Windows 10</v>
      </c>
      <c r="B13" s="9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7.0" customHeight="1">
      <c r="A14" s="8" t="str">
        <f>HYPERLINK("https://www.tenforums.com/tutorials/2411-user-first-sign-animation-turn-off-window-10-a.html","Account First Sign-in Animation - Turn On or Off in Windows 10")</f>
        <v>Account First Sign-in Animation - Turn On or Off in Windows 10</v>
      </c>
      <c r="B14" s="10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7.0" customHeight="1">
      <c r="A15" s="11" t="s">
        <v>16</v>
      </c>
      <c r="B15" s="10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7.0" customHeight="1">
      <c r="A16" s="8" t="str">
        <f>HYPERLINK("https://www.tenforums.com/tutorials/102723-allow-deny-os-apps-access-account-info-windows-10-a.html","Account Info - Allow or Deny OS and Apps Access in Windows 10")</f>
        <v>Account Info - Allow or Deny OS and Apps Access in Windows 10</v>
      </c>
      <c r="B16" s="9" t="s"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7.0" customHeight="1">
      <c r="A17" s="8" t="str">
        <f>HYPERLINK("https://www.tenforums.com/tutorials/87615-change-account-lockout-duration-local-accounts-windows-10-a.html","Account Lockout Duration - Change for Local Accounts in Windows 10")</f>
        <v>Account Lockout Duration - Change for Local Accounts in Windows 10</v>
      </c>
      <c r="B17" s="9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7.0" customHeight="1">
      <c r="A18" s="8" t="str">
        <f>HYPERLINK("https://www.tenforums.com/tutorials/87620-change-reset-account-lockout-counter-local-accounts-windows-10-a.html","Account Lockout Reset Counter After - Change for Local Accounts in Windows 10")</f>
        <v>Account Lockout Reset Counter After - Change for Local Accounts in Windows 10</v>
      </c>
      <c r="B18" s="9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7.0" customHeight="1">
      <c r="A19" s="8" t="str">
        <f>HYPERLINK("https://www.tenforums.com/tutorials/87609-change-account-lockout-threshold-local-accounts-windows-10-a.html","Account Lockout Threshold - Change for Local Accounts in Windows 10")</f>
        <v>Account Lockout Threshold - Change for Local Accounts in Windows 10</v>
      </c>
      <c r="B19" s="9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7.0" customHeight="1">
      <c r="A20" s="8" t="str">
        <f>HYPERLINK("https://www.tenforums.com/tutorials/89021-change-user-name-account-windows-10-a.html","Account Name - Change in Windows 10")</f>
        <v>Account Name - Change in Windows 10</v>
      </c>
      <c r="B20" s="9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7.0" customHeight="1">
      <c r="A21" s="12" t="s">
        <v>23</v>
      </c>
      <c r="B21" s="13" t="s">
        <v>24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ht="27.0" customHeight="1">
      <c r="A22" s="8" t="str">
        <f>HYPERLINK("https://www.tenforums.com/tutorials/26633-add-password-local-account-windows-10-a.html","Account Password - Add to Local Account in Windows 10")</f>
        <v>Account Password - Add to Local Account in Windows 10</v>
      </c>
      <c r="B22" s="9" t="s">
        <v>25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7.0" customHeight="1">
      <c r="A23" s="8" t="str">
        <f>HYPERLINK("https://www.tenforums.com/tutorials/87274-allow-prevent-user-change-password-windows-10-a.html","Account Password - Allow or Prevent Change by User in Windows 10")</f>
        <v>Account Password - Allow or Prevent Change by User in Windows 10</v>
      </c>
      <c r="B23" s="9" t="s">
        <v>26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7.0" customHeight="1">
      <c r="A24" s="8" t="str">
        <f>HYPERLINK("https://www.tenforums.com/tutorials/5239-password-user-account-change-reset-windows-10-a.html","Account Password - Change in Windows 10")</f>
        <v>Account Password - Change in Windows 10</v>
      </c>
      <c r="B24" s="9" t="s">
        <v>27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7.0" customHeight="1">
      <c r="A25" s="8" t="str">
        <f>HYPERLINK("https://www.tenforums.com/tutorials/14776-password-user-account-remove-windows-10-a.html","Account Password - Remove in Windows 10")</f>
        <v>Account Password - Remove in Windows 10</v>
      </c>
      <c r="B25" s="9" t="s">
        <v>28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7.0" customHeight="1">
      <c r="A26" s="8" t="str">
        <f>HYPERLINK("https://www.tenforums.com/tutorials/14699-reset-password-user-account-windows-10-a.html","Account Password - Reset in Windows 10")</f>
        <v>Account Password - Reset in Windows 10</v>
      </c>
      <c r="B26" s="9" t="s">
        <v>29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7.0" customHeight="1">
      <c r="A27" s="8" t="str">
        <f>HYPERLINK("https://www.tenforums.com/tutorials/90191-apply-default-account-picture-all-users-windows-10-a.html","Account Picture - Apply Default Account Picture to All Users in Windows 10")</f>
        <v>Account Picture - Apply Default Account Picture to All Users in Windows 10</v>
      </c>
      <c r="B27" s="9" t="s">
        <v>30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7.0" customHeight="1">
      <c r="A28" s="8" t="str">
        <f>HYPERLINK("https://www.tenforums.com/tutorials/90186-change-default-account-picture-windows-10-a.html","Account Picture - Change Default Account Picture in Windows 10")</f>
        <v>Account Picture - Change Default Account Picture in Windows 10</v>
      </c>
      <c r="B28" s="9" t="s">
        <v>31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7.0" customHeight="1">
      <c r="A29" s="8" t="str">
        <f>HYPERLINK("https://www.tenforums.com/tutorials/6795-change-account-picture-windows-10-a.html","Account Picture - Change in Windows 10")</f>
        <v>Account Picture - Change in Windows 10</v>
      </c>
      <c r="B29" s="9" t="s">
        <v>32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7.0" customHeight="1">
      <c r="A30" s="8" t="str">
        <f>HYPERLINK("https://www.tenforums.com/tutorials/17659-delete-account-picture-history-windows-10-a.html","Account Picture History - Delete in Windows 10")</f>
        <v>Account Picture History - Delete in Windows 10</v>
      </c>
      <c r="B30" s="9" t="s">
        <v>33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7.0" customHeight="1">
      <c r="A31" s="15" t="s">
        <v>34</v>
      </c>
      <c r="B31" s="16" t="s">
        <v>35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ht="27.0" customHeight="1">
      <c r="A32" s="17" t="s">
        <v>36</v>
      </c>
      <c r="B32" s="13" t="s">
        <v>37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ht="27.0" customHeight="1">
      <c r="A33" s="8" t="str">
        <f>HYPERLINK("https://www.tenforums.com/tutorials/61721-add-remove-lock-account-picture-menu-windows-10-a.html","Account Picture Menu on Start Menu - Add or Remove Lock in Windows 10 ")</f>
        <v>Account Picture Menu on Start Menu - Add or Remove Lock in Windows 10 </v>
      </c>
      <c r="B33" s="9" t="s">
        <v>38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7.0" customHeight="1">
      <c r="A34" s="15" t="s">
        <v>39</v>
      </c>
      <c r="B34" s="16" t="s">
        <v>40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 ht="27.0" customHeight="1">
      <c r="A35" s="8" t="str">
        <f>HYPERLINK("https://www.tenforums.com/tutorials/61861-add-picture-password-your-account-windows-10-a.html","Account Picture Password - Add in Windows 10 ")</f>
        <v>Account Picture Password - Add in Windows 10 </v>
      </c>
      <c r="B35" s="9" t="s">
        <v>41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7.0" customHeight="1">
      <c r="A36" s="8" t="str">
        <f>HYPERLINK("https://www.tenforums.com/tutorials/61891-change-picture-password-your-account-windows-10-a.html","Account Picture Password - Change in Windows 10 ")</f>
        <v>Account Picture Password - Change in Windows 10 </v>
      </c>
      <c r="B36" s="9" t="s">
        <v>42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7.0" customHeight="1">
      <c r="A37" s="8" t="str">
        <f>HYPERLINK("https://www.tenforums.com/tutorials/61874-remove-picture-password-your-account-windows-10-a.html","Account Picture Password - Remove in Windows 10 ")</f>
        <v>Account Picture Password - Remove in Windows 10 </v>
      </c>
      <c r="B37" s="9" t="s">
        <v>43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7.0" customHeight="1">
      <c r="A38" s="8" t="str">
        <f>HYPERLINK("https://www.tenforums.com/tutorials/61870-picture-password-replay-windows-10-a.html","Account Picture Password - Replay in Windows 10 ")</f>
        <v>Account Picture Password - Replay in Windows 10 </v>
      </c>
      <c r="B38" s="9" t="s">
        <v>44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7.0" customHeight="1">
      <c r="A39" s="8" t="str">
        <f>HYPERLINK("https://www.tenforums.com/tutorials/4485-account-picture-settings-shortcut-create-windows-10-a.html","Account Picture Settings Shortcut - Create in Windows 10")</f>
        <v>Account Picture Settings Shortcut - Create in Windows 10</v>
      </c>
      <c r="B39" s="9" t="s">
        <v>45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7.0" customHeight="1">
      <c r="A40" s="8" t="str">
        <f>HYPERLINK("https://www.tenforums.com/tutorials/7308-pin-add-your-account-windows-10-a.html","Account PIN - Add in Windows 10")</f>
        <v>Account PIN - Add in Windows 10</v>
      </c>
      <c r="B40" s="9" t="s">
        <v>46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7.0" customHeight="1">
      <c r="A41" s="11" t="s">
        <v>47</v>
      </c>
      <c r="B41" s="10" t="s">
        <v>48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7.0" customHeight="1">
      <c r="A42" s="8" t="str">
        <f>HYPERLINK("https://www.tenforums.com/tutorials/7310-pin-change-your-account-windows-10-a.html","Account PIN - Change in Windows 10")</f>
        <v>Account PIN - Change in Windows 10</v>
      </c>
      <c r="B42" s="9" t="s">
        <v>49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7.0" customHeight="1">
      <c r="A43" s="8" t="str">
        <f>HYPERLINK("https://www.tenforums.com/tutorials/6518-pin-remove-your-account-windows-10-a.html","Account PIN - Remove in Windows 10")</f>
        <v>Account PIN - Remove in Windows 10</v>
      </c>
      <c r="B43" s="9" t="s">
        <v>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7.0" customHeight="1">
      <c r="A44" s="8" t="str">
        <f>HYPERLINK("https://www.tenforums.com/tutorials/99183-enable-disable-pin-reset-sign-windows-10-a.html","Account PIN Reset at Sign-in - Enable or Disable in Windows 10")</f>
        <v>Account PIN Reset at Sign-in - Enable or Disable in Windows 10</v>
      </c>
      <c r="B44" s="9" t="s">
        <v>51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7.0" customHeight="1">
      <c r="A45" s="8" t="str">
        <f>HYPERLINK("https://www.tenforums.com/tutorials/7312-pin-reset-your-account-windows-10-a.html","Account PIN - Reset in Windows 10")</f>
        <v>Account PIN - Reset in Windows 10</v>
      </c>
      <c r="B45" s="9" t="s">
        <v>52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7.0" customHeight="1">
      <c r="A46" s="8" t="str">
        <f>HYPERLINK("https://www.tenforums.com/tutorials/89060-change-name-user-profile-folder-windows-10-a.html","Account Profile Folder - Change Name in Windows 10")</f>
        <v>Account Profile Folder - Change Name in Windows 10</v>
      </c>
      <c r="B46" s="9" t="s">
        <v>53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7.0" customHeight="1">
      <c r="A47" s="8" t="str">
        <f>HYPERLINK("https://www.tenforums.com/tutorials/84467-find-security-identifier-sid-user-windows.html","Account SID - Find in Windows")</f>
        <v>Account SID - Find in Windows</v>
      </c>
      <c r="B47" s="10" t="s">
        <v>54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27.0" customHeight="1">
      <c r="A48" s="8" t="str">
        <f>HYPERLINK("https://www.tenforums.com/tutorials/6917-account-type-change-windows-10-a.html","Account Type - Change in Windows 10")</f>
        <v>Account Type - Change in Windows 10</v>
      </c>
      <c r="B48" s="9" t="s">
        <v>55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27.0" customHeight="1">
      <c r="A49" s="18" t="str">
        <f>HYPERLINK("https://www.tenforums.com/tutorials/21680-determine-account-type-windows-10-a.html","Account Type - Determine in Windows 10")</f>
        <v>Account Type - Determine in Windows 10</v>
      </c>
      <c r="B49" s="9" t="s">
        <v>56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27.0" customHeight="1">
      <c r="A50" s="8" t="str">
        <f>HYPERLINK("https://www.tenforums.com/tutorials/5387-local-account-microsoft-account-how-tell-windows-10-a.html","Account Type - See if Local or Microsoft Account in Windows 10")</f>
        <v>Account Type - See if Local or Microsoft Account in Windows 10</v>
      </c>
      <c r="B50" s="9" t="s">
        <v>57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27.0" customHeight="1">
      <c r="A51" s="8" t="str">
        <f>HYPERLINK("https://www.tenforums.com/tutorials/87665-unlock-local-account-windows-10-a.html","Account - Unlock in Windows 10")</f>
        <v>Account - Unlock in Windows 10</v>
      </c>
      <c r="B51" s="9" t="s">
        <v>58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27.0" customHeight="1">
      <c r="A52" s="8" t="str">
        <f>HYPERLINK("https://www.tenforums.com/tutorials/59403-accounts-settings-context-menu-add-windows-10-a.html","Accounts Settings context menu - Add in Windows 10")</f>
        <v>Accounts Settings context menu - Add in Windows 10</v>
      </c>
      <c r="B52" s="9" t="s">
        <v>59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27.0" customHeight="1">
      <c r="A53" s="11" t="str">
        <f>HYPERLINK("https://www.tenforums.com/tutorials/139527-add-remove-accounts-used-other-apps-windows-10-a.html","Accounts used by other apps - Add and Remove in Windows 10")</f>
        <v>Accounts used by other apps - Add and Remove in Windows 10</v>
      </c>
      <c r="B53" s="10" t="s">
        <v>60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27.0" customHeight="1">
      <c r="A54" s="8" t="str">
        <f>HYPERLINK("https://www.tenforums.com/tutorials/68297-action-center-always-open-turn-off-windows-10-a.html","Action Center Always Open - Turn On or Off in Windows 10 ")</f>
        <v>Action Center Always Open - Turn On or Off in Windows 10 </v>
      </c>
      <c r="B54" s="9" t="s">
        <v>61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27.0" customHeight="1">
      <c r="A55" s="8" t="str">
        <f>HYPERLINK("https://www.tenforums.com/tutorials/47439-action-center-app-notifications-priority-change-windows-10-mobile.html","Action Center App Notifications Priority - Change in Windows 10 Mobile")</f>
        <v>Action Center App Notifications Priority - Change in Windows 10 Mobile</v>
      </c>
      <c r="B55" s="9" t="s">
        <v>62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27.0" customHeight="1">
      <c r="A56" s="11" t="str">
        <f>HYPERLINK("https://www.tenforums.com/tutorials/147054-how-add-remove-brightness-slider-action-center-windows-10-a.html","Action Center Brightness Slider - Add or Remove in Windows 10")</f>
        <v>Action Center Brightness Slider - Add or Remove in Windows 10</v>
      </c>
      <c r="B56" s="10" t="s">
        <v>63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27.0" customHeight="1">
      <c r="A57" s="8" t="str">
        <f>HYPERLINK("https://www.tenforums.com/tutorials/46427-action-center-change-number-notifications-visible-per-app.html","Action Center - Change Number of Notifications are Visible per App ")</f>
        <v>Action Center - Change Number of Notifications are Visible per App </v>
      </c>
      <c r="B57" s="9" t="s">
        <v>64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27.0" customHeight="1">
      <c r="A58" s="8" t="str">
        <f>HYPERLINK("https://www.tenforums.com/tutorials/3380-color-appearance-change-windows-10-a.html","Action Center Color - Change in Windows 10")</f>
        <v>Action Center Color - Change in Windows 10</v>
      </c>
      <c r="B58" s="9" t="s">
        <v>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27.0" customHeight="1">
      <c r="A59" s="8" t="str">
        <f>HYPERLINK("https://www.tenforums.com/tutorials/6004-action-center-enable-disable-windows-10-a.html","Action Center - Enable or Disable in Windows 10")</f>
        <v>Action Center - Enable or Disable in Windows 10</v>
      </c>
      <c r="B59" s="9" t="s">
        <v>65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27.0" customHeight="1">
      <c r="A60" s="8" t="str">
        <f>HYPERLINK("https://www.tenforums.com/tutorials/61006-action-center-notifications-turn-off-windows-10-a.html","Action Center Notifications - Turn On or Off in Windows 10 ")</f>
        <v>Action Center Notifications - Turn On or Off in Windows 10 </v>
      </c>
      <c r="B60" s="9" t="s">
        <v>66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27.0" customHeight="1">
      <c r="A61" s="8" t="str">
        <f>HYPERLINK("https://www.tenforums.com/tutorials/47489-action-center-notifications-visible-change-windows-10-mobile.html","Action Center Notifications Visible - Change in Windows 10 Mobile")</f>
        <v>Action Center Notifications Visible - Change in Windows 10 Mobile</v>
      </c>
      <c r="B61" s="9" t="s">
        <v>67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27.0" customHeight="1">
      <c r="A62" s="8" t="str">
        <f>HYPERLINK("https://www.tenforums.com/tutorials/46424-app-notifications-priority-action-center-change-windows-10-a.html","Action Center Priority of App Notifications - Change in Windows 10 ")</f>
        <v>Action Center Priority of App Notifications - Change in Windows 10 </v>
      </c>
      <c r="B62" s="9" t="s">
        <v>68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27.0" customHeight="1">
      <c r="A63" s="8" t="str">
        <f>HYPERLINK("https://www.tenforums.com/tutorials/3956-action-center-quick-actions-add-remove-windows-10-a.html","Action Center Quick Actions - Add or Remove in Windows 10")</f>
        <v>Action Center Quick Actions - Add or Remove in Windows 10</v>
      </c>
      <c r="B63" s="9" t="s">
        <v>69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27.0" customHeight="1">
      <c r="A64" s="8" t="str">
        <f>HYPERLINK("https://www.tenforums.com/tutorials/47403-action-center-quick-actions-add-remove-windows-10-mobile.html","Action Center Quick Actions - Add or Remove in Windows 10 Mobile ")</f>
        <v>Action Center Quick Actions - Add or Remove in Windows 10 Mobile </v>
      </c>
      <c r="B64" s="9" t="s">
        <v>70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7.0" customHeight="1">
      <c r="A65" s="8" t="str">
        <f>HYPERLINK("https://www.tenforums.com/tutorials/45158-action-center-quick-actions-backup-restore-windows-10-a.html","Action Center Quick Actions - Backup and Restore in Windows 10 ")</f>
        <v>Action Center Quick Actions - Backup and Restore in Windows 10 </v>
      </c>
      <c r="B65" s="9" t="s">
        <v>71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7.0" customHeight="1">
      <c r="A66" s="8" t="str">
        <f>HYPERLINK("https://www.tenforums.com/tutorials/45074-action-center-quick-actions-change-number-show-windows-10-a.html","Action Center Quick Actions - Change Number to Show in Windows 10")</f>
        <v>Action Center Quick Actions - Change Number to Show in Windows 10</v>
      </c>
      <c r="B66" s="9" t="s">
        <v>72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7.0" customHeight="1">
      <c r="A67" s="8" t="str">
        <f>HYPERLINK("https://www.tenforums.com/tutorials/48122-action-center-quick-actions-rearrange-windows-10-a.html","Action Center Quick Actions - Rearrange in Windows 10")</f>
        <v>Action Center Quick Actions - Rearrange in Windows 10</v>
      </c>
      <c r="B67" s="9" t="s">
        <v>73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7.0" customHeight="1">
      <c r="A68" s="8" t="str">
        <f>HYPERLINK("https://www.tenforums.com/tutorials/47416-action-center-quick-actions-rearrange-windows-10-mobile.html","Action Center Quick Actions - Rearrange in Windows 10 Mobile ")</f>
        <v>Action Center Quick Actions - Rearrange in Windows 10 Mobile </v>
      </c>
      <c r="B68" s="9" t="s">
        <v>74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7.0" customHeight="1">
      <c r="A69" s="8" t="str">
        <f>HYPERLINK("https://www.tenforums.com/tutorials/45143-action-center-quick-actions-reset-default-windows-10-a.html","Action Center Quick Actions - Reset to Default in Windows 10")</f>
        <v>Action Center Quick Actions - Reset to Default in Windows 10</v>
      </c>
      <c r="B69" s="9" t="s">
        <v>75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7.0" customHeight="1">
      <c r="A70" s="8" t="str">
        <f>HYPERLINK("https://www.tenforums.com/tutorials/51138-action-center-show-hide-app-icons-windows-10-a.html","Action Center - Show or Hide App Icons in Windows 10 ")</f>
        <v>Action Center - Show or Hide App Icons in Windows 10 </v>
      </c>
      <c r="B70" s="9" t="s">
        <v>76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7.0" customHeight="1">
      <c r="A71" s="8" t="str">
        <f>HYPERLINK("https://www.tenforums.com/tutorials/51086-action-center-show-hide-number-new-notifications-windows-10-a.html","Action Center - Show or Hide Number of New Notifications in Windows 10 ")</f>
        <v>Action Center - Show or Hide Number of New Notifications in Windows 10 </v>
      </c>
      <c r="B71" s="9" t="s">
        <v>77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7.0" customHeight="1">
      <c r="A72" s="8" t="str">
        <f>HYPERLINK("https://www.tenforums.com/tutorials/5768-start-taskbar-action-center-color-turn-off-windows-10-a.html","Action Center, Start, and Taskbar Color - Turn On/Off in Windows 10")</f>
        <v>Action Center, Start, and Taskbar Color - Turn On/Off in Windows 10</v>
      </c>
      <c r="B72" s="9" t="s">
        <v>78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7.0" customHeight="1">
      <c r="A73" s="8" t="str">
        <f>HYPERLINK("https://www.tenforums.com/tutorials/5556-turn-off-transparency-effects-windows-10-a.html","Action Center Transparency - Turn On or Off in Windows 10")</f>
        <v>Action Center Transparency - Turn On or Off in Windows 10</v>
      </c>
      <c r="B73" s="9" t="s">
        <v>79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7.0" customHeight="1">
      <c r="A74" s="8" t="str">
        <f>HYPERLINK("https://www.tenforums.com/tutorials/2594-action-center-use-windows-10-a.html","Action Center - Use in Windows 10")</f>
        <v>Action Center - Use in Windows 10</v>
      </c>
      <c r="B74" s="9" t="s">
        <v>80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7.0" customHeight="1">
      <c r="A75" s="18" t="str">
        <f>HYPERLINK("https://www.tenforums.com/tutorials/113268-change-time-activate-window-hovering-over-mouse-windows.html","Activate Window by Hovering Over with Mouse - Change Time in Windows")</f>
        <v>Activate Window by Hovering Over with Mouse - Change Time in Windows</v>
      </c>
      <c r="B75" s="9" t="s">
        <v>81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7.0" customHeight="1">
      <c r="A76" s="18" t="str">
        <f>HYPERLINK("https://www.tenforums.com/tutorials/113260-turn-off-activate-window-hovering-over-mouse-windows.html","Activate Window by Hovering Over with Mouse - Turn On or Off in Windows")</f>
        <v>Activate Window by Hovering Over with Mouse - Turn On or Off in Windows</v>
      </c>
      <c r="B76" s="9" t="s">
        <v>82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7.0" customHeight="1">
      <c r="A77" s="8" t="str">
        <f>HYPERLINK("https://www.tenforums.com/tutorials/5705-activate-windows-10-a.html","Activate Windows 10")</f>
        <v>Activate Windows 10</v>
      </c>
      <c r="B77" s="9" t="s">
        <v>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7.0" customHeight="1">
      <c r="A78" s="8" t="str">
        <f>HYPERLINK("https://www.tenforums.com/tutorials/55398-microsoft-account-link-digital-license-windows-10-pc.html","Activation Digital License - Link to Microsoft Account on Windows 10 PC ")</f>
        <v>Activation Digital License - Link to Microsoft Account on Windows 10 PC </v>
      </c>
      <c r="B78" s="9" t="s">
        <v>84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7.0" customHeight="1">
      <c r="A79" s="8" t="str">
        <f>HYPERLINK("https://www.tenforums.com/tutorials/20779-activation-windows-10-check.html","Activation of Windows 10 - Check")</f>
        <v>Activation of Windows 10 - Check</v>
      </c>
      <c r="B79" s="9" t="s">
        <v>85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7.0" customHeight="1">
      <c r="A80" s="8" t="str">
        <f>HYPERLINK("https://www.tenforums.com/tutorials/55383-activation-troubleshooter-use-windows-10-a.html","Activation Troubleshooter - Use in Windows 10 ")</f>
        <v>Activation Troubleshooter - Use in Windows 10 </v>
      </c>
      <c r="B80" s="9" t="s">
        <v>86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7.0" customHeight="1">
      <c r="A81" s="8" t="str">
        <f>HYPERLINK("https://www.tenforums.com/tutorials/47542-active-hours-updates-change-windows-10-mobile-phone.html","Active Hours for Updates - Change in Windows 10 Mobile Phone")</f>
        <v>Active Hours for Updates - Change in Windows 10 Mobile Phone</v>
      </c>
      <c r="B81" s="9" t="s">
        <v>87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7.0" customHeight="1">
      <c r="A82" s="8" t="str">
        <f>HYPERLINK("https://www.tenforums.com/tutorials/46468-windows-update-active-hours-change-windows-10-a.html","Active Hours for Windows Update - Change in Windows 10 ")</f>
        <v>Active Hours for Windows Update - Change in Windows 10 </v>
      </c>
      <c r="B82" s="9" t="s">
        <v>88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7.0" customHeight="1">
      <c r="A83" s="18" t="str">
        <f>HYPERLINK("https://www.tenforums.com/tutorials/46557-enable-disable-active-hours-windows-update-windows-10-a.html","Active Hours for Windows Update - Enable or Disable in Windows 10 ")</f>
        <v>Active Hours for Windows Update - Enable or Disable in Windows 10 </v>
      </c>
      <c r="B83" s="9" t="s">
        <v>89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7.0" customHeight="1">
      <c r="A84" s="8" t="str">
        <f>HYPERLINK("https://www.tenforums.com/tutorials/112037-specify-max-active-hours-range-auto-restarts-windows-10-a.html","Active Hours Range for Auto-restarts - Specify Max in Windows 10")</f>
        <v>Active Hours Range for Auto-restarts - Specify Max in Windows 10</v>
      </c>
      <c r="B84" s="9" t="s">
        <v>90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7.0" customHeight="1">
      <c r="A85" s="8" t="str">
        <f>HYPERLINK("https://www.tenforums.com/tutorials/121699-turn-off-automatically-adjust-active-hours-windows-10-a.html","Active Hours - Turn On or Off Automatically Adjust in Windows 10")</f>
        <v>Active Hours - Turn On or Off Automatically Adjust in Windows 10</v>
      </c>
      <c r="B85" s="9" t="s">
        <v>91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7.0" customHeight="1">
      <c r="A86" s="8" t="str">
        <f>HYPERLINK("https://www.tenforums.com/tutorials/112737-clear-activities-timeline-windows-10-a.html","Activities - Clear from Timeline in Windows 10")</f>
        <v>Activities - Clear from Timeline in Windows 10</v>
      </c>
      <c r="B86" s="9" t="s">
        <v>92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7.0" customHeight="1">
      <c r="A87" s="8" t="str">
        <f>HYPERLINK("https://www.tenforums.com/tutorials/98194-clear-activity-history-windows-10-a.html","Activity History - Clear in Windows 10")</f>
        <v>Activity History - Clear in Windows 10</v>
      </c>
      <c r="B87" s="9" t="s">
        <v>93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7.0" customHeight="1">
      <c r="A88" s="8" t="str">
        <f>HYPERLINK("https://www.tenforums.com/tutorials/100341-enable-disable-collect-activity-history-windows-10-a.html","Activity History - Enable or Disable Collecting in Windows 10")</f>
        <v>Activity History - Enable or Disable Collecting in Windows 10</v>
      </c>
      <c r="B88" s="9" t="s">
        <v>94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7.0" customHeight="1">
      <c r="A89" s="8" t="str">
        <f>HYPERLINK("https://www.tenforums.com/tutorials/110063-enable-disable-sync-activities-pc-cloud-windows-10-a.html","Activity History - Enable or Disable Sync Activities from PC to Cloud in Windows 10")</f>
        <v>Activity History - Enable or Disable Sync Activities from PC to Cloud in Windows 10</v>
      </c>
      <c r="B89" s="9" t="s">
        <v>95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7.0" customHeight="1">
      <c r="A90" s="8" t="str">
        <f>HYPERLINK("https://www.tenforums.com/tutorials/98192-turn-off-collect-activity-history-windows-10-a.html","Activity History - Turn On or Off Collecting in Windows 10")</f>
        <v>Activity History - Turn On or Off Collecting in Windows 10</v>
      </c>
      <c r="B90" s="9" t="s">
        <v>96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7.0" customHeight="1">
      <c r="A91" s="8" t="str">
        <f>HYPERLINK("https://www.tenforums.com/tutorials/93866-see-os-store-update-bandwidth-usage-windows-10-activity-monitor.html","Activity Monitor - See OS and Store Update Bandwidth Usage in Windows 10")</f>
        <v>Activity Monitor - See OS and Store Update Bandwidth Usage in Windows 10</v>
      </c>
      <c r="B91" s="9" t="s">
        <v>97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7.0" customHeight="1">
      <c r="A92" s="8" t="str">
        <f>HYPERLINK("https://www.tenforums.com/tutorials/70157-adaptive-brightness-enable-disable-windows-10-a.html","Adaptive Brightness - Enable or Disable in Windows 10 ")</f>
        <v>Adaptive Brightness - Enable or Disable in Windows 10 </v>
      </c>
      <c r="B92" s="9" t="s">
        <v>98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7.0" customHeight="1">
      <c r="A93" s="8" t="str">
        <f>HYPERLINK("https://www.tenforums.com/tutorials/83163-remove-add-windows-media-player-list-context-menu-windows-10-a.html","""Add to Windows Media Player list"" Context Menu - Add or Remove in Windows 10")</f>
        <v>"Add to Windows Media Player list" Context Menu - Add or Remove in Windows 10</v>
      </c>
      <c r="B93" s="10" t="s">
        <v>99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7.0" customHeight="1">
      <c r="A94" s="18" t="str">
        <f>HYPERLINK("https://www.tenforums.com/tutorials/27744-add-remove-additional-time-zone-clocks-taskbar-windows-10-a.html","Additional Clocks - Add or Remove for Different Time Zones on Taskbar in Windows 10")</f>
        <v>Additional Clocks - Add or Remove for Different Time Zones on Taskbar in Windows 10</v>
      </c>
      <c r="B94" s="10" t="s">
        <v>100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7.0" customHeight="1">
      <c r="A95" s="8" t="str">
        <f>HYPERLINK("https://www.tenforums.com/tutorials/4751-taskbar-show-windows-open-desktops-windows-10-a.html","Additional Desktops Taskbar - Show Open Windows in Windows 10")</f>
        <v>Additional Desktops Taskbar - Show Open Windows in Windows 10</v>
      </c>
      <c r="B95" s="9" t="s">
        <v>101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7.0" customHeight="1">
      <c r="A96" s="11" t="s">
        <v>102</v>
      </c>
      <c r="B96" s="9" t="s">
        <v>103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7.0" customHeight="1">
      <c r="A97" s="11" t="s">
        <v>104</v>
      </c>
      <c r="B97" s="9" t="s">
        <v>105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7.0" customHeight="1">
      <c r="A98" s="8" t="str">
        <f>HYPERLINK("https://www.tenforums.com/tutorials/2969-administrator-account-enable-disable-windows-10-a.html","Administrator account - Enable or Disable in Windows 10")</f>
        <v>Administrator account - Enable or Disable in Windows 10</v>
      </c>
      <c r="B98" s="9" t="s">
        <v>106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7.0" customHeight="1">
      <c r="A99" s="8" t="str">
        <f>HYPERLINK("https://www.tenforums.com/tutorials/112612-enable-disable-uac-prompt-built-administrator-windows.html","Administrator account - Enable or Disable User Account Control (UAC) in Windows")</f>
        <v>Administrator account - Enable or Disable User Account Control (UAC) in Windows</v>
      </c>
      <c r="B99" s="9" t="s">
        <v>107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7.0" customHeight="1">
      <c r="A100" s="8" t="str">
        <f>HYPERLINK("https://www.tenforums.com/tutorials/21680-account-type-determine-windows-10-a.html","Administrator or Standard User - Determine in Windows 10")</f>
        <v>Administrator or Standard User - Determine in Windows 10</v>
      </c>
      <c r="B100" s="9" t="s">
        <v>56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7.0" customHeight="1">
      <c r="A101" s="8" t="str">
        <f>HYPERLINK("https://www.tenforums.com/tutorials/34821-adult-account-add-remove-your-family-windows-10-a.html","Adult Account - Add or Remove from Your Family in Windows 10")</f>
        <v>Adult Account - Add or Remove from Your Family in Windows 10</v>
      </c>
      <c r="B101" s="9" t="s">
        <v>108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7.0" customHeight="1">
      <c r="A102" s="8" t="str">
        <f>HYPERLINK("https://www.tenforums.com/tutorials/22455-f8-advanced-boot-options-enable-disable-windows-10-a.html","Advanced Boot Options (F8) - Enable or Disable in Windows 10")</f>
        <v>Advanced Boot Options (F8) - Enable or Disable in Windows 10</v>
      </c>
      <c r="B102" s="9" t="s">
        <v>109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7.0" customHeight="1">
      <c r="A103" s="8" t="str">
        <f>HYPERLINK("https://www.tenforums.com/tutorials/100785-view-detailed-display-information-windows-10-a.html","Advanced Display Settings - View in Windows 10")</f>
        <v>Advanced Display Settings - View in Windows 10</v>
      </c>
      <c r="B103" s="9" t="s">
        <v>110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7.0" customHeight="1">
      <c r="A104" s="8" t="str">
        <f>HYPERLINK("https://www.tenforums.com/tutorials/22953-advanced-security-add-context-menu-windows-8-10-a.html","Advanced security - Add to Context Menu in Windows 8 and 10")</f>
        <v>Advanced security - Add to Context Menu in Windows 8 and 10</v>
      </c>
      <c r="B104" s="9" t="s">
        <v>111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7.0" customHeight="1">
      <c r="A105" s="8" t="str">
        <f>HYPERLINK("https://www.tenforums.com/tutorials/2294-advanced-startup-options-boot-windows-10-a.html","Advanced Startup Options - Boot to in Windows 10")</f>
        <v>Advanced Startup Options - Boot to in Windows 10</v>
      </c>
      <c r="B105" s="9" t="s">
        <v>112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7.0" customHeight="1">
      <c r="A106" s="11" t="str">
        <f>HYPERLINK("https://www.tenforums.com/tutorials/143140-add-boot-advanced-startup-options-context-menu-windows-10-a.html","Advanced Startup Options context menu - Add in Windows 10")</f>
        <v>Advanced Startup Options context menu - Add in Windows 10</v>
      </c>
      <c r="B106" s="10" t="s">
        <v>113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7.0" customHeight="1">
      <c r="A107" s="8" t="str">
        <f>HYPERLINK("https://www.tenforums.com/tutorials/4157-advanced-startup-options-shortcut-create-windows-10-a.html","Advanced Startup Options Shortcut - Create in Windows 10")</f>
        <v>Advanced Startup Options Shortcut - Create in Windows 10</v>
      </c>
      <c r="B107" s="9" t="s">
        <v>114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7.0" customHeight="1">
      <c r="A108" s="8" t="str">
        <f>HYPERLINK("https://www.tenforums.com/tutorials/43450-advanced-startup-settings-enable-disable-windows-10-a.html","Advanced Startup Settings - Enable or Disable in Windows 10")</f>
        <v>Advanced Startup Settings - Enable or Disable in Windows 10</v>
      </c>
      <c r="B108" s="9" t="s">
        <v>115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7.0" customHeight="1">
      <c r="A109" s="11" t="str">
        <f>HYPERLINK("https://www.tenforums.com/tutorials/147578-add-advanced-user-accounts-control-panel-windows-7-8-10-a.html","Advanced User Accounts - Add to Control Panel in Windows 7, 8, and 10")</f>
        <v>Advanced User Accounts - Add to Control Panel in Windows 7, 8, and 10</v>
      </c>
      <c r="B109" s="10" t="s">
        <v>116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7.0" customHeight="1">
      <c r="A110" s="8" t="str">
        <f>HYPERLINK("https://www.tenforums.com/tutorials/80413-disable-advertising-windows-10-a.html","Advertising - Disable in Windows 10")</f>
        <v>Advertising - Disable in Windows 10</v>
      </c>
      <c r="B110" s="10" t="s">
        <v>117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7.0" customHeight="1">
      <c r="A111" s="8" t="str">
        <f>HYPERLINK("https://www.tenforums.com/tutorials/76453-advertising-id-relevant-ads-enable-disable-windows-10-a.html","Advertising ID for Relevant Ads - Enable or Disable in Windows 10")</f>
        <v>Advertising ID for Relevant Ads - Enable or Disable in Windows 10</v>
      </c>
      <c r="B111" s="10" t="s">
        <v>118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7.0" customHeight="1">
      <c r="A112" s="8" t="str">
        <f>HYPERLINK("https://www.tenforums.com/tutorials/7935-aerolite-theme-install-windows-10-a.html","Aerolite Theme - Install in Windows 10")</f>
        <v>Aerolite Theme - Install in Windows 10</v>
      </c>
      <c r="B112" s="9" t="s">
        <v>119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7.0" customHeight="1">
      <c r="A113" s="8" t="str">
        <f>HYPERLINK("https://www.tenforums.com/tutorials/47266-peek-desktop-turn-off-windows-10-a.html","Aero Peek - Turn On or Off in Windows 10 ")</f>
        <v>Aero Peek - Turn On or Off in Windows 10 </v>
      </c>
      <c r="B113" s="9" t="s">
        <v>120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7.0" customHeight="1">
      <c r="A114" s="8" t="str">
        <f>HYPERLINK("https://www.tenforums.com/tutorials/4417-aero-shake-enable-disable-windows-10-a.html","Aero Shake - Enable or Disable in Windows 10")</f>
        <v>Aero Shake - Enable or Disable in Windows 10</v>
      </c>
      <c r="B114" s="9" t="s">
        <v>121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7.0" customHeight="1">
      <c r="A115" s="8" t="str">
        <f>HYPERLINK("https://www.tenforums.com/tutorials/4343-aero-snap-turn-off-windows-10-a.html","Aero Snap - Turn On or Off in Windows 10")</f>
        <v>Aero Snap - Turn On or Off in Windows 10</v>
      </c>
      <c r="B115" s="9" t="s">
        <v>122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7.0" customHeight="1">
      <c r="A116" s="8" t="str">
        <f>HYPERLINK("https://www.tenforums.com/tutorials/22631-ahci-enable-windows-8-windows-10-after-installation.html","AHCI - Enable in Windows 8 and Windows 10 after Installation")</f>
        <v>AHCI - Enable in Windows 8 and Windows 10 after Installation</v>
      </c>
      <c r="B116" s="9" t="s">
        <v>123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7.0" customHeight="1">
      <c r="A117" s="8" t="str">
        <f>HYPERLINK("https://www.tenforums.com/tutorials/72971-power-options-add-ahci-link-power-management-windows-10-a.html","AHCI Link Power Management - Add to Power Options in Windows 10 ")</f>
        <v>AHCI Link Power Management - Add to Power Options in Windows 10 </v>
      </c>
      <c r="B117" s="9" t="s">
        <v>124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7.0" customHeight="1">
      <c r="A118" s="8" t="str">
        <f>HYPERLINK("https://www.tenforums.com/tutorials/37787-airplane-mode-shortcut-create-windows-10-a.html","Airplane Mode shortcut - Create in Windows 10")</f>
        <v>Airplane Mode shortcut - Create in Windows 10</v>
      </c>
      <c r="B118" s="9" t="s">
        <v>125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7.0" customHeight="1">
      <c r="A119" s="8" t="str">
        <f>HYPERLINK("https://www.tenforums.com/tutorials/15411-airplane-mode-turn-off-windows-10-a.html","Airplane Mode - Turn On or Off in Windows 10")</f>
        <v>Airplane Mode - Turn On or Off in Windows 10</v>
      </c>
      <c r="B119" s="9" t="s">
        <v>126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7.0" customHeight="1">
      <c r="A120" s="8" t="str">
        <f>HYPERLINK("https://www.tenforums.com/tutorials/78081-airplane-mode-turn-off-windows-10-mobile-phone.html","Airplane Mode - Turn On or Off on Windows 10 Mobile Phone")</f>
        <v>Airplane Mode - Turn On or Off on Windows 10 Mobile Phone</v>
      </c>
      <c r="B120" s="10" t="s">
        <v>127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7.0" customHeight="1">
      <c r="A121" s="8" t="str">
        <f>HYPERLINK("https://www.tenforums.com/tutorials/110668-backup-restore-alarms-clock-app-windows-10-a.html","Alarms &amp; Clock app - Backup and Restore in Windows 10")</f>
        <v>Alarms &amp; Clock app - Backup and Restore in Windows 10</v>
      </c>
      <c r="B121" s="9" t="s">
        <v>128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7.0" customHeight="1">
      <c r="A122" s="8" t="str">
        <f>HYPERLINK("https://www.tenforums.com/tutorials/10529-all-apps-start-menu-add-remove-items-windows-10-a.html","All apps in Start menu - Add or Remove Items in Windows 10")</f>
        <v>All apps in Start menu - Add or Remove Items in Windows 10</v>
      </c>
      <c r="B122" s="9" t="s">
        <v>129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7.0" customHeight="1">
      <c r="A123" s="8" t="str">
        <f>HYPERLINK("https://www.tenforums.com/tutorials/71662-internet-explorer-add-remove-site-apps-windows-10-a.html","All Apps in Start menu - Add or Remove Site for Internet Explorer in Windows 10")</f>
        <v>All Apps in Start menu - Add or Remove Site for Internet Explorer in Windows 10</v>
      </c>
      <c r="B123" s="9" t="s">
        <v>130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7.0" customHeight="1">
      <c r="A124" s="8" t="str">
        <f>HYPERLINK("https://www.tenforums.com/tutorials/66248-start-menu-app-list-hide-show-windows-10-a.html","All Apps in Start Menu - Hide or Show in Windows 10 ")</f>
        <v>All Apps in Start Menu - Hide or Show in Windows 10 </v>
      </c>
      <c r="B124" s="9" t="s">
        <v>131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7.0" customHeight="1">
      <c r="A125" s="8" t="str">
        <f>HYPERLINK("https://www.tenforums.com/tutorials/7008-all-apps-start-menu-open-use-windows-10-a.html","All apps in Start menu - Open and Use in Windows 10")</f>
        <v>All apps in Start menu - Open and Use in Windows 10</v>
      </c>
      <c r="B125" s="9" t="s">
        <v>132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7.0" customHeight="1">
      <c r="A126" s="8" t="str">
        <f>HYPERLINK("https://www.tenforums.com/tutorials/110136-rename-items-all-apps-windows-10-start-menu.html","All Apps in Start Menu - Rename Items in Windows 10")</f>
        <v>All Apps in Start Menu - Rename Items in Windows 10</v>
      </c>
      <c r="B126" s="9" t="s">
        <v>133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7.0" customHeight="1">
      <c r="A127" s="8" t="str">
        <f>HYPERLINK("https://www.tenforums.com/tutorials/105049-add-remove-all-apps-list-start-menu-windows-10-a.html","All Apps List - Add or Remove in Start Menu in Windows 10")</f>
        <v>All Apps List - Add or Remove in Start Menu in Windows 10</v>
      </c>
      <c r="B127" s="9" t="s">
        <v>134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7.0" customHeight="1">
      <c r="A128" s="8" t="str">
        <f>HYPERLINK("https://www.tenforums.com/tutorials/6008-alt-key-codes-special-characters-list.html","ALT Key Codes for Special Characters List")</f>
        <v>ALT Key Codes for Special Characters List</v>
      </c>
      <c r="B128" s="9" t="s">
        <v>135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7.0" customHeight="1">
      <c r="A129" s="8" t="str">
        <f>HYPERLINK("https://www.tenforums.com/tutorials/54372-alt-tab-background-windows-hide-show-windows-10-a.html","ALT+TAB Background Windows - Hide or Show in Windows 10 ")</f>
        <v>ALT+TAB Background Windows - Hide or Show in Windows 10 </v>
      </c>
      <c r="B129" s="9" t="s">
        <v>136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7.0" customHeight="1">
      <c r="A130" s="11" t="s">
        <v>137</v>
      </c>
      <c r="B130" s="10" t="s">
        <v>138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7.0" customHeight="1">
      <c r="A131" s="8" t="str">
        <f>HYPERLINK("https://www.tenforums.com/tutorials/54353-alt-tab-desktop-background-dimming-adjust-windows-10-a.html","ALT+TAB Desktop Background Dimming - Adjust in Windows 10 ")</f>
        <v>ALT+TAB Desktop Background Dimming - Adjust in Windows 10 </v>
      </c>
      <c r="B131" s="9" t="s">
        <v>139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7.0" customHeight="1">
      <c r="A132" s="8" t="str">
        <f>HYPERLINK("https://www.tenforums.com/tutorials/54324-alt-tab-grid-background-transparency-adjust-windows-10-a.html","ALT+TAB Grid Background Transparency - Adjust in Windows 10 ")</f>
        <v>ALT+TAB Grid Background Transparency - Adjust in Windows 10 </v>
      </c>
      <c r="B132" s="9" t="s">
        <v>140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7.0" customHeight="1">
      <c r="A133" s="8" t="str">
        <f>HYPERLINK("https://www.tenforums.com/tutorials/99205-set-alt-tab-use-classic-icons-thumbnails-windows.html","ALT+TAB - Set to Use Classic Icons or Thumbnails in Windows")</f>
        <v>ALT+TAB - Set to Use Classic Icons or Thumbnails in Windows</v>
      </c>
      <c r="B133" s="9" t="s">
        <v>141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7.0" customHeight="1">
      <c r="A134" s="8" t="str">
        <f>HYPERLINK("https://www.tenforums.com/tutorials/4764-alt-tab-show-windows-open-desktops-windows-10-a.html","ALT+TAB - Show Windows Open on Desktops in Windows 10")</f>
        <v>ALT+TAB - Show Windows Open on Desktops in Windows 10</v>
      </c>
      <c r="B134" s="9" t="s">
        <v>142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7.0" customHeight="1">
      <c r="A135" s="8" t="str">
        <f>HYPERLINK("https://www.tenforums.com/tutorials/6082-switch-between-open-apps-windows-10-a.html","ALT+TAB Switch Between Open Apps in Windows 10")</f>
        <v>ALT+TAB Switch Between Open Apps in Windows 10</v>
      </c>
      <c r="B135" s="9" t="s">
        <v>143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7.0" customHeight="1">
      <c r="A136" s="8" t="str">
        <f>HYPERLINK("https://www.tenforums.com/tutorials/107462-turn-off-showing-tabs-sets-alt-tab-windows-10-a.html","Alt+Tab - Turn On or Off Showing Tabs for Sets in Windows 10")</f>
        <v>Alt+Tab - Turn On or Off Showing Tabs for Sets in Windows 10</v>
      </c>
      <c r="B136" s="9" t="s">
        <v>144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7.0" customHeight="1">
      <c r="A137" s="11" t="s">
        <v>145</v>
      </c>
      <c r="B137" s="10" t="s">
        <v>146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7.0" customHeight="1">
      <c r="A138" s="11" t="str">
        <f>HYPERLINK("https://www.tenforums.com/tutorials/156072-how-add-remove-open-always-use-app-windows-10-a.html","'Always use this app' in Open With - Add or Remove in Windows 10")</f>
        <v>'Always use this app' in Open With - Add or Remove in Windows 10</v>
      </c>
      <c r="B138" s="10" t="s">
        <v>147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7.0" customHeight="1">
      <c r="A139" s="8" t="str">
        <f>HYPERLINK("https://www.tenforums.com/tutorials/45792-app-default-reset-fix-windows-10-a.html","An app default was reset - Fix in Windows 10 ")</f>
        <v>An app default was reset - Fix in Windows 10 </v>
      </c>
      <c r="B139" s="9" t="s">
        <v>148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7.0" customHeight="1">
      <c r="A140" s="8" t="str">
        <f>HYPERLINK("https://www.tenforums.com/tutorials/119645-link-android-phone-windows-10-pc.html","Android Phone - Link to Windows 10 PC")</f>
        <v>Android Phone - Link to Windows 10 PC</v>
      </c>
      <c r="B140" s="9" t="s">
        <v>149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7.0" customHeight="1">
      <c r="A141" s="8" t="str">
        <f>HYPERLINK("https://www.tenforums.com/tutorials/119785-get-android-phone-notifications-cortana-windows-10-pc.html","Android Phone Notifications - Get from Cortana on Windows 10 PC")</f>
        <v>Android Phone Notifications - Get from Cortana on Windows 10 PC</v>
      </c>
      <c r="B141" s="9" t="s">
        <v>150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7.0" customHeight="1">
      <c r="A142" s="8" t="str">
        <f>HYPERLINK("https://www.tenforums.com/tutorials/119649-unlink-iphone-android-phone-windows-10-pc.html","Android Phone or iPhone - Unlink from Windows 10 PC")</f>
        <v>Android Phone or iPhone - Unlink from Windows 10 PC</v>
      </c>
      <c r="B142" s="9" t="s">
        <v>151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7.0" customHeight="1">
      <c r="A143" s="8" t="str">
        <f>HYPERLINK("https://www.tenforums.com/tutorials/124509-project-android-phone-screen-windows-10-pc.html","Android Phone - Project to Screen on Windows 10 PC")</f>
        <v>Android Phone - Project to Screen on Windows 10 PC</v>
      </c>
      <c r="B143" s="9" t="s">
        <v>152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7.0" customHeight="1">
      <c r="A144" s="8" t="str">
        <f>HYPERLINK("https://www.tenforums.com/tutorials/119908-see-photos-android-phone-your-phone-app-windows-10-pc.html","Android Phone - See Photos in Your Phone app on Windows 10 PC")</f>
        <v>Android Phone - See Photos in Your Phone app on Windows 10 PC</v>
      </c>
      <c r="B144" s="9" t="s">
        <v>153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7.0" customHeight="1">
      <c r="A145" s="8" t="str">
        <f>HYPERLINK("https://www.tenforums.com/tutorials/119892-send-text-messages-android-phone-your-phone-app-windows-10-a.html","Android Phone - Send Text Messages in Your Phone app on Windows 10 PC")</f>
        <v>Android Phone - Send Text Messages in Your Phone app on Windows 10 PC</v>
      </c>
      <c r="B145" s="9" t="s">
        <v>154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7.0" customHeight="1">
      <c r="A146" s="8" t="str">
        <f>HYPERLINK("https://www.tenforums.com/tutorials/119953-send-webpage-microsoft-edge-android-phone-windows-10-pc.html","Android Phone - Send Webpage in Microsoft Edge to Windows 10 PC")</f>
        <v>Android Phone - Send Webpage in Microsoft Edge to Windows 10 PC</v>
      </c>
      <c r="B146" s="9" t="s">
        <v>155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7.0" customHeight="1">
      <c r="A147" s="8" t="str">
        <f>HYPERLINK("https://www.tenforums.com/tutorials/119899-view-text-messages-android-phone-your-phone-app-windows-10-a.html","Android Phone - View Text Messages in Your Phone app on Windows 10 PC")</f>
        <v>Android Phone - View Text Messages in Your Phone app on Windows 10 PC</v>
      </c>
      <c r="B147" s="9" t="s">
        <v>156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7.0" customHeight="1">
      <c r="A148" s="8" t="str">
        <f>HYPERLINK("https://www.tenforums.com/tutorials/126844-enable-disable-animate-controls-elements-inside-windows.html","Animate Controls and Elements Inside Windows - Enable or Disable")</f>
        <v>Animate Controls and Elements Inside Windows - Enable or Disable</v>
      </c>
      <c r="B148" s="9" t="s">
        <v>157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7.0" customHeight="1">
      <c r="A149" s="8" t="str">
        <f>HYPERLINK("https://www.tenforums.com/tutorials/126788-enable-disable-animate-windows-when-minimizing-maximizing.html","Animate Windows when Minimizing and Maximizing - Enable or Disable in Windows")</f>
        <v>Animate Windows when Minimizing and Maximizing - Enable or Disable in Windows</v>
      </c>
      <c r="B149" s="9" t="s">
        <v>158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7.0" customHeight="1">
      <c r="A150" s="11" t="s">
        <v>159</v>
      </c>
      <c r="B150" s="10" t="s">
        <v>157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7.0" customHeight="1">
      <c r="A151" s="8" t="str">
        <f>HYPERLINK("https://www.tenforums.com/tutorials/88607-limit-bandwidth-windows-update-store-app-updates-windows-10-a.html","App and Windows Updates - Limit Bandwidth to Download and Upload in Windows 10")</f>
        <v>App and Windows Updates - Limit Bandwidth to Download and Upload in Windows 10</v>
      </c>
      <c r="B151" s="9" t="s">
        <v>160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7.0" customHeight="1">
      <c r="A152" s="8" t="str">
        <f>HYPERLINK("https://www.tenforums.com/tutorials/78108-app-commands-list-windows-10-a.html","App Commands List for Windows 10")</f>
        <v>App Commands List for Windows 10</v>
      </c>
      <c r="B152" s="10" t="s">
        <v>161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7.0" customHeight="1">
      <c r="A153" s="8" t="str">
        <f>HYPERLINK("https://www.tenforums.com/tutorials/15523-compatibility-mode-settings-apps-change-windows-10-a.html","App Compatibility Mode Settings - Change in Windows 10")</f>
        <v>App Compatibility Mode Settings - Change in Windows 10</v>
      </c>
      <c r="B153" s="9" t="s">
        <v>162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7.0" customHeight="1">
      <c r="A154" s="8" t="str">
        <f>HYPERLINK("https://www.tenforums.com/tutorials/107290-enable-disable-moving-user-app-data-windows-10-a.html","App Data for Users - Enable or Disable Moving in Windows 10")</f>
        <v>App Data for Users - Enable or Disable Moving in Windows 10</v>
      </c>
      <c r="B154" s="9" t="s">
        <v>163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7.0" customHeight="1">
      <c r="A155" s="8" t="str">
        <f>HYPERLINK("https://www.tenforums.com/tutorials/102096-manage-app-execution-aliases-windows-10-a.html","App Execution Aliases - Manage in Windows 10")</f>
        <v>App Execution Aliases - Manage in Windows 10</v>
      </c>
      <c r="B155" s="9" t="s">
        <v>164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7.0" customHeight="1">
      <c r="A156" s="8" t="str">
        <f>HYPERLINK("https://www.tenforums.com/tutorials/48645-taskbar-app-icons-tablet-mode-hide-show-windows-10-a.html","App Icons on Taskbar in Tablet Mode - Hide or Show in Windows 10 ")</f>
        <v>App Icons on Taskbar in Tablet Mode - Hide or Show in Windows 10 </v>
      </c>
      <c r="B156" s="9" t="s">
        <v>165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7.0" customHeight="1">
      <c r="A157" s="11" t="s">
        <v>166</v>
      </c>
      <c r="B157" s="10" t="s">
        <v>167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7.0" customHeight="1">
      <c r="A158" s="8" t="str">
        <f>HYPERLINK("https://www.tenforums.com/tutorials/128523-enable-disable-app-launch-tracking-windows-10-a.html","App Launch Tracking - Enable or Disable in Windows 10")</f>
        <v>App Launch Tracking - Enable or Disable in Windows 10</v>
      </c>
      <c r="B158" s="9" t="s">
        <v>168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7.0" customHeight="1">
      <c r="A159" s="8" t="str">
        <f>HYPERLINK("https://www.tenforums.com/tutorials/82967-turn-off-app-launch-tracking-windows-10-a.html","App Launch Tracking - Turn On or Off in Windows 10")</f>
        <v>App Launch Tracking - Turn On or Off in Windows 10</v>
      </c>
      <c r="B159" s="10" t="s">
        <v>169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7.0" customHeight="1">
      <c r="A160" s="8" t="str">
        <f>HYPERLINK("https://www.tenforums.com/tutorials/24038-change-app-mode-light-dark-theme-windows-10-a.html","App Mode - Change to Light or Dark Theme in Windows 10")</f>
        <v>App Mode - Change to Light or Dark Theme in Windows 10</v>
      </c>
      <c r="B160" s="10" t="s">
        <v>170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7.0" customHeight="1">
      <c r="A161" s="8" t="str">
        <f>HYPERLINK("https://www.tenforums.com/tutorials/92740-add-app-mode-context-menu-light-dark-theme-windows-10-a.html","App Mode Context Menu for Light or Dark Theme - Add or Remove in Windows 10")</f>
        <v>App Mode Context Menu for Light or Dark Theme - Add or Remove in Windows 10</v>
      </c>
      <c r="B161" s="9" t="s">
        <v>171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7.0" customHeight="1">
      <c r="A162" s="8" t="str">
        <f>HYPERLINK("https://www.tenforums.com/tutorials/31116-lock-screen-app-notifications-turn-off-windows-10-a.html","App Notifications on Lock Screen - Turn On or Off in Windows 10")</f>
        <v>App Notifications on Lock Screen - Turn On or Off in Windows 10</v>
      </c>
      <c r="B162" s="9" t="s">
        <v>172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7.0" customHeight="1">
      <c r="A163" s="8" t="str">
        <f>HYPERLINK("https://www.tenforums.com/tutorials/46424-app-notifications-priority-action-center-change-windows-10-a.html","App Notifications Priority in Action Center - Change in Windows 10")</f>
        <v>App Notifications Priority in Action Center - Change in Windows 10</v>
      </c>
      <c r="B163" s="19" t="str">
        <f>HYPERLINK("https://www.tenforums.com/tutorials/46424-app-notifications-priority-action-center-change-windows-10-a.html","How to Change Priority of App Notifications in Action Center in Windows 10")</f>
        <v>How to Change Priority of App Notifications in Action Center in Windows 10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7.0" customHeight="1">
      <c r="A164" s="8" t="str">
        <f>HYPERLINK("https://www.tenforums.com/tutorials/4111-turn-off-notifications-apps-senders-windows-10-a.html","App and Senders Notifications - Turn On or Off in Windows 10")</f>
        <v>App and Senders Notifications - Turn On or Off in Windows 10</v>
      </c>
      <c r="B164" s="10" t="s">
        <v>173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7.0" customHeight="1">
      <c r="A165" s="8" t="str">
        <f>HYPERLINK("https://www.tenforums.com/tutorials/46427-action-center-change-number-notifications-visible-per-app.html","App Notifications Visible in Action Center - Change in Windows 10")</f>
        <v>App Notifications Visible in Action Center - Change in Windows 10</v>
      </c>
      <c r="B165" s="9" t="s">
        <v>64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7.0" customHeight="1">
      <c r="A166" s="8" t="str">
        <f>HYPERLINK("https://www.tenforums.com/tutorials/100959-view-app-permissions-windows-10-a.html","App Permissions - View in Windows 10")</f>
        <v>App Permissions - View in Windows 10</v>
      </c>
      <c r="B166" s="9" t="s">
        <v>174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7.0" customHeight="1">
      <c r="A167" s="8" t="str">
        <f>HYPERLINK("https://www.tenforums.com/tutorials/78213-choose-where-apps-can-installed-windows-10-a.html","App Recommendations - Turn On or Off in Windows 10")</f>
        <v>App Recommendations - Turn On or Off in Windows 10</v>
      </c>
      <c r="B167" s="9" t="s">
        <v>175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7.0" customHeight="1">
      <c r="A168" s="8" t="str">
        <f>HYPERLINK("https://www.tenforums.com/tutorials/48107-reset-app-windows-10-a.html","App - Reset in Windows 10")</f>
        <v>App - Reset in Windows 10</v>
      </c>
      <c r="B168" s="9" t="s">
        <v>176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7.0" customHeight="1">
      <c r="A169" s="8" t="str">
        <f>HYPERLINK("https://www.tenforums.com/tutorials/74706-app-reset-windows-10-mobile-phone.html","App - Reset on Windows 10 Mobile Phone")</f>
        <v>App - Reset on Windows 10 Mobile Phone</v>
      </c>
      <c r="B169" s="10" t="s">
        <v>177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7.0" customHeight="1">
      <c r="A170" s="8" t="str">
        <f>HYPERLINK("https://www.tenforums.com/tutorials/26850-process-see-if-running-administrator-elevated.html","App - See if Running as Administrator (elevated)")</f>
        <v>App - See if Running as Administrator (elevated)</v>
      </c>
      <c r="B170" s="9" t="s">
        <v>178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7.0" customHeight="1">
      <c r="A171" s="8" t="str">
        <f>HYPERLINK("https://www.tenforums.com/tutorials/2233-app-settings-open-change-windows-10-a.html","App Settings - Open and Change in Windows 10")</f>
        <v>App Settings - Open and Change in Windows 10</v>
      </c>
      <c r="B171" s="9" t="s">
        <v>179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7.0" customHeight="1">
      <c r="A172" s="8" t="str">
        <f>HYPERLINK("https://www.tenforums.com/tutorials/68217-app-suggestions-automatic-installation-turn-off-windows-10-a.html","App Suggestions Automatic Installation - Turn On or Off in Windows 10 ")</f>
        <v>App Suggestions Automatic Installation - Turn On or Off in Windows 10 </v>
      </c>
      <c r="B172" s="9" t="s">
        <v>180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7.0" customHeight="1">
      <c r="A173" s="8" t="str">
        <f>HYPERLINK("https://www.tenforums.com/tutorials/78547-share-flyout-app-suggestions-turn-off-windows-10-a.html","App Suggestions in Share flyout - Turn On or Off in Windows 10")</f>
        <v>App Suggestions in Share flyout - Turn On or Off in Windows 10</v>
      </c>
      <c r="B173" s="10" t="s">
        <v>181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7.0" customHeight="1">
      <c r="A174" s="8" t="str">
        <f>HYPERLINK("https://www.tenforums.com/tutorials/38945-app-suggestions-start-enable-disable-windows-10-a.html#post769710","App Suggestions on Start - Enable or Disable in Windows 10")</f>
        <v>App Suggestions on Start - Enable or Disable in Windows 10</v>
      </c>
      <c r="B174" s="9" t="s">
        <v>182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7.0" customHeight="1">
      <c r="A175" s="8" t="str">
        <f>HYPERLINK("https://www.tenforums.com/tutorials/24117-app-suggestions-start-turn-off-windows-10-a.html","App Suggestions on Start - Turn On or Off in Windows 10")</f>
        <v>App Suggestions on Start - Turn On or Off in Windows 10</v>
      </c>
      <c r="B175" s="9" t="s">
        <v>183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7.0" customHeight="1">
      <c r="A176" s="8" t="str">
        <f>HYPERLINK("https://www.tenforums.com/tutorials/70947-app-synchronization-between-devices-turn-off-window-10-a.html","App Synchronization Between Devices - Turn On or Off in Window 10 ")</f>
        <v>App Synchronization Between Devices - Turn On or Off in Window 10 </v>
      </c>
      <c r="B176" s="9" t="s">
        <v>184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7.0" customHeight="1">
      <c r="A177" s="8" t="str">
        <f>HYPERLINK("https://www.tenforums.com/tutorials/70995-app-sync-between-devices-turn-off-window-10-mobile.html","App Sync Between Devices - Turn On or Off in Window 10 Mobile ")</f>
        <v>App Sync Between Devices - Turn On or Off in Window 10 Mobile </v>
      </c>
      <c r="B177" s="9" t="s">
        <v>185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7.0" customHeight="1">
      <c r="A178" s="8" t="str">
        <f>HYPERLINK("https://www.tenforums.com/tutorials/70951-app-sync-between-devices-using-bluetooth-turn-off-window-10-a.html","App Sync Between Devices using Bluetooth - Turn On or Off in Window 10 ")</f>
        <v>App Sync Between Devices using Bluetooth - Turn On or Off in Window 10 </v>
      </c>
      <c r="B178" s="9" t="s">
        <v>186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7.0" customHeight="1">
      <c r="A179" s="8" t="str">
        <f>HYPERLINK("https://www.tenforums.com/tutorials/6317-store-check-app-updates-windows-10-a.html","App Updates - Check for in Store in Windows 10")</f>
        <v>App Updates - Check for in Store in Windows 10</v>
      </c>
      <c r="B179" s="9" t="s">
        <v>187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7.0" customHeight="1">
      <c r="A180" s="8" t="str">
        <f>HYPERLINK("https://www.tenforums.com/tutorials/124092-use-applocker-allow-block-dll-files-running-windows-10-a.html","AppLocker - Allow or Block DLL Files from Running in Windows 10")</f>
        <v>AppLocker - Allow or Block DLL Files from Running in Windows 10</v>
      </c>
      <c r="B180" s="9" t="s">
        <v>188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7.0" customHeight="1">
      <c r="A181" s="8" t="str">
        <f>HYPERLINK("https://www.tenforums.com/tutorials/124008-use-applocker-allow-block-executable-files-windows-10-a.html","AppLocker - Allow or Block Executable Files from Running in Windows 10")</f>
        <v>AppLocker - Allow or Block Executable Files from Running in Windows 10</v>
      </c>
      <c r="B181" s="9" t="s">
        <v>189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7.0" customHeight="1">
      <c r="A182" s="8" t="str">
        <f>HYPERLINK("https://www.tenforums.com/tutorials/124016-use-applocker-allow-block-script-files-windows-10-a.html","AppLocker - Allow or Block Script Files from Running in Windows 10")</f>
        <v>AppLocker - Allow or Block Script Files from Running in Windows 10</v>
      </c>
      <c r="B182" s="9" t="s">
        <v>190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7.0" customHeight="1">
      <c r="A183" s="8" t="str">
        <f>HYPERLINK("https://www.tenforums.com/tutorials/124053-use-applocker-allow-block-windows-installer-files-windows-10-a.html","AppLocker - Allow or Block Windows Installer Files in Windows 10")</f>
        <v>AppLocker - Allow or Block Windows Installer Files in Windows 10</v>
      </c>
      <c r="B183" s="9" t="s">
        <v>191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7.0" customHeight="1">
      <c r="A184" s="8" t="str">
        <f>HYPERLINK("https://www.tenforums.com/tutorials/123970-use-applocker-block-microsoft-store-apps-windows-10-a.html","AppLocker - Block Microsoft Store Apps in Windows 10")</f>
        <v>AppLocker - Block Microsoft Store Apps in Windows 10</v>
      </c>
      <c r="B184" s="9" t="s">
        <v>192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7.0" customHeight="1">
      <c r="A185" s="8" t="str">
        <f>HYPERLINK("https://www.tenforums.com/tutorials/124107-clear-applocker-policy-windows-10-a.html","AppLocker Policy - Clear in Windows 10")</f>
        <v>AppLocker Policy - Clear in Windows 10</v>
      </c>
      <c r="B185" s="9" t="s">
        <v>193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7.0" customHeight="1">
      <c r="A186" s="8" t="str">
        <f>HYPERLINK("https://www.tenforums.com/tutorials/124103-export-import-applocker-policy-rules-windows-10-a.html","AppLocker Policy for Rules - Export and Import in Windows 10")</f>
        <v>AppLocker Policy for Rules - Export and Import in Windows 10</v>
      </c>
      <c r="B186" s="9" t="s">
        <v>194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7.0" customHeight="1">
      <c r="A187" s="8" t="str">
        <f>HYPERLINK("https://www.tenforums.com/tutorials/124159-delete-applocker-rule-windows-10-a.html","AppLocker Rule - Delete in Windows 10")</f>
        <v>AppLocker Rule - Delete in Windows 10</v>
      </c>
      <c r="B187" s="9" t="s">
        <v>195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7.0" customHeight="1">
      <c r="A188" s="8" t="str">
        <f>HYPERLINK("https://www.tenforums.com/tutorials/35093-folder-view-apply-folders-windows-10-a.html","'Apply to Folders' a Folder's View in Windows 10")</f>
        <v>'Apply to Folders' a Folder's View in Windows 10</v>
      </c>
      <c r="B188" s="9" t="s">
        <v>196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7.0" customHeight="1">
      <c r="A189" s="11" t="str">
        <f>HYPERLINK("https://www.tenforums.com/tutorials/6317-check-app-updates-windows-10-store.html","Apps - Check for Updates in Microsoft Store app in Windows 10")</f>
        <v>Apps - Check for Updates in Microsoft Store app in Windows 10</v>
      </c>
      <c r="B189" s="10" t="s">
        <v>197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7.0" customHeight="1">
      <c r="A190" s="8" t="str">
        <f>HYPERLINK("https://www.tenforums.com/tutorials/25884-store-check-app-updates-windows-10-mobile-phone.html","Apps - Check for Updates in Store in Windows 10 Mobile Phone")</f>
        <v>Apps - Check for Updates in Store in Windows 10 Mobile Phone</v>
      </c>
      <c r="B190" s="9" t="s">
        <v>198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7.0" customHeight="1">
      <c r="A191" s="8" t="str">
        <f>HYPERLINK("https://www.tenforums.com/tutorials/5507-default-apps-choose-windows-10-a.html","Apps - Choose Default in Windows 10")</f>
        <v>Apps - Choose Default in Windows 10</v>
      </c>
      <c r="B191" s="9" t="s">
        <v>199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7.0" customHeight="1">
      <c r="A192" s="8" t="str">
        <f>HYPERLINK("https://www.tenforums.com/tutorials/78213-apps-choose-where-can-installed-windows-10-a.html","Apps - Choose Where can be Installed from in Windows 10")</f>
        <v>Apps - Choose Where can be Installed from in Windows 10</v>
      </c>
      <c r="B192" s="10" t="s">
        <v>175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7.0" customHeight="1">
      <c r="A193" s="8" t="str">
        <f>HYPERLINK("https://www.tenforums.com/tutorials/2435-apps-display-full-screen-view-windows-10-a.html","Apps - Display in Full Screen View in Windows 10")</f>
        <v>Apps - Display in Full Screen View in Windows 10</v>
      </c>
      <c r="B193" s="9" t="s">
        <v>200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7.0" customHeight="1">
      <c r="A194" s="8" t="str">
        <f>HYPERLINK("https://www.tenforums.com/tutorials/74760-apps-websites-turn-off-windows-10-a.html","Apps for Websites - Turn On or Off in Windows 10")</f>
        <v>Apps for Websites - Turn On or Off in Windows 10</v>
      </c>
      <c r="B194" s="10" t="s">
        <v>201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7.0" customHeight="1">
      <c r="A195" s="8" t="str">
        <f>HYPERLINK("https://www.tenforums.com/tutorials/20361-store-my-library-install-your-apps-windows-10-a.html","Apps - Install from My Library in Store in Windows 10")</f>
        <v>Apps - Install from My Library in Store in Windows 10</v>
      </c>
      <c r="B195" s="9" t="s">
        <v>202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7.0" customHeight="1">
      <c r="A196" s="8" t="str">
        <f>HYPERLINK("https://www.tenforums.com/tutorials/104459-join-leave-windows-app-preview-program-apps-windows-10-a.html","Apps - Join or Leave Windows App Preview Program in Windows 10")</f>
        <v>Apps - Join or Leave Windows App Preview Program in Windows 10</v>
      </c>
      <c r="B196" s="9" t="s">
        <v>203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7.0" customHeight="1">
      <c r="A197" s="8" t="str">
        <f>HYPERLINK("https://www.tenforums.com/tutorials/31840-keyboard-shortcuts-apps-windows-10-a.html","Apps Keyboard Shortcuts in Windows 10")</f>
        <v>Apps Keyboard Shortcuts in Windows 10</v>
      </c>
      <c r="B197" s="9" t="s">
        <v>204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7.0" customHeight="1">
      <c r="A198" s="8" t="str">
        <f>HYPERLINK("https://www.tenforums.com/tutorials/24629-email-access-apps-turn-off-windows-10-a.html","Apps - Let Access and Send Email in Windows 10")</f>
        <v>Apps - Let Access and Send Email in Windows 10</v>
      </c>
      <c r="B198" s="9" t="s">
        <v>205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7.0" customHeight="1">
      <c r="A199" s="8" t="str">
        <f>HYPERLINK("https://www.tenforums.com/tutorials/81680-move-apps-another-drive-windows-10-a.html","Apps - Move to another Drive in Windows 10")</f>
        <v>Apps - Move to another Drive in Windows 10</v>
      </c>
      <c r="B199" s="10" t="s">
        <v>206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7.0" customHeight="1">
      <c r="A200" s="8" t="str">
        <f>HYPERLINK("https://www.tenforums.com/tutorials/3449-pin-taskbar-unpin-taskbar-apps-windows-10-a.html","Apps - 'Pin to taskbar' and 'Unpin from taskbar"" in Windows 10")</f>
        <v>Apps - 'Pin to taskbar' and 'Unpin from taskbar" in Windows 10</v>
      </c>
      <c r="B200" s="9" t="s">
        <v>207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7.0" customHeight="1">
      <c r="A201" s="18" t="str">
        <f>HYPERLINK("https://www.tenforums.com/tutorials/3175-reinstall-re-register-apps-windows-10-a.html","Apps - Reinstall and Re-register in Windows 10")</f>
        <v>Apps - Reinstall and Re-register in Windows 10</v>
      </c>
      <c r="B201" s="10" t="s">
        <v>208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7.0" customHeight="1">
      <c r="A202" s="8" t="str">
        <f>HYPERLINK("https://www.tenforums.com/tutorials/104440-run-microsoft-store-apps-startup-windows-10-a.html","Apps - Run at Startup in Windows 10")</f>
        <v>Apps - Run at Startup in Windows 10</v>
      </c>
      <c r="B202" s="9" t="s">
        <v>209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7.0" customHeight="1">
      <c r="A203" s="8" t="str">
        <f>HYPERLINK("https://www.tenforums.com/tutorials/6422-apps-save-location-change-windows-10-a.html","Apps Save Location - Change for New Apps in Windows 10")</f>
        <v>Apps Save Location - Change for New Apps in Windows 10</v>
      </c>
      <c r="B203" s="9" t="s">
        <v>210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7.0" customHeight="1">
      <c r="A204" s="8" t="str">
        <f>HYPERLINK("https://www.tenforums.com/tutorials/49050-enable-disable-changing-save-location-apps-windows-10-a.html","Apps Save Location - Enable or Disable Changing in Windows 10 ")</f>
        <v>Apps Save Location - Enable or Disable Changing in Windows 10 </v>
      </c>
      <c r="B204" s="9" t="s">
        <v>211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7.0" customHeight="1">
      <c r="A205" s="8" t="str">
        <f>HYPERLINK("https://www.tenforums.com/tutorials/103965-set-preferred-gpu-apps-windows-10-a.html","Apps - Set Preferred GPU for Apps in Windows 10")</f>
        <v>Apps - Set Preferred GPU for Apps in Windows 10</v>
      </c>
      <c r="B205" s="9" t="s">
        <v>212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7.0" customHeight="1">
      <c r="A206" s="8" t="str">
        <f>HYPERLINK("https://www.tenforums.com/tutorials/8200-switch-between-apps-windows-10-mobile-phones.html","Apps - Switch Between on Windows 10 Mobile Phones")</f>
        <v>Apps - Switch Between on Windows 10 Mobile Phones</v>
      </c>
      <c r="B206" s="9" t="s">
        <v>213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7.0" customHeight="1">
      <c r="A207" s="8" t="str">
        <f>HYPERLINK("https://www.tenforums.com/tutorials/6082-switch-between-open-apps-windows-10-a.html","Apps - Switch Between Open Apps in Windows 10")</f>
        <v>Apps - Switch Between Open Apps in Windows 10</v>
      </c>
      <c r="B207" s="9" t="s">
        <v>143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7.0" customHeight="1">
      <c r="A208" s="8" t="str">
        <f>HYPERLINK("https://www.tenforums.com/tutorials/85048-turn-off-let-apps-sync-wireless-devices-windows-10-a.html","Apps - Sync with Wireless Devices in Windows 10")</f>
        <v>Apps - Sync with Wireless Devices in Windows 10</v>
      </c>
      <c r="B208" s="9" t="s">
        <v>214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7.0" customHeight="1">
      <c r="A209" s="8" t="str">
        <f>HYPERLINK("https://www.tenforums.com/tutorials/100964-terminate-microsoft-store-apps-windows-10-a.html","Apps - Terminate in Windows 10")</f>
        <v>Apps - Terminate in Windows 10</v>
      </c>
      <c r="B209" s="9" t="s">
        <v>215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7.0" customHeight="1">
      <c r="A210" s="8" t="str">
        <f>HYPERLINK("https://www.tenforums.com/tutorials/45437-windows-store-apps-troubleshooter-run-windows-10-a.html","Apps Troubleshooter - Run in Windows 10 ")</f>
        <v>Apps Troubleshooter - Run in Windows 10 </v>
      </c>
      <c r="B210" s="9" t="s">
        <v>216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7.0" customHeight="1">
      <c r="A211" s="8" t="str">
        <f>HYPERLINK("https://www.tenforums.com/tutorials/68704-turn-off-apps-share-windows-10-a.html","Apps - Turn On or Off to Share from in Windows 10 ")</f>
        <v>Apps - Turn On or Off to Share from in Windows 10 </v>
      </c>
      <c r="B211" s="9" t="s">
        <v>217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7.0" customHeight="1">
      <c r="A212" s="8" t="str">
        <f>HYPERLINK("https://www.tenforums.com/tutorials/47723-uninstall-apps-start-enable-disable-windows-8-10-a.html","Apps Uninstall from Start - Enable or Disable in Windows 8 and 10")</f>
        <v>Apps Uninstall from Start - Enable or Disable in Windows 8 and 10</v>
      </c>
      <c r="B212" s="9" t="s">
        <v>218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7.0" customHeight="1">
      <c r="A213" s="11" t="s">
        <v>219</v>
      </c>
      <c r="B213" s="10" t="s">
        <v>220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7.0" customHeight="1">
      <c r="A214" s="8" t="str">
        <f>HYPERLINK("https://www.tenforums.com/tutorials/24038-apps-use-light-dark-theme-windows-10-a.html","Apps Use Light or Dark Theme in Windows 10")</f>
        <v>Apps Use Light or Dark Theme in Windows 10</v>
      </c>
      <c r="B214" s="9" t="s">
        <v>221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7.0" customHeight="1">
      <c r="A215" s="8" t="str">
        <f>HYPERLINK("https://www.tenforums.com/tutorials/4399-system-type-32-bit-x86-64-bit-x64-windows-10-a.html","Architecture of Windows 10 - See if 32-bit (x86) or 64-bit (x64)")</f>
        <v>Architecture of Windows 10 - See if 32-bit (x86) or 64-bit (x64)</v>
      </c>
      <c r="B215" s="8" t="s">
        <v>222</v>
      </c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ht="27.0" customHeight="1">
      <c r="A216" s="11" t="s">
        <v>223</v>
      </c>
      <c r="B216" s="10" t="s">
        <v>224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7.0" customHeight="1">
      <c r="A217" s="8" t="str">
        <f>HYPERLINK("https://www.tenforums.com/tutorials/86148-setup-remove-kiosk-account-using-assigned-access-windows-10-a.html","Assigned Access (Kiosk Mode) - Setup in Windows 10")</f>
        <v>Assigned Access (Kiosk Mode) - Setup in Windows 10</v>
      </c>
      <c r="B217" s="9" t="s">
        <v>225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7.0" customHeight="1">
      <c r="A218" s="8" t="str">
        <f>HYPERLINK("https://www.tenforums.com/tutorials/98949-change-assistive-technology-sign-settings-windows-8-10-a.html","Assistive Technology Sign-in Settings - Change in Windows 8 and 10")</f>
        <v>Assistive Technology Sign-in Settings - Change in Windows 8 and 10</v>
      </c>
      <c r="B218" s="9" t="s">
        <v>226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7.0" customHeight="1">
      <c r="A219" s="8" t="str">
        <f>HYPERLINK("https://www.tenforums.com/tutorials/60751-attributes-context-menu-add-windows-10-a.html","Attributes context menu - Add in Windows 10 ")</f>
        <v>Attributes context menu - Add in Windows 10 </v>
      </c>
      <c r="B219" s="9" t="s">
        <v>227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7.0" customHeight="1">
      <c r="A220" s="18" t="str">
        <f>HYPERLINK("https://www.tenforums.com/tutorials/84119-adjust-volume-level-individual-devices-apps-windows-10-a.html","Audio - Adjust Volume Level of Individual Devices and Apps in Windows 10")</f>
        <v>Audio - Adjust Volume Level of Individual Devices and Apps in Windows 10</v>
      </c>
      <c r="B220" s="10" t="s">
        <v>228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7.0" customHeight="1">
      <c r="A221" s="11" t="s">
        <v>229</v>
      </c>
      <c r="B221" s="10" t="s">
        <v>230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7.0" customHeight="1">
      <c r="A222" s="8" t="str">
        <f>HYPERLINK("https://www.tenforums.com/tutorials/111310-change-default-sound-input-device-windows-10-a.html","Audio Input Device - Change Default in Windows 10")</f>
        <v>Audio Input Device - Change Default in Windows 10</v>
      </c>
      <c r="B222" s="9" t="s">
        <v>231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7.0" customHeight="1">
      <c r="A223" s="8" t="str">
        <f>HYPERLINK("https://www.tenforums.com/tutorials/102323-change-default-audio-playback-device-windows-10-a.html","Audio Playback Device - Change Default in Windows 10")</f>
        <v>Audio Playback Device - Change Default in Windows 10</v>
      </c>
      <c r="B223" s="9" t="s">
        <v>232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7.0" customHeight="1">
      <c r="A224" s="8" t="str">
        <f>HYPERLINK("https://www.tenforums.com/tutorials/14856-auto-arrange-folders-enable-disable-windows-10-a.html","Auto Arrange in Folders - Enable or Disable in Windows 10")</f>
        <v>Auto Arrange in Folders - Enable or Disable in Windows 10</v>
      </c>
      <c r="B224" s="9" t="s">
        <v>233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7.0" customHeight="1">
      <c r="A225" s="11" t="s">
        <v>234</v>
      </c>
      <c r="B225" s="10" t="s">
        <v>235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7.0" customHeight="1">
      <c r="A226" s="8" t="str">
        <f>HYPERLINK("https://www.tenforums.com/tutorials/40850-chkdsk-autochk-countdown-time-boot-change-windows-10-a.html","AutoChk Countdown Time at Boot - Change in Windows 10")</f>
        <v>AutoChk Countdown Time at Boot - Change in Windows 10</v>
      </c>
      <c r="B226" s="9" t="s">
        <v>236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7.0" customHeight="1">
      <c r="A227" s="8" t="str">
        <f>HYPERLINK("https://www.tenforums.com/tutorials/98269-turn-off-autocorrect-hardware-keyboard-windows-10-a.html","Autocorrect for Hardware Keyboard - Turn On or Off in Windows 10")</f>
        <v>Autocorrect for Hardware Keyboard - Turn On or Off in Windows 10</v>
      </c>
      <c r="B227" s="9" t="s">
        <v>237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7.0" customHeight="1">
      <c r="A228" s="8" t="str">
        <f>HYPERLINK("https://www.tenforums.com/tutorials/97821-turn-autoendtasks-restart-shut-down-sign-out-windows-10-a.html","AutoEndTasks at Restart, Shut down, or Sign out of Windows 10 - Turn On or Off")</f>
        <v>AutoEndTasks at Restart, Shut down, or Sign out of Windows 10 - Turn On or Off</v>
      </c>
      <c r="B228" s="9" t="s">
        <v>238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7.0" customHeight="1">
      <c r="A229" s="8" t="str">
        <f>HYPERLINK("https://www.tenforums.com/tutorials/101977-allow-block-automatic-file-downloads-apps-windows-10-a.html","Automatic File Downloads for Apps - Allow or Block in Windows 10")</f>
        <v>Automatic File Downloads for Apps - Allow or Block in Windows 10</v>
      </c>
      <c r="B229" s="9" t="s">
        <v>239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7.0" customHeight="1">
      <c r="A230" s="8" t="str">
        <f>HYPERLINK("https://www.tenforums.com/tutorials/7923-folder-template-change-windows-10-a.html#option3","Automatic Folder Type Discovery - Disable in Windows 10")</f>
        <v>Automatic Folder Type Discovery - Disable in Windows 10</v>
      </c>
      <c r="B230" s="9" t="s">
        <v>240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7.0" customHeight="1">
      <c r="A231" s="8" t="str">
        <f>HYPERLINK("https://www.tenforums.com/tutorials/3090-automatic-maintenance-change-settings-windows-10-a.html","Automatic Maintenance - Change Settings in Windows 10")</f>
        <v>Automatic Maintenance - Change Settings in Windows 10</v>
      </c>
      <c r="B231" s="9" t="s">
        <v>241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7.0" customHeight="1">
      <c r="A232" s="8" t="str">
        <f>HYPERLINK("https://www.tenforums.com/tutorials/40119-automatic-maintenance-enable-disable-windows-10-a.html","Automatic Maintenance - Enable or Disable in Windows 10")</f>
        <v>Automatic Maintenance - Enable or Disable in Windows 10</v>
      </c>
      <c r="B232" s="9" t="s">
        <v>242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7.0" customHeight="1">
      <c r="A233" s="8" t="str">
        <f>HYPERLINK("https://www.tenforums.com/tutorials/40161-automatic-maintenance-manually-start-stop-windows-10-a.html","Automatic Maintenance - Manually Start or Stop in Windows 10 ")</f>
        <v>Automatic Maintenance - Manually Start or Stop in Windows 10 </v>
      </c>
      <c r="B233" s="9" t="s">
        <v>243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7.0" customHeight="1">
      <c r="A234" s="8" t="str">
        <f>HYPERLINK("https://www.tenforums.com/tutorials/103762-prevent-windows-10-deleting-thumbnail-cache.html","Automatic Maintenance - Prevent Deleting Thumbnail Cache")</f>
        <v>Automatic Maintenance - Prevent Deleting Thumbnail Cache</v>
      </c>
      <c r="B234" s="9" t="s">
        <v>244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7.0" customHeight="1">
      <c r="A235" s="8" t="str">
        <f>HYPERLINK("https://www.tenforums.com/tutorials/96367-view-all-automatic-maintenance-tasks-windows-10-a.html","Automatic Maintenance Tasks - View All in Windows 10")</f>
        <v>Automatic Maintenance Tasks - View All in Windows 10</v>
      </c>
      <c r="B235" s="9" t="s">
        <v>245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7.0" customHeight="1">
      <c r="A236" s="8" t="str">
        <f>HYPERLINK("https://www.tenforums.com/tutorials/125655-specify-automatic-maintenance-time-run-windows-10-a.html","Automatic Maintenance Time to Run - Specify in Windows 10")</f>
        <v>Automatic Maintenance Time to Run - Specify in Windows 10</v>
      </c>
      <c r="B236" s="9" t="s">
        <v>246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7.0" customHeight="1">
      <c r="A237" s="8" t="str">
        <f>HYPERLINK("https://www.tenforums.com/tutorials/125608-enable-disable-automatic-maintenance-wake-up-computer-windows-10-a.html","Automatic Maintenance Wake Up Computer - Enable or Disable in Windows 10")</f>
        <v>Automatic Maintenance Wake Up Computer - Enable or Disable in Windows 10</v>
      </c>
      <c r="B237" s="9" t="s">
        <v>247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7.0" customHeight="1">
      <c r="A238" s="8" t="str">
        <f>HYPERLINK("https://www.tenforums.com/tutorials/90923-enable-disable-automatic-repair-windows-10-a.html","Automatic Repair - Enable or Disable in Windows 10")</f>
        <v>Automatic Repair - Enable or Disable in Windows 10</v>
      </c>
      <c r="B238" s="9" t="s">
        <v>248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7.0" customHeight="1">
      <c r="A239" s="8" t="str">
        <f>HYPERLINK("https://www.tenforums.com/tutorials/6664-store-update-apps-automatically-turn-off-windows-10-a.html","Automatic Updates for Store Apps - Turn On or Off in Windows 10")</f>
        <v>Automatic Updates for Store Apps - Turn On or Off in Windows 10</v>
      </c>
      <c r="B239" s="9" t="s">
        <v>249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7.0" customHeight="1">
      <c r="A240" s="8" t="str">
        <f>HYPERLINK("https://www.tenforums.com/tutorials/8013-windows-update-automatic-updates-enable-disable-windows-10-a.html","Automatic Updates for Windows Update - Enable or Disable in Windows 10")</f>
        <v>Automatic Updates for Windows Update - Enable or Disable in Windows 10</v>
      </c>
      <c r="B240" s="9" t="s">
        <v>250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7.0" customHeight="1">
      <c r="A241" s="8" t="str">
        <f>HYPERLINK("https://www.tenforums.com/tutorials/75317-automatically-free-up-space-turn-off-windows-10-a.html","Automatically Free Up Space - Turn On or Off in Windows 10")</f>
        <v>Automatically Free Up Space - Turn On or Off in Windows 10</v>
      </c>
      <c r="B241" s="10" t="s">
        <v>251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7.0" customHeight="1">
      <c r="A242" s="8" t="str">
        <f>HYPERLINK("https://www.tenforums.com/tutorials/3539-sign-user-account-automatically-windows-10-startup.html","Automatically Sign in to User Account at Windows 10 Startup")</f>
        <v>Automatically Sign in to User Account at Windows 10 Startup</v>
      </c>
      <c r="B242" s="9" t="s">
        <v>10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7.0" customHeight="1">
      <c r="A243" s="8" t="str">
        <f>HYPERLINK("https://www.tenforums.com/tutorials/117336-enable-disable-automount-new-disks-drives-windows.html","Automount of New Disks and Drives - Enable or Disable in Windows")</f>
        <v>Automount of New Disks and Drives - Enable or Disable in Windows</v>
      </c>
      <c r="B243" s="9" t="s">
        <v>252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7.0" customHeight="1">
      <c r="A244" s="8" t="str">
        <f>HYPERLINK("https://www.tenforums.com/tutorials/73746-autoplay-add-context-menu-windows-10-a.html","AutoPlay - Add to Context Menu in Windows 10 ")</f>
        <v>AutoPlay - Add to Context Menu in Windows 10 </v>
      </c>
      <c r="B244" s="9" t="s">
        <v>253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7.0" customHeight="1">
      <c r="A245" s="8" t="str">
        <f>HYPERLINK("https://www.tenforums.com/tutorials/101962-enable-disable-autoplay-all-drives-windows.html","AutoPlay - Enable or Disable for All Drives in Windows")</f>
        <v>AutoPlay - Enable or Disable for All Drives in Windows</v>
      </c>
      <c r="B245" s="9" t="s">
        <v>254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7.0" customHeight="1">
      <c r="A246" s="8" t="str">
        <f>HYPERLINK("https://www.tenforums.com/tutorials/101966-enable-disable-autoplay-non-volume-devices-windows.html","AutoPlay - Enable or Disable for Non-volume Devices in Windows")</f>
        <v>AutoPlay - Enable or Disable for Non-volume Devices in Windows</v>
      </c>
      <c r="B246" s="9" t="s">
        <v>255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27.0" customHeight="1">
      <c r="A247" s="11" t="s">
        <v>256</v>
      </c>
      <c r="B247" s="10" t="s">
        <v>257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27.0" customHeight="1">
      <c r="A248" s="8" t="str">
        <f>HYPERLINK("https://www.tenforums.com/tutorials/111934-backup-restore-autoplay-settings-windows-10-a.html","AutoPlay Settings - Backup and Restore in Windows 10")</f>
        <v>AutoPlay Settings - Backup and Restore in Windows 10</v>
      </c>
      <c r="B248" s="9" t="s">
        <v>258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27.0" customHeight="1">
      <c r="A249" s="8" t="str">
        <f>HYPERLINK("https://www.tenforums.com/tutorials/111949-reset-autoplay-settings-default-windows-10-a.html","AutoPlay Settings - Reset to Default in Windows 10")</f>
        <v>AutoPlay Settings - Reset to Default in Windows 10</v>
      </c>
      <c r="B249" s="9" t="s">
        <v>259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27.0" customHeight="1">
      <c r="A250" s="8" t="str">
        <f>HYPERLINK("https://www.tenforums.com/tutorials/7119-autoplay-turn-off-windows-10-a.html","AutoPlay - Turn On or Off in Windows 10")</f>
        <v>AutoPlay - Turn On or Off in Windows 10</v>
      </c>
      <c r="B250" s="9" t="s">
        <v>260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27.0" customHeight="1">
      <c r="A251" s="8" t="str">
        <f>HYPERLINK("https://www.tenforums.com/tutorials/119367-enable-disable-autosuggest-file-explorer-run-windows.html","AutoSuggest - Enable or Disable in File Explorer and Run in Windows")</f>
        <v>AutoSuggest - Enable or Disable in File Explorer and Run in Windows</v>
      </c>
      <c r="B251" s="9" t="s">
        <v>261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27.0" customHeight="1">
      <c r="A252" s="11" t="s">
        <v>262</v>
      </c>
      <c r="B252" s="10" t="s">
        <v>263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27.0" customHeight="1">
      <c r="A253" s="8" t="str">
        <f>HYPERLINK("https://www.tenforums.com/tutorials/121440-add-av1-codec-support-windows-10-a.html","AV1 Codec Support - Add to Windows 10")</f>
        <v>AV1 Codec Support - Add to Windows 10</v>
      </c>
      <c r="B253" s="9" t="s">
        <v>264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27.0" customHeight="1">
      <c r="A254" s="8" t="str">
        <f>HYPERLINK("https://www.tenforums.com/tutorials/81130-create-available-networks-shortcut-windows-10-a.html","Available Networks shortcut - Create in Windows 10")</f>
        <v>Available Networks shortcut - Create in Windows 10</v>
      </c>
      <c r="B254" s="10" t="s">
        <v>265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27.0" customHeight="1">
      <c r="A255" s="8" t="str">
        <f>HYPERLINK("https://www.tenforums.com/tutorials/105509-disconnect-windows-10-pc-azure-ad.html","Azure AD - Disconnect a Windows 10 PC from")</f>
        <v>Azure AD - Disconnect a Windows 10 PC from</v>
      </c>
      <c r="B255" s="9" t="s">
        <v>266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27.0" customHeight="1">
      <c r="A256" s="8" t="str">
        <f>HYPERLINK("https://www.tenforums.com/tutorials/105501-join-windows-10-pc-azure-ad.html","Azure AD - Join Windows 10 PC to")</f>
        <v>Azure AD - Join Windows 10 PC to</v>
      </c>
      <c r="B256" s="9" t="s">
        <v>267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27.0" customHeight="1">
      <c r="A257" s="6" t="s">
        <v>268</v>
      </c>
      <c r="B257" s="6" t="s">
        <v>268</v>
      </c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</row>
    <row r="258" ht="27.0" customHeight="1">
      <c r="A258" s="22" t="str">
        <f>HYPERLINK("https://www.tenforums.com/tutorials/7225-background-apps-turn-off-windows-10-a.html","Background Apps - Turn On or Off in Windows 10")</f>
        <v>Background Apps - Turn On or Off in Windows 10</v>
      </c>
      <c r="B258" s="23" t="s">
        <v>269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27.0" customHeight="1">
      <c r="A259" s="22" t="str">
        <f>HYPERLINK("https://www.tenforums.com/tutorials/100920-restrict-background-data-usage-wi-fi-ethernet-windows-10-a.html","Background Data Usage - Restrict for Wi-Fi and Ethernet in Windows 10")</f>
        <v>Background Data Usage - Restrict for Wi-Fi and Ethernet in Windows 10</v>
      </c>
      <c r="B259" s="23" t="s">
        <v>270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27.0" customHeight="1">
      <c r="A260" s="22" t="str">
        <f>HYPERLINK("https://www.tenforums.com/tutorials/65381-windows-backup-restore-context-menu-add-windows-10-a.html","Backup and Restore context menu - Add in Windows 10 ")</f>
        <v>Backup and Restore context menu - Add in Windows 10 </v>
      </c>
      <c r="B260" s="23" t="s">
        <v>271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27.0" customHeight="1">
      <c r="A261" s="22" t="str">
        <f>HYPERLINK("https://www.tenforums.com/tutorials/75584-windows-backup-change-settings-window-10-a.html","Backup and Restore (Windows 7) - Change Settings in Window 10")</f>
        <v>Backup and Restore (Windows 7) - Change Settings in Window 10</v>
      </c>
      <c r="B261" s="24" t="s">
        <v>272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27.0" customHeight="1">
      <c r="A262" s="22" t="str">
        <f>HYPERLINK("https://www.tenforums.com/tutorials/75792-windows-backup-create-windows-10-a.html","Backup and Restore (Windows 7) - Create Backup in Windows 10")</f>
        <v>Backup and Restore (Windows 7) - Create Backup in Windows 10</v>
      </c>
      <c r="B262" s="24" t="s">
        <v>273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27.0" customHeight="1">
      <c r="A263" s="22" t="str">
        <f>HYPERLINK("https://www.tenforums.com/tutorials/98709-enable-disable-user-files-backup-windows-backup-windows-10-a.html","Backup and Restore (Windows 7) - Enable or Disable User Files Backup in Windows 10")</f>
        <v>Backup and Restore (Windows 7) - Enable or Disable User Files Backup in Windows 10</v>
      </c>
      <c r="B263" s="23" t="s">
        <v>274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27.0" customHeight="1">
      <c r="A264" s="22" t="str">
        <f>HYPERLINK("https://www.tenforums.com/tutorials/75607-windows-backup-manage-space-windows-10-a.html","Backup and Restore (Windows 7) - Manage Space in Windows 10")</f>
        <v>Backup and Restore (Windows 7) - Manage Space in Windows 10</v>
      </c>
      <c r="B264" s="24" t="s">
        <v>275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27.0" customHeight="1">
      <c r="A265" s="22" t="str">
        <f>HYPERLINK("https://www.tenforums.com/tutorials/75528-windows-backup-reset-default-windows-10-a.html","Backup and Restore (Windows 7) - Reset to Default in Windows 10")</f>
        <v>Backup and Restore (Windows 7) - Reset to Default in Windows 10</v>
      </c>
      <c r="B265" s="24" t="s">
        <v>276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27.0" customHeight="1">
      <c r="A266" s="22" t="str">
        <f>HYPERLINK("https://www.tenforums.com/tutorials/75675-windows-backup-restore-files-windows-10-a.html","Backup and Restore (Windows 7) - Restore Files in Windows 10")</f>
        <v>Backup and Restore (Windows 7) - Restore Files in Windows 10</v>
      </c>
      <c r="B266" s="24" t="s">
        <v>277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27.0" customHeight="1">
      <c r="A267" s="22" t="str">
        <f>HYPERLINK("https://www.tenforums.com/tutorials/75591-windows-backup-schedule-turn-off-windows-10-a.html","Backup and Restore (Windows 7) Schedule - Turn On or Off in Window 10")</f>
        <v>Backup and Restore (Windows 7) Schedule - Turn On or Off in Window 10</v>
      </c>
      <c r="B267" s="24" t="s">
        <v>278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27.0" customHeight="1">
      <c r="A268" s="22" t="str">
        <f>HYPERLINK("https://www.tenforums.com/tutorials/75517-windows-backup-set-up-windows-10-a.html","Backup and Restore (Windows 7) - Set Up in Windows 10")</f>
        <v>Backup and Restore (Windows 7) - Set Up in Windows 10</v>
      </c>
      <c r="B268" s="24" t="s">
        <v>279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27.0" customHeight="1">
      <c r="A269" s="22" t="str">
        <f>HYPERLINK("https://www.tenforums.com/tutorials/7164-backup-windows-10-mobile-phones-create-manage.html","Backup Windows 10 Mobile Phones - Create and Manage")</f>
        <v>Backup Windows 10 Mobile Phones - Create and Manage</v>
      </c>
      <c r="B269" s="23" t="s">
        <v>280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27.0" customHeight="1">
      <c r="A270" s="22" t="str">
        <f>HYPERLINK("https://www.tenforums.com/tutorials/88607-limit-bandwidth-windows-update-store-app-updates-windows-10-a.html","Bandwidth - Limit to Download and Upload Windows and App Updates in Windows 10")</f>
        <v>Bandwidth - Limit to Download and Upload Windows and App Updates in Windows 10</v>
      </c>
      <c r="B270" s="23" t="s">
        <v>160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27.0" customHeight="1">
      <c r="A271" s="22" t="str">
        <f>HYPERLINK("https://www.tenforums.com/tutorials/46769-enable-disable-windows-subsystem-linux-windows-10-a.html","Bash on Ubuntu on Windows 10 - Enable or Disable ")</f>
        <v>Bash on Ubuntu on Windows 10 - Enable or Disable </v>
      </c>
      <c r="B271" s="23" t="s">
        <v>281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27.0" customHeight="1">
      <c r="A272" s="22" t="str">
        <f>HYPERLINK("https://www.tenforums.com/tutorials/46796-bash-ubuntu-windows-10-shortcut-create.html","Bash on Ubuntu on Windows 10 shortcut - Create ")</f>
        <v>Bash on Ubuntu on Windows 10 shortcut - Create </v>
      </c>
      <c r="B272" s="23" t="s">
        <v>282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27.0" customHeight="1">
      <c r="A273" s="22" t="str">
        <f>HYPERLINK("https://www.tenforums.com/tutorials/60125-open-bash-window-here-context-menu-add-windows-10-a.html","Bash open window here context menu - Add in Windows 10 ")</f>
        <v>Bash open window here context menu - Add in Windows 10 </v>
      </c>
      <c r="B273" s="23" t="s">
        <v>283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27.0" customHeight="1">
      <c r="A274" s="22" t="str">
        <f>HYPERLINK("https://www.tenforums.com/tutorials/7968-bat-files-add-open-context-menu-windows-10-a.html","BAT files - Add Open with Context Menu in Windows 10")</f>
        <v>BAT files - Add Open with Context Menu in Windows 10</v>
      </c>
      <c r="B274" s="23" t="s">
        <v>284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27.0" customHeight="1">
      <c r="A275" s="22" t="str">
        <f>HYPERLINK("https://www.tenforums.com/tutorials/7974-batch-file-add-new-context-menu-windows-10-a.html","Batch File - Add to New Context Menu in Windows 10")</f>
        <v>Batch File - Add to New Context Menu in Windows 10</v>
      </c>
      <c r="B275" s="23" t="s">
        <v>285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27.0" customHeight="1">
      <c r="A276" s="22" t="str">
        <f>HYPERLINK("https://www.tenforums.com/tutorials/103834-change-battery-notification-level-action-settings-windows.html","Battery - Change Notification, Level, and Action Settings in Windows")</f>
        <v>Battery - Change Notification, Level, and Action Settings in Windows</v>
      </c>
      <c r="B276" s="23" t="s">
        <v>286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27.0" customHeight="1">
      <c r="A277" s="22" t="str">
        <f>HYPERLINK("https://www.tenforums.com/tutorials/63430-battery-energy-estimation-report-generate-windows-10-a.html","Battery Energy Estimation Report - Generate in Windows 10 ")</f>
        <v>Battery Energy Estimation Report - Generate in Windows 10 </v>
      </c>
      <c r="B277" s="23" t="s">
        <v>287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27.0" customHeight="1">
      <c r="A278" s="22" t="str">
        <f>HYPERLINK("https://www.tenforums.com/tutorials/129415-enable-disable-battery-life-estimated-time-remaining-windows-10-a.html","Battery Life Estimated Time Remaining - Enable or Disable in Windows 10")</f>
        <v>Battery Life Estimated Time Remaining - Enable or Disable in Windows 10</v>
      </c>
      <c r="B278" s="23" t="s">
        <v>288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27.0" customHeight="1">
      <c r="A279" s="22" t="str">
        <f>HYPERLINK("https://www.tenforums.com/tutorials/120228-optimize-battery-life-windows-10-pc.html","Battery Life - Optimize on Windows 10 PC")</f>
        <v>Battery Life - Optimize on Windows 10 PC</v>
      </c>
      <c r="B279" s="23" t="s">
        <v>289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27.0" customHeight="1">
      <c r="A280" s="22" t="str">
        <f>HYPERLINK("https://www.tenforums.com/tutorials/82552-optimize-battery-life-when-watching-movies-videos-windows-10-a.html","Battery Life - Optimize when Watching Movies and Videos in Windows 10")</f>
        <v>Battery Life - Optimize when Watching Movies and Videos in Windows 10</v>
      </c>
      <c r="B280" s="24" t="s">
        <v>290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27.0" customHeight="1">
      <c r="A281" s="22" t="str">
        <f>HYPERLINK("https://www.tenforums.com/tutorials/15754-battery-power-indicator-use-old-new-windows-10-a.html","Battery Power Indicator - Use Old or New in Windows 10")</f>
        <v>Battery Power Indicator - Use Old or New in Windows 10</v>
      </c>
      <c r="B281" s="23" t="s">
        <v>291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27.0" customHeight="1">
      <c r="A282" s="22" t="str">
        <f>HYPERLINK("https://www.tenforums.com/tutorials/5397-battery-saver-shortcut-create-windows-10-a.html","Battery Saver Shortcut - Create in Windows 10")</f>
        <v>Battery Saver Shortcut - Create in Windows 10</v>
      </c>
      <c r="B282" s="23" t="s">
        <v>292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27.0" customHeight="1">
      <c r="A283" s="22" t="str">
        <f>HYPERLINK("https://www.tenforums.com/tutorials/2647-battery-saver-turn-off-windows-10-a.html","Battery Saver - Turn On or Off in Windows 10")</f>
        <v>Battery Saver - Turn On or Off in Windows 10</v>
      </c>
      <c r="B283" s="23" t="s">
        <v>293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27.0" customHeight="1">
      <c r="A284" s="22" t="str">
        <f>HYPERLINK("https://www.tenforums.com/tutorials/82343-manage-battery-usage-app-windows-10-a.html","Battery Usage by App - Manage in Windows 10")</f>
        <v>Battery Usage by App - Manage in Windows 10</v>
      </c>
      <c r="B284" s="24" t="s">
        <v>294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27.0" customHeight="1">
      <c r="A285" s="22" t="str">
        <f>HYPERLINK("https://www.tenforums.com/tutorials/3297-battery-usage-report-generate-windows-10-a.html","Battery Usage Report - Generate in Windows 10")</f>
        <v>Battery Usage Report - Generate in Windows 10</v>
      </c>
      <c r="B285" s="23" t="s">
        <v>295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27.0" customHeight="1">
      <c r="A286" s="25" t="s">
        <v>296</v>
      </c>
      <c r="B286" s="24" t="s">
        <v>297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27.0" customHeight="1">
      <c r="A287" s="26" t="s">
        <v>298</v>
      </c>
      <c r="B287" s="27" t="s">
        <v>299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ht="27.0" customHeight="1">
      <c r="A288" s="22" t="str">
        <f>HYPERLINK("https://www.tenforums.com/tutorials/109878-search-bing-notepad-windows-10-a.html","Bing - Search with Bing from Notepad in Windows 10")</f>
        <v>Bing - Search with Bing from Notepad in Windows 10</v>
      </c>
      <c r="B288" s="23" t="s">
        <v>300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27.0" customHeight="1">
      <c r="A289" s="25" t="str">
        <f>HYPERLINK("https://www.tenforums.com/tutorials/154569-how-use-bing-wallpaper-app-change-windows-10-desktop-background.html","Bing Wallpaper app - Change Desktop Background in Windows 10")</f>
        <v>Bing Wallpaper app - Change Desktop Background in Windows 10</v>
      </c>
      <c r="B289" s="24" t="s">
        <v>301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27.0" customHeight="1">
      <c r="A290" s="25" t="s">
        <v>302</v>
      </c>
      <c r="B290" s="24" t="s">
        <v>303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27.0" customHeight="1">
      <c r="A291" s="22" t="str">
        <f>HYPERLINK("https://www.tenforums.com/tutorials/107406-enable-disable-domain-users-sign-windows-10-using-biometrics.html","Biometrics - Enable or Disable Domain Users to Sign in to Windows 10")</f>
        <v>Biometrics - Enable or Disable Domain Users to Sign in to Windows 10</v>
      </c>
      <c r="B291" s="23" t="s">
        <v>304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27.0" customHeight="1">
      <c r="A292" s="22" t="str">
        <f>HYPERLINK("https://www.tenforums.com/tutorials/117987-enable-disable-windows-hello-biometrics-windows-10-a.html","Biometrics - Enable or Disable Use of in Windows 10")</f>
        <v>Biometrics - Enable or Disable Use of in Windows 10</v>
      </c>
      <c r="B292" s="23" t="s">
        <v>305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27.0" customHeight="1">
      <c r="A293" s="22" t="str">
        <f>HYPERLINK("https://www.tenforums.com/tutorials/107441-enable-disable-users-sign-windows-10-using-biometrics.html","Biometrics - Enable or Disable Users to Sign in to Windows 10")</f>
        <v>Biometrics - Enable or Disable Users to Sign in to Windows 10</v>
      </c>
      <c r="B293" s="23" t="s">
        <v>306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27.0" customHeight="1">
      <c r="A294" s="22" t="str">
        <f>HYPERLINK("https://www.tenforums.com/tutorials/85252-check-bios-uefi-firmware-version-windows-10-a.html","BIOS and UEFI Firmware Version - Check in Windows 10")</f>
        <v>BIOS and UEFI Firmware Version - Check in Windows 10</v>
      </c>
      <c r="B294" s="23" t="s">
        <v>307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27.0" customHeight="1">
      <c r="A295" s="25" t="str">
        <f>HYPERLINK("https://www.tenforums.com/tutorials/150025-how-see-last-bios-boot-time-windows-10-a.html","BIOS Boot Time - See in Windows 10")</f>
        <v>BIOS Boot Time - See in Windows 10</v>
      </c>
      <c r="B295" s="24" t="s">
        <v>308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27.0" customHeight="1">
      <c r="A296" s="22" t="str">
        <f>HYPERLINK("https://www.tenforums.com/tutorials/85195-check-if-windows-10-using-uefi-legacy-bios.html","BIOS or UEFI - Check which one Windows 10 is using")</f>
        <v>BIOS or UEFI - Check which one Windows 10 is using</v>
      </c>
      <c r="B296" s="23" t="s">
        <v>309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27.0" customHeight="1">
      <c r="A297" s="22" t="str">
        <f>HYPERLINK("https://www.tenforums.com/tutorials/5831-uefi-firmware-settings-boot-inside-windows-10-a.html","BIOS UEFI Firmware Settings - Boot to from inside Windows 10")</f>
        <v>BIOS UEFI Firmware Settings - Boot to from inside Windows 10</v>
      </c>
      <c r="B297" s="23" t="s">
        <v>310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27.0" customHeight="1">
      <c r="A298" s="22" t="str">
        <f>HYPERLINK("https://www.tenforums.com/tutorials/37432-lock-drive-add-context-menu-bitlocker-drives-windows-10-a.html","BitLocker - Add Lock Drive to Context Menu of Drives in Windows 10")</f>
        <v>BitLocker - Add Lock Drive to Context Menu of Drives in Windows 10</v>
      </c>
      <c r="B298" s="23" t="s">
        <v>311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27.0" customHeight="1">
      <c r="A299" s="22" t="str">
        <f>HYPERLINK("https://www.tenforums.com/tutorials/97066-add-remove-change-bitlocker-password-context-menu-windows-10-a.html","BitLocker - Add or Remove Change BitLocker Password Context Menu in Windows 10")</f>
        <v>BitLocker - Add or Remove Change BitLocker Password Context Menu in Windows 10</v>
      </c>
      <c r="B299" s="23" t="s">
        <v>312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27.0" customHeight="1">
      <c r="A300" s="22" t="str">
        <f>HYPERLINK("https://www.tenforums.com/tutorials/97077-add-remove-change-bitlocker-pin-context-menu-windows-10-a.html","BitLocker - Add or Remove Change BitLocker PIN Context Menu in Windows 10")</f>
        <v>BitLocker - Add or Remove Change BitLocker PIN Context Menu in Windows 10</v>
      </c>
      <c r="B300" s="23" t="s">
        <v>313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27.0" customHeight="1">
      <c r="A301" s="22" t="str">
        <f>HYPERLINK("https://www.tenforums.com/tutorials/38405-manage-bitlocker-context-menu-add-remove-windows.html","BitLocker - Add or Remove Manage BitLocker context menu in Windows")</f>
        <v>BitLocker - Add or Remove Manage BitLocker context menu in Windows</v>
      </c>
      <c r="B301" s="23" t="s">
        <v>314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27.0" customHeight="1">
      <c r="A302" s="22" t="str">
        <f>HYPERLINK("https://www.tenforums.com/tutorials/97079-add-remove-resume-bitlocker-protection-context-menu-windows-10-a.html","BitLocker - Add or Remove Resume BitLocker Protection Context Menu in Windows 10")</f>
        <v>BitLocker - Add or Remove Resume BitLocker Protection Context Menu in Windows 10</v>
      </c>
      <c r="B302" s="23" t="s">
        <v>315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27.0" customHeight="1">
      <c r="A303" s="22" t="str">
        <f>HYPERLINK("https://www.tenforums.com/tutorials/38313-turn-off-bitlocker-context-menu-add-remove-windows.html","BitLocker - Add or Remove Turn off BitLocker context menu in Windows")</f>
        <v>BitLocker - Add or Remove Turn off BitLocker context menu in Windows</v>
      </c>
      <c r="B303" s="23" t="s">
        <v>316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27.0" customHeight="1">
      <c r="A304" s="22" t="str">
        <f>HYPERLINK("https://www.tenforums.com/tutorials/38157-turn-bitlocker-context-menu-add-remove-windows-10-a.html","BitLocker - Add or Remove Turn on BitLocker context menu in Windows 10")</f>
        <v>BitLocker - Add or Remove Turn on BitLocker context menu in Windows 10</v>
      </c>
      <c r="B304" s="23" t="s">
        <v>317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27.0" customHeight="1">
      <c r="A305" s="22" t="str">
        <f>HYPERLINK("https://www.tenforums.com/tutorials/97160-add-remove-unlock-drive-context-menu-windows.html","BitLocker - Add or Remove Unlock Drive Context Menu in Windows")</f>
        <v>BitLocker - Add or Remove Unlock Drive Context Menu in Windows</v>
      </c>
      <c r="B305" s="23" t="s">
        <v>318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27.0" customHeight="1">
      <c r="A306" s="22" t="str">
        <f>HYPERLINK("https://www.tenforums.com/tutorials/38259-suspend-bitlocker-protection-add-context-menu-windows.html","BitLocker - Add Suspend BitLocker protection to Context Menu in Windows")</f>
        <v>BitLocker - Add Suspend BitLocker protection to Context Menu in Windows</v>
      </c>
      <c r="B306" s="23" t="s">
        <v>319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27.0" customHeight="1">
      <c r="A307" s="22" t="str">
        <f>HYPERLINK("https://www.tenforums.com/tutorials/37662-bitlocker-auto-unlock-turn-off-drive-windows-10-a.html","BitLocker Auto-unlock - Turn On or Off for Drive in Windows 10")</f>
        <v>BitLocker Auto-unlock - Turn On or Off for Drive in Windows 10</v>
      </c>
      <c r="B307" s="23" t="s">
        <v>320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27.0" customHeight="1">
      <c r="A308" s="25" t="str">
        <f>HYPERLINK("https://www.tenforums.com/tutorials/138500-create-bitlocker-encrypted-container-file-vhd-vhdx-windows.html","BitLocker - Create Encrypted Container File with VHD or VHDX in Windows")</f>
        <v>BitLocker - Create Encrypted Container File with VHD or VHDX in Windows</v>
      </c>
      <c r="B308" s="24" t="s">
        <v>321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27.0" customHeight="1">
      <c r="A309" s="22" t="str">
        <f>HYPERLINK("https://www.tenforums.com/tutorials/124456-deny-write-access-fixed-data-drives-not-protected-bitlocker.html","BitLocker - Deny Write Access to Fixed Data Drives not Protected by BitLocker")</f>
        <v>BitLocker - Deny Write Access to Fixed Data Drives not Protected by BitLocker</v>
      </c>
      <c r="B309" s="23" t="s">
        <v>322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27.0" customHeight="1">
      <c r="A310" s="22" t="str">
        <f>HYPERLINK("https://www.tenforums.com/tutorials/96998-deny-write-access-removable-drives-not-protected-bitlocker.html","BitLocker - Deny Write Access to Removable Drives not Protected by BitLocker")</f>
        <v>BitLocker - Deny Write Access to Removable Drives not Protected by BitLocker</v>
      </c>
      <c r="B310" s="23" t="s">
        <v>323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27.0" customHeight="1">
      <c r="A311" s="22" t="str">
        <f>HYPERLINK("https://www.tenforums.com/tutorials/37360-bitlocker-drive-encryption-shortcut-create-windows-10-a.html","BitLocker Drive Encryption Shortcut - Create in Windows 10")</f>
        <v>BitLocker Drive Encryption Shortcut - Create in Windows 10</v>
      </c>
      <c r="B311" s="23" t="s">
        <v>324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27.0" customHeight="1">
      <c r="A312" s="22" t="str">
        <f>HYPERLINK("https://www.tenforums.com/tutorials/36901-bitlocker-drive-encryption-status-check-windows-10-a.html","BitLocker Drive Encryption Status - Check in Windows 10")</f>
        <v>BitLocker Drive Encryption Status - Check in Windows 10</v>
      </c>
      <c r="B312" s="23" t="s">
        <v>325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27.0" customHeight="1">
      <c r="A313" s="22" t="str">
        <f>HYPERLINK("https://www.tenforums.com/tutorials/97087-lock-bitlocker-encrypted-drive-windows.html","BitLocker Encrypted Drive - Lock in Windows")</f>
        <v>BitLocker Encrypted Drive - Lock in Windows</v>
      </c>
      <c r="B313" s="23" t="s">
        <v>326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27.0" customHeight="1">
      <c r="A314" s="22" t="str">
        <f>HYPERLINK("https://www.tenforums.com/tutorials/36827-bitlocker-encryption-method-cipher-strength-change-windows-10-a.html","BitLocker Encryption Method and Cipher Strength - Change in Windows 10")</f>
        <v>BitLocker Encryption Method and Cipher Strength - Change in Windows 10</v>
      </c>
      <c r="B314" s="23" t="s">
        <v>327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27.0" customHeight="1">
      <c r="A315" s="22" t="str">
        <f>HYPERLINK("https://www.tenforums.com/tutorials/96833-enable-disable-enhanced-pins-bitlocker-startup-windows-10-a.html","BitLocker Enhanced PINs for Startup - Enable or Disable in Windows 10")</f>
        <v>BitLocker Enhanced PINs for Startup - Enable or Disable in Windows 10</v>
      </c>
      <c r="B315" s="23" t="s">
        <v>328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27.0" customHeight="1">
      <c r="A316" s="22" t="str">
        <f>HYPERLINK("https://www.tenforums.com/tutorials/96957-change-bitlocker-password-windows-10-a.html","BitLocker Password - Change in Windows 10")</f>
        <v>BitLocker Password - Change in Windows 10</v>
      </c>
      <c r="B316" s="23" t="s">
        <v>329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27.0" customHeight="1">
      <c r="A317" s="25" t="s">
        <v>330</v>
      </c>
      <c r="B317" s="24" t="s">
        <v>331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27.0" customHeight="1">
      <c r="A318" s="22" t="str">
        <f>HYPERLINK("https://www.tenforums.com/tutorials/96939-enable-disable-standard-users-changing-bitlocker-pin-password.html","BitLocker PIN or Password - Enable or Disable Standard Users from Changing")</f>
        <v>BitLocker PIN or Password - Enable or Disable Standard Users from Changing</v>
      </c>
      <c r="B318" s="23" t="s">
        <v>332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27.0" customHeight="1">
      <c r="A319" s="22" t="str">
        <f>HYPERLINK("https://www.tenforums.com/tutorials/38508-bitlocker-protection-suspend-resume-drive-windows-10-a.html","BitLocker Protection - Suspend or Resume for Drive in Windows 10")</f>
        <v>BitLocker Protection - Suspend or Resume for Drive in Windows 10</v>
      </c>
      <c r="B319" s="23" t="s">
        <v>333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27.0" customHeight="1">
      <c r="A320" s="22" t="str">
        <f>HYPERLINK("https://www.tenforums.com/tutorials/39732-bitlocker-recovery-key-back-up-windows-10-a.html","BitLocker Recovery Key - Back up in Windows 10")</f>
        <v>BitLocker Recovery Key - Back up in Windows 10</v>
      </c>
      <c r="B320" s="23" t="s">
        <v>334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27.0" customHeight="1">
      <c r="A321" s="22" t="str">
        <f>HYPERLINK("https://www.tenforums.com/tutorials/130909-find-bitlocker-recovery-key-windows-10-a.html","BitLocker Recovery Key - Find in Windows 10")</f>
        <v>BitLocker Recovery Key - Find in Windows 10</v>
      </c>
      <c r="B321" s="23" t="s">
        <v>335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27.0" customHeight="1">
      <c r="A322" s="22" t="str">
        <f>HYPERLINK("https://www.tenforums.com/tutorials/39888-bitlocker-recovery-key-delete-onedrive-microsoft-account.html","BitLocker Recovery Key - Delete from OneDrive of Microsoft Account")</f>
        <v>BitLocker Recovery Key - Delete from OneDrive of Microsoft Account</v>
      </c>
      <c r="B322" s="23" t="s">
        <v>336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27.0" customHeight="1">
      <c r="A323" s="22" t="str">
        <f>HYPERLINK("https://www.tenforums.com/tutorials/97390-use-bitlocker-repair-tool-recover-encrypted-drive-windows.html","BitLocker Repair Tool - Use to Recover Encrypted Drive in Windows")</f>
        <v>BitLocker Repair Tool - Use to Recover Encrypted Drive in Windows</v>
      </c>
      <c r="B323" s="23" t="s">
        <v>337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27.0" customHeight="1">
      <c r="A324" s="22" t="str">
        <f>HYPERLINK("https://www.tenforums.com/tutorials/96842-specify-minimum-pin-length-bitlocker-startup-windows-10-a.html","BitLocker - Specify Minimum PIN Length for Startup in Windows 10")</f>
        <v>BitLocker - Specify Minimum PIN Length for Startup in Windows 10</v>
      </c>
      <c r="B324" s="23" t="s">
        <v>338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27.0" customHeight="1">
      <c r="A325" s="22" t="str">
        <f>HYPERLINK("https://www.tenforums.com/tutorials/97295-copy-startup-key-os-drive-encrypted-bitlocker-windows.html","BitLocker Startup Key of OS Drive - Copy in Windows")</f>
        <v>BitLocker Startup Key of OS Drive - Copy in Windows</v>
      </c>
      <c r="B325" s="23" t="s">
        <v>339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27.0" customHeight="1">
      <c r="A326" s="22" t="str">
        <f>HYPERLINK("https://www.tenforums.com/tutorials/96861-change-bitlocker-startup-pin-windows-10-a.html","BitLocker Startup PIN - Change in Windows 10")</f>
        <v>BitLocker Startup PIN - Change in Windows 10</v>
      </c>
      <c r="B326" s="23" t="s">
        <v>340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27.0" customHeight="1">
      <c r="A327" s="25" t="s">
        <v>341</v>
      </c>
      <c r="B327" s="24" t="s">
        <v>342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27.0" customHeight="1">
      <c r="A328" s="22" t="str">
        <f>HYPERLINK("https://www.tenforums.com/tutorials/37198-bitlocker-turn-off-fixed-data-drives-windows-10-a.html","BitLocker - Turn On or Off for Fixed Data Drives in Windows 10")</f>
        <v>BitLocker - Turn On or Off for Fixed Data Drives in Windows 10</v>
      </c>
      <c r="B328" s="23" t="s">
        <v>343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27.0" customHeight="1">
      <c r="A329" s="22" t="str">
        <f>HYPERLINK("https://www.tenforums.com/tutorials/37060-bitlocker-turn-off-operating-system-drive-windows-10-a.html","BitLocker - Turn On or Off for Operating System Drive in Windows 10")</f>
        <v>BitLocker - Turn On or Off for Operating System Drive in Windows 10</v>
      </c>
      <c r="B329" s="23" t="s">
        <v>344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27.0" customHeight="1">
      <c r="A330" s="22" t="str">
        <f>HYPERLINK("https://www.tenforums.com/tutorials/36701-bitlocker-turn-off-removable-data-drives-windows-10-a.html","BitLocker - Turn On or Off for Removable Data Drives in Windows 10 ")</f>
        <v>BitLocker - Turn On or Off for Removable Data Drives in Windows 10 </v>
      </c>
      <c r="B330" s="23" t="s">
        <v>345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27.0" customHeight="1">
      <c r="A331" s="22" t="str">
        <f>HYPERLINK("https://www.tenforums.com/tutorials/97219-unlock-fixed-removable-bitlocker-drive-windows.html","BitLocker - Unlock Fixed or Removable Drive in Windows")</f>
        <v>BitLocker - Unlock Fixed or Removable Drive in Windows</v>
      </c>
      <c r="B331" s="23" t="s">
        <v>346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27.0" customHeight="1">
      <c r="A332" s="22" t="str">
        <f>HYPERLINK("https://www.tenforums.com/tutorials/97242-unlock-os-drive-encrypted-bitlocker-windows-10-a.html","BitLocker - Unlock OS Drive in Windows 10")</f>
        <v>BitLocker - Unlock OS Drive in Windows 10</v>
      </c>
      <c r="B332" s="23" t="s">
        <v>347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27.0" customHeight="1">
      <c r="A333" s="22" t="str">
        <f>HYPERLINK("https://www.tenforums.com/tutorials/85418-disable-downloaded-files-being-blocked-windows.html","Blocked Files - Disable Downloaded Files from being Blocked in Windows")</f>
        <v>Blocked Files - Disable Downloaded Files from being Blocked in Windows</v>
      </c>
      <c r="B333" s="23" t="s">
        <v>348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27.0" customHeight="1">
      <c r="A334" s="22" t="str">
        <f>HYPERLINK("https://www.tenforums.com/tutorials/35552-compression-blue-arrows-icons-change-remove-windows-10-a.html","Blue Double Arrows on Icons - Change or Remove in Windows 10")</f>
        <v>Blue Double Arrows on Icons - Change or Remove in Windows 10</v>
      </c>
      <c r="B334" s="23" t="s">
        <v>349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27.0" customHeight="1">
      <c r="A335" s="22" t="str">
        <f>HYPERLINK("https://www.tenforums.com/tutorials/73518-night-light-turn-off-windows-10-a.html","Blue Light Reduction - Turn On or Off in Windows 10 ")</f>
        <v>Blue Light Reduction - Turn On or Off in Windows 10 </v>
      </c>
      <c r="B335" s="24" t="s">
        <v>350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27.0" customHeight="1">
      <c r="A336" s="25" t="str">
        <f>HYPERLINK("https://www.tenforums.com/tutorials/151957-how-enable-disable-bluetooth-absolute-volume-windows-10-a.html","Bluetooth Absolute Volume - Enable or Disable in Windows 10")</f>
        <v>Bluetooth Absolute Volume - Enable or Disable in Windows 10</v>
      </c>
      <c r="B336" s="24" t="s">
        <v>351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27.0" customHeight="1">
      <c r="A337" s="22" t="str">
        <f>HYPERLINK("https://www.tenforums.com/tutorials/24451-bluetooth-context-menu-add-windows-10-a.html","Bluetooth context menu - Add in Windows 10")</f>
        <v>Bluetooth context menu - Add in Windows 10</v>
      </c>
      <c r="B337" s="23" t="s">
        <v>352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27.0" customHeight="1">
      <c r="A338" s="22" t="str">
        <f>HYPERLINK("https://www.tenforums.com/tutorials/78077-bluetooth-device-unpair-windows-10-mobile-phone.html","Bluetooth Device - Unpair on Windows 10 Mobile Phone")</f>
        <v>Bluetooth Device - Unpair on Windows 10 Mobile Phone</v>
      </c>
      <c r="B338" s="24" t="s">
        <v>353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27.0" customHeight="1">
      <c r="A339" s="22" t="str">
        <f>HYPERLINK("https://www.tenforums.com/tutorials/78072-bluetooth-device-unpair-windows-10-pc.html","Bluetooth Device - Unpair on Windows 10 PC")</f>
        <v>Bluetooth Device - Unpair on Windows 10 PC</v>
      </c>
      <c r="B339" s="24" t="s">
        <v>354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27.0" customHeight="1">
      <c r="A340" s="22" t="str">
        <f>HYPERLINK("https://www.tenforums.com/tutorials/117255-check-battery-level-bluetooth-devices-windows-10-a.html","Bluetooth Devices Battery Level - Check in Windows 10")</f>
        <v>Bluetooth Devices Battery Level - Check in Windows 10</v>
      </c>
      <c r="B340" s="23" t="s">
        <v>355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27.0" customHeight="1">
      <c r="A341" s="28" t="s">
        <v>356</v>
      </c>
      <c r="B341" s="29" t="s">
        <v>357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ht="27.0" customHeight="1">
      <c r="A342" s="22" t="str">
        <f>HYPERLINK("https://www.tenforums.com/tutorials/95222-turn-off-bluetooth-notification-area-icon-windows-10-a.html","Bluetooth Notification Area Icon - Turn On or Off in Windows 10")</f>
        <v>Bluetooth Notification Area Icon - Turn On or Off in Windows 10</v>
      </c>
      <c r="B342" s="23" t="s">
        <v>358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27.0" customHeight="1">
      <c r="A343" s="22" t="str">
        <f>HYPERLINK("https://www.tenforums.com/tutorials/78067-bluetooth-pair-windows-10-mobile-phone-windows-10-pc.html","Bluetooth - Pair Windows 10 Mobile Phone with Windows 10 PC")</f>
        <v>Bluetooth - Pair Windows 10 Mobile Phone with Windows 10 PC</v>
      </c>
      <c r="B343" s="24" t="s">
        <v>359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27.0" customHeight="1">
      <c r="A344" s="22" t="str">
        <f>HYPERLINK("https://www.tenforums.com/tutorials/104340-turn-off-streamlined-pairing-bluetooth-peripherals-windows-10-a.html","Bluetooth Streamlined Pairing - Turn On or Off in Windows 10")</f>
        <v>Bluetooth Streamlined Pairing - Turn On or Off in Windows 10</v>
      </c>
      <c r="B344" s="23" t="s">
        <v>360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27.0" customHeight="1">
      <c r="A345" s="22" t="str">
        <f>HYPERLINK("https://www.tenforums.com/tutorials/33807-bluetooth-turn-off-windows-10-a.html","Bluetooth - Turn On or Off in Windows 10")</f>
        <v>Bluetooth - Turn On or Off in Windows 10</v>
      </c>
      <c r="B345" s="23" t="s">
        <v>361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27.0" customHeight="1">
      <c r="A346" s="22" t="str">
        <f>HYPERLINK("https://www.tenforums.com/tutorials/77945-bluetooth-turn-off-windows-10-mobile.html","Bluetooth - Turn On or Off in Windows 10 Mobile")</f>
        <v>Bluetooth - Turn On or Off in Windows 10 Mobile</v>
      </c>
      <c r="B346" s="24" t="s">
        <v>362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27.0" customHeight="1">
      <c r="A347" s="22" t="str">
        <f>HYPERLINK("https://www.tenforums.com/tutorials/112075-find-bluetooth-version-windows.html","Bluetooth Version - Find in Windows")</f>
        <v>Bluetooth Version - Find in Windows</v>
      </c>
      <c r="B347" s="23" t="s">
        <v>363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27.0" customHeight="1">
      <c r="A348" s="30" t="str">
        <f>HYPERLINK("https://www.tenforums.com/tutorials/124993-enable-disable-acrylic-blur-effect-sign-screen-windows-10-a.html","Blur Effect on Sign-in Screen - Enable or Disable in Windows 10")</f>
        <v>Blur Effect on Sign-in Screen - Enable or Disable in Windows 10</v>
      </c>
      <c r="B348" s="23" t="s">
        <v>364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27.0" customHeight="1">
      <c r="A349" s="22" t="str">
        <f>HYPERLINK("https://www.tenforums.com/tutorials/28869-boot-check-if-hybrid-full-hibernate-windows-8-10-a.html","Boot - Check if from Hybrid, Full, or Hibernate in Windows 8 and 10")</f>
        <v>Boot - Check if from Hybrid, Full, or Hibernate in Windows 8 and 10</v>
      </c>
      <c r="B349" s="23" t="s">
        <v>365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27.0" customHeight="1">
      <c r="A350" s="25" t="s">
        <v>366</v>
      </c>
      <c r="B350" s="24" t="s">
        <v>297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27.0" customHeight="1">
      <c r="A351" s="22" t="str">
        <f>HYPERLINK("https://www.tenforums.com/tutorials/21756-usb-drive-boot-windows-10-a.html","Boot from USB Drive in Windows 10")</f>
        <v>Boot from USB Drive in Windows 10</v>
      </c>
      <c r="B351" s="23" t="s">
        <v>367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27.0" customHeight="1">
      <c r="A352" s="22" t="str">
        <f>HYPERLINK("https://www.tenforums.com/tutorials/78150-boot-log-enable-disable-windows.html","Boot Log - Enable or Disable in Windows")</f>
        <v>Boot Log - Enable or Disable in Windows</v>
      </c>
      <c r="B352" s="24" t="s">
        <v>368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27.0" customHeight="1">
      <c r="A353" s="25" t="s">
        <v>369</v>
      </c>
      <c r="B353" s="24" t="s">
        <v>370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27.0" customHeight="1">
      <c r="A354" s="22" t="str">
        <f>HYPERLINK("https://www.tenforums.com/tutorials/17159-safe-mode-add-boot-options-windows-10-a.html","Boot Options - Add Safe Mode in Windows 10")</f>
        <v>Boot Options - Add Safe Mode in Windows 10</v>
      </c>
      <c r="B354" s="23" t="s">
        <v>371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27.0" customHeight="1">
      <c r="A355" s="25" t="str">
        <f>HYPERLINK("https://www.tenforums.com/tutorials/148743-change-boot-entry-display-order-boot-menu-startup-windows.html","Boot Options - Change Display Order of Boot Loader Entries at Startup in Windows")</f>
        <v>Boot Options - Change Display Order of Boot Loader Entries at Startup in Windows</v>
      </c>
      <c r="B355" s="24" t="s">
        <v>372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27.0" customHeight="1">
      <c r="A356" s="22" t="str">
        <f>HYPERLINK("https://www.tenforums.com/tutorials/22540-operating-system-name-startup-change-windows-10-a.html","Boot Options - Change OS Name at Startup in Windows 10")</f>
        <v>Boot Options - Change OS Name at Startup in Windows 10</v>
      </c>
      <c r="B356" s="23" t="s">
        <v>373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27.0" customHeight="1">
      <c r="A357" s="22" t="str">
        <f>HYPERLINK("https://www.tenforums.com/tutorials/21156-operating-systems-time-display-startup-change-windows-10-a.html","Boot Options  Change Time to Display OS at Startup in Windows 10")</f>
        <v>Boot Options  Change Time to Display OS at Startup in Windows 10</v>
      </c>
      <c r="B357" s="23" t="s">
        <v>374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27.0" customHeight="1">
      <c r="A358" s="22" t="str">
        <f>HYPERLINK("https://www.tenforums.com/tutorials/21934-operating-system-run-startup-choose-default-windows-10-a.html","Boot Options - Choose Default OS to Run at Startup in Windows 10")</f>
        <v>Boot Options - Choose Default OS to Run at Startup in Windows 10</v>
      </c>
      <c r="B358" s="23" t="s">
        <v>375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27.0" customHeight="1">
      <c r="A359" s="25" t="str">
        <f>HYPERLINK("https://www.tenforums.com/tutorials/148748-how-delete-boot-loader-entry-boot-menu-startup-windows.html","Boot Options - Delete Boot Loader Entry on Boot Menu at Startup in Windows")</f>
        <v>Boot Options - Delete Boot Loader Entry on Boot Menu at Startup in Windows</v>
      </c>
      <c r="B359" s="24" t="s">
        <v>376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27.0" customHeight="1">
      <c r="A360" s="22" t="str">
        <f>HYPERLINK("https://www.tenforums.com/tutorials/2294-advanced-startup-options-boot-windows-10-a.html","Boot Options Menu - Open in Windows 10")</f>
        <v>Boot Options Menu - Open in Windows 10</v>
      </c>
      <c r="B360" s="23" t="s">
        <v>112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27.0" customHeight="1">
      <c r="A361" s="25" t="str">
        <f>HYPERLINK("https://www.tenforums.com/tutorials/143140-add-boot-advanced-startup-options-context-menu-windows-10-a.html","Boot to Advanced Startup Options context menu - Add in Windows 10")</f>
        <v>Boot to Advanced Startup Options context menu - Add in Windows 10</v>
      </c>
      <c r="B361" s="24" t="s">
        <v>113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27.0" customHeight="1">
      <c r="A362" s="22" t="str">
        <f>HYPERLINK("https://www.tenforums.com/tutorials/3380-color-appearance-change-windows-10-a.html","Border of Window Color - Change in Windows 10")</f>
        <v>Border of Window Color - Change in Windows 10</v>
      </c>
      <c r="B362" s="23" t="s">
        <v>5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27.0" customHeight="1">
      <c r="A363" s="22" t="str">
        <f>HYPERLINK("https://www.tenforums.com/tutorials/24426-briefcase-add-new-context-menu-windows-10-a.html","Briefcase - Add to New Context Menu in Windows 10")</f>
        <v>Briefcase - Add to New Context Menu in Windows 10</v>
      </c>
      <c r="B363" s="23" t="s">
        <v>377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27.0" customHeight="1">
      <c r="A364" s="30" t="str">
        <f>HYPERLINK("https://www.tenforums.com/tutorials/44213-adjust-screen-brightness-windows-10-a.html","Brightness of Screen - Adjust in Windows 10")</f>
        <v>Brightness of Screen - Adjust in Windows 10</v>
      </c>
      <c r="B364" s="23" t="s">
        <v>378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27.0" customHeight="1">
      <c r="A365" s="25" t="str">
        <f>HYPERLINK("https://www.tenforums.com/tutorials/147054-how-add-remove-brightness-slider-action-center-windows-10-a.html","Brightness Slider on Action Center - Add or Remove in Windows 10")</f>
        <v>Brightness Slider on Action Center - Add or Remove in Windows 10</v>
      </c>
      <c r="B365" s="24" t="s">
        <v>63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27.0" customHeight="1">
      <c r="A366" s="22" t="str">
        <f>HYPERLINK("https://www.tenforums.com/tutorials/69012-bsod-automatic-restart-enable-disable-windows-10-a.html","BSOD Automatic Restart - Enable or Disable in Windows 10 ")</f>
        <v>BSOD Automatic Restart - Enable or Disable in Windows 10 </v>
      </c>
      <c r="B366" s="23" t="s">
        <v>379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27.0" customHeight="1">
      <c r="A367" s="22" t="str">
        <f>HYPERLINK("https://www.tenforums.com/tutorials/67869-bsod-crash-ctrl-scroll-lock-enable-disable-hyper-v.html","BSOD Crash on Ctrl+Scroll Lock - Enable or Disable in Hyper-V ")</f>
        <v>BSOD Crash on Ctrl+Scroll Lock - Enable or Disable in Hyper-V </v>
      </c>
      <c r="B367" s="23" t="s">
        <v>380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27.0" customHeight="1">
      <c r="A368" s="22" t="str">
        <f>HYPERLINK("https://www.tenforums.com/tutorials/67856-bsod-crash-ctrl-scroll-lock-enable-disable-windows.html","BSOD Crash on Ctrl+Scroll Lock - Enable or Disable in Windows ")</f>
        <v>BSOD Crash on Ctrl+Scroll Lock - Enable or Disable in Windows </v>
      </c>
      <c r="B368" s="23" t="s">
        <v>381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27.0" customHeight="1">
      <c r="A369" s="25" t="s">
        <v>382</v>
      </c>
      <c r="B369" s="24" t="s">
        <v>383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27.0" customHeight="1">
      <c r="A370" s="22" t="str">
        <f>HYPERLINK("https://www.tenforums.com/tutorials/5560-bsod-minidump-configure-create-windows-10-a.html","BSOD Minidump - Configure to Create in Windows 10")</f>
        <v>BSOD Minidump - Configure to Create in Windows 10</v>
      </c>
      <c r="B370" s="23" t="s">
        <v>384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27.0" customHeight="1">
      <c r="A371" s="22" t="str">
        <f>HYPERLINK("https://www.tenforums.com/tutorials/62704-bsod-troubleshooter-run-windows-10-a.html","BSOD Troubleshooter - Run in Windows 10 ")</f>
        <v>BSOD Troubleshooter - Run in Windows 10 </v>
      </c>
      <c r="B371" s="23" t="s">
        <v>385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27.0" customHeight="1">
      <c r="A372" s="22" t="str">
        <f>HYPERLINK("https://www.tenforums.com/tutorials/29588-iso-see-what-language-edition-architecture-windows-10-a.html","Build Number of ISO File - Find in Windows 10")</f>
        <v>Build Number of ISO File - Find in Windows 10</v>
      </c>
      <c r="B372" s="23" t="s">
        <v>386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27.0" customHeight="1">
      <c r="A373" s="22" t="str">
        <f>HYPERLINK("https://www.tenforums.com/tutorials/23975-windows-10-build-number-find.html","Build Number of Windows 10 - Find")</f>
        <v>Build Number of Windows 10 - Find</v>
      </c>
      <c r="B373" s="23" t="s">
        <v>387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27.0" customHeight="1">
      <c r="A374" s="22" t="str">
        <f>HYPERLINK("https://www.tenforums.com/tutorials/39663-windows-10-mobile-phone-build-number-find.html","Build Number of Windows 10 Mobile Phone - Find")</f>
        <v>Build Number of Windows 10 Mobile Phone - Find</v>
      </c>
      <c r="B374" s="23" t="s">
        <v>388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27.0" customHeight="1">
      <c r="A375" s="22" t="str">
        <f>HYPERLINK("https://www.tenforums.com/tutorials/2969-administrator-account-enable-disable-windows-10-a.html","Built-in Administrator account - Enable or Disable in Windows 10")</f>
        <v>Built-in Administrator account - Enable or Disable in Windows 10</v>
      </c>
      <c r="B375" s="23" t="s">
        <v>106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27.0" customHeight="1">
      <c r="A376" s="22" t="str">
        <f>HYPERLINK("https://www.tenforums.com/tutorials/112612-enable-disable-uac-prompt-built-administrator-windows.html","Built-in Administrator account - Enable or Disable User Account Control (UAC) in Windows")</f>
        <v>Built-in Administrator account - Enable or Disable User Account Control (UAC) in Windows</v>
      </c>
      <c r="B376" s="23" t="s">
        <v>107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27.0" customHeight="1">
      <c r="A377" s="22" t="str">
        <f>HYPERLINK("https://www.tenforums.com/tutorials/30244-burn-disc-image-context-menu-add-remove-windows-10-a.html","Burn disc image Context Menu - Add or Remove in Windows 10")</f>
        <v>Burn disc image Context Menu - Add or Remove in Windows 10</v>
      </c>
      <c r="B377" s="23" t="s">
        <v>389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27.0" customHeight="1">
      <c r="A378" s="22" t="str">
        <f>HYPERLINK("https://www.tenforums.com/tutorials/76359-burn-disc-image-iso-img-file-windows-10-a.html","Burn Disc Image from ISO or IMG file in Windows 10")</f>
        <v>Burn Disc Image from ISO or IMG file in Windows 10</v>
      </c>
      <c r="B378" s="24" t="s">
        <v>390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27.0" customHeight="1">
      <c r="A379" s="22" t="str">
        <f>HYPERLINK("https://www.tenforums.com/tutorials/133928-change-button-face-color-windows-10-a.html","Button Face Color - Change in Windows 10")</f>
        <v>Button Face Color - Change in Windows 10</v>
      </c>
      <c r="B379" s="23" t="s">
        <v>391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27.0" customHeight="1">
      <c r="A380" s="6" t="s">
        <v>392</v>
      </c>
      <c r="B380" s="6" t="s">
        <v>392</v>
      </c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</row>
    <row r="381" ht="27.0" customHeight="1">
      <c r="A381" s="30" t="str">
        <f>HYPERLINK("https://www.tenforums.com/tutorials/66170-cab-file-add-install-context-menu-windows-10-a.html","CAB file - Add Install to Context Menu in Windows 10 ")</f>
        <v>CAB file - Add Install to Context Menu in Windows 10 </v>
      </c>
      <c r="B381" s="23" t="s">
        <v>393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27.0" customHeight="1">
      <c r="A382" s="22" t="str">
        <f>HYPERLINK("https://www.tenforums.com/tutorials/66346-cab-file-install-windows-10-a.html","CAB file - Install in Windows 10 ")</f>
        <v>CAB file - Install in Windows 10 </v>
      </c>
      <c r="B382" s="23" t="s">
        <v>394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27.0" customHeight="1">
      <c r="A383" s="25" t="str">
        <f>HYPERLINK("https://www.tenforums.com/tutorials/138429-turn-off-always-top-mode-calculator-app-windows-10-a.html","Calculator Always on Top mode - Turn On or Off in Windows 10")</f>
        <v>Calculator Always on Top mode - Turn On or Off in Windows 10</v>
      </c>
      <c r="B383" s="24" t="s">
        <v>395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27.0" customHeight="1">
      <c r="A384" s="22" t="str">
        <f>HYPERLINK("https://www.tenforums.com/tutorials/31840-keyboard-shortcuts-apps-windows-10-a.html","Calculator Keyboard Shortcuts in Windows 10")</f>
        <v>Calculator Keyboard Shortcuts in Windows 10</v>
      </c>
      <c r="B384" s="23" t="s">
        <v>204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27.0" customHeight="1">
      <c r="A385" s="30" t="str">
        <f>HYPERLINK("https://www.tenforums.com/tutorials/56625-hide-show-calendar-agenda-clock-taskbar-windows-10-a.html","Calendar Agenda - Hide or Show in Clock on Taskbar in Windows 10")</f>
        <v>Calendar Agenda - Hide or Show in Clock on Taskbar in Windows 10</v>
      </c>
      <c r="B385" s="24" t="s">
        <v>396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27.0" customHeight="1">
      <c r="A386" s="30" t="str">
        <f>HYPERLINK("https://www.tenforums.com/tutorials/32588-change-accent-color-mail-calendar-app-windows-10-a.html","Calendar and Mail app Accent Color - Change in Windows 10")</f>
        <v>Calendar and Mail app Accent Color - Change in Windows 10</v>
      </c>
      <c r="B386" s="24" t="s">
        <v>397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27.0" customHeight="1">
      <c r="A387" s="22" t="str">
        <f>HYPERLINK("https://www.tenforums.com/tutorials/5631-change-mail-calendar-app-background-picture-windows-10-a.html","Calendar and Mail app Background Picture - Change in Windows 10")</f>
        <v>Calendar and Mail app Background Picture - Change in Windows 10</v>
      </c>
      <c r="B387" s="23" t="s">
        <v>398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</row>
    <row r="388" ht="27.0" customHeight="1">
      <c r="A388" s="30" t="str">
        <f>HYPERLINK("https://www.tenforums.com/tutorials/32376-change-light-dark-theme-mail-calendar-app-windows-10-a.html","Calendar and Mail app Theme - Change to Light or Dark in Windows 10")</f>
        <v>Calendar and Mail app Theme - Change to Light or Dark in Windows 10</v>
      </c>
      <c r="B388" s="24" t="s">
        <v>399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27.0" customHeight="1">
      <c r="A389" s="22" t="str">
        <f>HYPERLINK("https://www.tenforums.com/tutorials/4429-enable-disable-new-clock-calendar-windows-10-a.html","Calendar and Clock New Experience - Enable or Disable in Windows 10")</f>
        <v>Calendar and Clock New Experience - Enable or Disable in Windows 10</v>
      </c>
      <c r="B389" s="24" t="s">
        <v>400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27.0" customHeight="1">
      <c r="A390" s="25" t="str">
        <f>HYPERLINK("https://www.tenforums.com/tutorials/138257-enable-disable-alternate-calendars-calendar-app-windows-10-a.html","Calendar app Alternate Calendars - Enable or Disable in Windows 10")</f>
        <v>Calendar app Alternate Calendars - Enable or Disable in Windows 10</v>
      </c>
      <c r="B390" s="24" t="s">
        <v>401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27.0" customHeight="1">
      <c r="A391" s="22" t="str">
        <f>HYPERLINK("https://www.tenforums.com/tutorials/103490-change-first-day-week-calendar-app-windows-10-a.html","Calendar app First Day of Week - Change in Windows 10")</f>
        <v>Calendar app First Day of Week - Change in Windows 10</v>
      </c>
      <c r="B391" s="23" t="s">
        <v>402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27.0" customHeight="1">
      <c r="A392" s="25" t="str">
        <f>HYPERLINK("https://www.tenforums.com/tutorials/138331-specify-days-work-week-calendar-windows-10-a.html","Calendar app - Specify Days in Work Week in Windows 10")</f>
        <v>Calendar app - Specify Days in Work Week in Windows 10</v>
      </c>
      <c r="B392" s="24" t="s">
        <v>403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27.0" customHeight="1">
      <c r="A393" s="25" t="str">
        <f>HYPERLINK("https://www.tenforums.com/tutorials/138297-change-view-calendar-windows-10-a.html","Calendar app View - Change in Windows 10")</f>
        <v>Calendar app View - Change in Windows 10</v>
      </c>
      <c r="B393" s="24" t="s">
        <v>404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27.0" customHeight="1">
      <c r="A394" s="25" t="str">
        <f>HYPERLINK("https://www.tenforums.com/tutorials/138249-turn-off-week-numbers-calendar-app-windows-10-a.html","Calendar app Week Numbers - Turn On or Off in Windows 10")</f>
        <v>Calendar app Week Numbers - Turn On or Off in Windows 10</v>
      </c>
      <c r="B394" s="24" t="s">
        <v>405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27.0" customHeight="1">
      <c r="A395" s="22" t="str">
        <f>HYPERLINK("https://www.tenforums.com/tutorials/102857-allow-deny-apps-access-calendar-windows-10-a.html","Calendar - Allow or Deny Apps Access in Windows 10")</f>
        <v>Calendar - Allow or Deny Apps Access in Windows 10</v>
      </c>
      <c r="B395" s="23" t="s">
        <v>406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27.0" customHeight="1">
      <c r="A396" s="25" t="str">
        <f>HYPERLINK("https://www.tenforums.com/tutorials/137149-create-new-event-calendar-app-windows-10-a.html","Calendar Event - Create New Event in Windows 10")</f>
        <v>Calendar Event - Create New Event in Windows 10</v>
      </c>
      <c r="B396" s="24" t="s">
        <v>407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27.0" customHeight="1">
      <c r="A397" s="22" t="str">
        <f>HYPERLINK("https://www.tenforums.com/tutorials/80712-calibrate-display-color-windows-10-a.html","Calibrate Display Color in Windows 10")</f>
        <v>Calibrate Display Color in Windows 10</v>
      </c>
      <c r="B397" s="23" t="s">
        <v>408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27.0" customHeight="1">
      <c r="A398" s="22" t="str">
        <f>HYPERLINK("https://www.tenforums.com/tutorials/102152-calibrate-display-hdr-video-windows-10-a.html","Calibrate Display for HDR Video in Windows 10")</f>
        <v>Calibrate Display for HDR Video in Windows 10</v>
      </c>
      <c r="B398" s="23" t="s">
        <v>409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27.0" customHeight="1">
      <c r="A399" s="22" t="str">
        <f>HYPERLINK("https://www.tenforums.com/tutorials/104691-allow-deny-os-apps-access-call-history-windows-10-a.html","Call History - Allow or Deny OS and Apps Access in Windows 10")</f>
        <v>Call History - Allow or Deny OS and Apps Access in Windows 10</v>
      </c>
      <c r="B399" s="23" t="s">
        <v>410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27.0" customHeight="1">
      <c r="A400" s="22" t="str">
        <f>HYPERLINK("https://www.tenforums.com/tutorials/71414-allow-deny-os-apps-access-camera-windows-10-a.html","Camera - Allow or Deny OS and Apps Access in Windows 10")</f>
        <v>Camera - Allow or Deny OS and Apps Access in Windows 10</v>
      </c>
      <c r="B400" s="23" t="s">
        <v>411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27.0" customHeight="1">
      <c r="A401" s="22" t="str">
        <f>HYPERLINK("https://www.tenforums.com/tutorials/110876-backup-restore-camera-app-settings-windows-10-a.html","Camera app Settings - Backup and Restore in Windows 10")</f>
        <v>Camera app Settings - Backup and Restore in Windows 10</v>
      </c>
      <c r="B401" s="23" t="s">
        <v>412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27.0" customHeight="1">
      <c r="A402" s="25" t="s">
        <v>413</v>
      </c>
      <c r="B402" s="24" t="s">
        <v>414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27.0" customHeight="1">
      <c r="A403" s="22" t="str">
        <f>HYPERLINK("https://www.tenforums.com/tutorials/127426-disable-integrated-camera-webcam-windows.html","Camera - Disable in Windows")</f>
        <v>Camera - Disable in Windows</v>
      </c>
      <c r="B403" s="23" t="s">
        <v>415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27.0" customHeight="1">
      <c r="A404" s="25" t="s">
        <v>416</v>
      </c>
      <c r="B404" s="24" t="s">
        <v>417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27.0" customHeight="1">
      <c r="A405" s="25" t="s">
        <v>418</v>
      </c>
      <c r="B405" s="24" t="s">
        <v>419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27.0" customHeight="1">
      <c r="A406" s="22" t="str">
        <f>HYPERLINK("https://www.tenforums.com/tutorials/91991-add-remove-camera-roll-library-windows-10-a.html","Camera Roll Library - Add or Remove in Windows 10")</f>
        <v>Camera Roll Library - Add or Remove in Windows 10</v>
      </c>
      <c r="B406" s="23" t="s">
        <v>420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27.0" customHeight="1">
      <c r="A407" s="22" t="str">
        <f>HYPERLINK("https://www.tenforums.com/tutorials/47206-caps-lock-key-enable-disable-windows-10-a.html","Caps Lock Key - Enable or Disable in Windows 10")</f>
        <v>Caps Lock Key - Enable or Disable in Windows 10</v>
      </c>
      <c r="B407" s="23" t="s">
        <v>421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27.0" customHeight="1">
      <c r="A408" s="25" t="s">
        <v>422</v>
      </c>
      <c r="B408" s="24" t="s">
        <v>423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27.0" customHeight="1">
      <c r="A409" s="22" t="str">
        <f>HYPERLINK("https://www.tenforums.com/tutorials/79900-change-size-caption-buttons-windows-10-a.html","Caption Buttons Size - Change in Windows 10")</f>
        <v>Caption Buttons Size - Change in Windows 10</v>
      </c>
      <c r="B409" s="24" t="s">
        <v>424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27.0" customHeight="1">
      <c r="A410" s="25" t="s">
        <v>425</v>
      </c>
      <c r="B410" s="24" t="s">
        <v>426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27.0" customHeight="1">
      <c r="A411" s="22" t="str">
        <f>HYPERLINK("https://www.tenforums.com/tutorials/87523-move-location-game-dvr-captures-folder-windows-10-a.html","Captures Folder for Game DVR - Move Location in Windows 10")</f>
        <v>Captures Folder for Game DVR - Move Location in Windows 10</v>
      </c>
      <c r="B411" s="23" t="s">
        <v>427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27.0" customHeight="1">
      <c r="A412" s="22" t="str">
        <f>HYPERLINK("https://www.tenforums.com/tutorials/87525-restore-default-location-game-dvr-captures-folder-windows-10-a.html","Captures Folder for Game DVR - Restore Default Location in Windows 10")</f>
        <v>Captures Folder for Game DVR - Restore Default Location in Windows 10</v>
      </c>
      <c r="B412" s="23" t="s">
        <v>428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27.0" customHeight="1">
      <c r="A413" s="22" t="str">
        <f>HYPERLINK("https://www.tenforums.com/tutorials/78477-cascade-windows-windows-10-a.html","Cascade Windows in Windows 10")</f>
        <v>Cascade Windows in Windows 10</v>
      </c>
      <c r="B413" s="24" t="s">
        <v>429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27.0" customHeight="1">
      <c r="A414" s="22" t="str">
        <f>HYPERLINK("https://www.tenforums.com/tutorials/111293-enable-disable-case-sensitive-attribute-folders-windows-10-a.html","Case Sensitive Attribute of Folder - Enable or Disable in Windows 10")</f>
        <v>Case Sensitive Attribute of Folder - Enable or Disable in Windows 10</v>
      </c>
      <c r="B414" s="23" t="s">
        <v>430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27.0" customHeight="1">
      <c r="A415" s="22" t="str">
        <f>HYPERLINK("https://www.tenforums.com/tutorials/111263-add-per-directory-case-sensitivity-context-menu-windows-10-a.html","Case Sensitivity Per-directory Context Menu - Add or Remove in Windows 10")</f>
        <v>Case Sensitivity Per-directory Context Menu - Add or Remove in Windows 10</v>
      </c>
      <c r="B415" s="23" t="s">
        <v>431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27.0" customHeight="1">
      <c r="A416" s="22" t="str">
        <f>HYPERLINK("https://www.tenforums.com/tutorials/28189-microsoft-edge-cast-media-device-windows-10-a.html","Cast Media to Device from Legacy Microsoft Edge in Windows 10")</f>
        <v>Cast Media to Device from Legacy Microsoft Edge in Windows 10</v>
      </c>
      <c r="B416" s="24" t="s">
        <v>432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27.0" customHeight="1">
      <c r="A417" s="25" t="s">
        <v>433</v>
      </c>
      <c r="B417" s="24" t="s">
        <v>434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27.0" customHeight="1">
      <c r="A418" s="22" t="str">
        <f>HYPERLINK("https://www.tenforums.com/tutorials/61525-cast-device-context-menu-add-remove-windows-10-a.html","Cast to Device context menu - Add or Remove in Windows 10")</f>
        <v>Cast to Device context menu - Add or Remove in Windows 10</v>
      </c>
      <c r="B418" s="23" t="s">
        <v>435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27.0" customHeight="1">
      <c r="A419" s="22" t="str">
        <f>HYPERLINK("https://www.sevenforums.com/tutorials/234888-catalyst-control-center-add-remove-desktop-context-menu.html","Catalyst Control Center desktop context menu - Add or Remove")</f>
        <v>Catalyst Control Center desktop context menu - Add or Remove</v>
      </c>
      <c r="B419" s="23" t="s">
        <v>436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27.0" customHeight="1">
      <c r="A420" s="25" t="s">
        <v>437</v>
      </c>
      <c r="B420" s="24" t="s">
        <v>438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27.0" customHeight="1">
      <c r="A421" s="25" t="str">
        <f>HYPERLINK("https://www.tenforums.com/tutorials/149276-change-when-use-cellular-instead-wi-fi-network-windows-10-a.html","Cellular - Change When to Use Cellular Instead of Wi-Fi Network in Windows 10")</f>
        <v>Cellular - Change When to Use Cellular Instead of Wi-Fi Network in Windows 10</v>
      </c>
      <c r="B421" s="24" t="s">
        <v>439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27.0" customHeight="1">
      <c r="A422" s="25" t="str">
        <f>HYPERLINK("https://www.tenforums.com/tutorials/149554-how-allow-deny-let-apps-use-cellular-data-windows-10-a.html","Cellular Data - Allow or Deny Let Apps Use in Windows 10")</f>
        <v>Cellular Data - Allow or Deny Let Apps Use in Windows 10</v>
      </c>
      <c r="B422" s="24" t="s">
        <v>440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27.0" customHeight="1">
      <c r="A423" s="25" t="s">
        <v>441</v>
      </c>
      <c r="B423" s="24" t="s">
        <v>442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27.0" customHeight="1">
      <c r="A424" s="25" t="str">
        <f>HYPERLINK("https://www.tenforums.com/tutorials/149263-how-connect-disconnect-cellular-data-network-windows-10-a.html","Cellular Data Network - Connect to and Disconnect from in Windows 10")</f>
        <v>Cellular Data Network - Connect to and Disconnect from in Windows 10</v>
      </c>
      <c r="B424" s="24" t="s">
        <v>443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27.0" customHeight="1">
      <c r="A425" s="22" t="str">
        <f>HYPERLINK("https://www.tenforums.com/tutorials/3162-wireless-network-metered-connection-set-windows-10-a.html","Cellular Data Network - Set as Metered Connection in Windows 10")</f>
        <v>Cellular Data Network - Set as Metered Connection in Windows 10</v>
      </c>
      <c r="B425" s="24" t="s">
        <v>444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27.0" customHeight="1">
      <c r="A426" s="25" t="str">
        <f>HYPERLINK("https://www.tenforums.com/tutorials/149447-how-change-sim-pin-cellular-data-network-windows-10-a.html","Cellular Data Network SIM PIN - Change in Windows 10")</f>
        <v>Cellular Data Network SIM PIN - Change in Windows 10</v>
      </c>
      <c r="B426" s="24" t="s">
        <v>445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27.0" customHeight="1">
      <c r="A427" s="25" t="str">
        <f>HYPERLINK("https://www.tenforums.com/tutorials/149458-how-remove-sim-pin-cellular-data-network-windows-10-a.html","Cellular Data Network SIM PIN - Remove in Windows 10")</f>
        <v>Cellular Data Network SIM PIN - Remove in Windows 10</v>
      </c>
      <c r="B427" s="24" t="s">
        <v>446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27.0" customHeight="1">
      <c r="A428" s="25" t="str">
        <f>HYPERLINK("https://www.tenforums.com/tutorials/149401-how-set-up-use-sim-pin-cellular-data-network-windows-10-a.html","Cellular Data Network SIM PIN - Set Up and Use in Windows 10")</f>
        <v>Cellular Data Network SIM PIN - Set Up and Use in Windows 10</v>
      </c>
      <c r="B428" s="24" t="s">
        <v>447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27.0" customHeight="1">
      <c r="A429" s="25" t="str">
        <f>HYPERLINK("https://www.tenforums.com/tutorials/149499-how-unblock-sim-pin-cellular-data-network-windows-10-a.html","Cellular Data Network SIM PIN - Unblock in Windows 10")</f>
        <v>Cellular Data Network SIM PIN - Unblock in Windows 10</v>
      </c>
      <c r="B429" s="24" t="s">
        <v>448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27.0" customHeight="1">
      <c r="A430" s="25" t="str">
        <f>HYPERLINK("https://www.tenforums.com/tutorials/149319-how-enable-disable-cellular-data-roaming-windows-10-a.html","Cellular Data Roaming - Enable or Disable in Windows 10")</f>
        <v>Cellular Data Roaming - Enable or Disable in Windows 10</v>
      </c>
      <c r="B430" s="24" t="s">
        <v>449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27.0" customHeight="1">
      <c r="A431" s="25" t="str">
        <f>HYPERLINK("https://www.tenforums.com/tutorials/149643-hide-show-choose-apps-can-use-your-cellular-data-windows-10-a.html","Cellular Settings - Hide or Show ""Choose apps that can use your cellular data"" Link in Windows 10")</f>
        <v>Cellular Settings - Hide or Show "Choose apps that can use your cellular data" Link in Windows 10</v>
      </c>
      <c r="B431" s="24" t="s">
        <v>450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27.0" customHeight="1">
      <c r="A432" s="25" t="str">
        <f>HYPERLINK("https://www.tenforums.com/tutorials/149209-how-turn-off-cellular-communication-windows-10-a.html","Cellular - Turn On or Off in Windows 10")</f>
        <v>Cellular - Turn On or Off in Windows 10</v>
      </c>
      <c r="B432" s="24" t="s">
        <v>451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27.0" customHeight="1">
      <c r="A433" s="22" t="str">
        <f>HYPERLINK("https://www.tenforums.com/tutorials/97066-add-remove-change-bitlocker-password-context-menu-windows-10-a.html","Change BitLocker Password Context Menu - Add or Remove in Windows 10")</f>
        <v>Change BitLocker Password Context Menu - Add or Remove in Windows 10</v>
      </c>
      <c r="B433" s="23" t="s">
        <v>312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27.0" customHeight="1">
      <c r="A434" s="22" t="str">
        <f>HYPERLINK("https://www.tenforums.com/tutorials/97077-add-remove-change-bitlocker-pin-context-menu-windows-10-a.html","Change BitLocker PIN Context Menu - Add or Remove in Windows 10")</f>
        <v>Change BitLocker PIN Context Menu - Add or Remove in Windows 10</v>
      </c>
      <c r="B434" s="23" t="s">
        <v>313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27.0" customHeight="1">
      <c r="A435" s="25" t="str">
        <f>HYPERLINK("https://www.tenforums.com/tutorials/152607-add-change-owner-context-menu-windows-10-a.html","Change Owner - Add to Context Menu in Windows 10")</f>
        <v>Change Owner - Add to Context Menu in Windows 10</v>
      </c>
      <c r="B435" s="24" t="s">
        <v>452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27.0" customHeight="1">
      <c r="A436" s="25" t="s">
        <v>453</v>
      </c>
      <c r="B436" s="24" t="s">
        <v>454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27.0" customHeight="1">
      <c r="A437" s="22" t="str">
        <f>HYPERLINK("https://www.tenforums.com/tutorials/125184-open-use-character-map-windows.html","Character Map - Open and Use in Windows")</f>
        <v>Character Map - Open and Use in Windows</v>
      </c>
      <c r="B437" s="23" t="s">
        <v>455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27.0" customHeight="1">
      <c r="A438" s="22" t="str">
        <f>HYPERLINK("https://www.tenforums.com/tutorials/3017-create-charms-bar-shortcut-windows-10-a.html","Charms Bar Shortcut - Create in Windows 10")</f>
        <v>Charms Bar Shortcut - Create in Windows 10</v>
      </c>
      <c r="B438" s="24" t="s">
        <v>456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27.0" customHeight="1">
      <c r="A439" s="22" t="str">
        <f>HYPERLINK("https://www.tenforums.com/tutorials/2676-open-charms-windows-10-a.html","Charms - Open in Windows 10")</f>
        <v>Charms - Open in Windows 10</v>
      </c>
      <c r="B439" s="24" t="s">
        <v>457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27.0" customHeight="1">
      <c r="A440" s="22" t="str">
        <f>HYPERLINK("https://www.tenforums.com/tutorials/75908-item-check-boxes-add-context-menu-windows-10-a.html","Check boxes for items - Add to Context Menu in Windows 10")</f>
        <v>Check boxes for items - Add to Context Menu in Windows 10</v>
      </c>
      <c r="B440" s="23" t="s">
        <v>458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27.0" customHeight="1">
      <c r="A441" s="22" t="str">
        <f>HYPERLINK("https://www.tenforums.com/tutorials/20616-select-items-using-check-boxes-turn-off-windows-10-a.html","Check Boxes to Select Items - Turn On or Off in Windows 10")</f>
        <v>Check Boxes to Select Items - Turn On or Off in Windows 10</v>
      </c>
      <c r="B441" s="23" t="s">
        <v>459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27.0" customHeight="1">
      <c r="A442" s="22" t="str">
        <f>HYPERLINK("https://www.tenforums.com/tutorials/69203-check-updates-windows-update-shortcut-create-windows-10-a.html","Check for updates in Windows Update shortcut - Create in Windows 10")</f>
        <v>Check for updates in Windows Update shortcut - Create in Windows 10</v>
      </c>
      <c r="B442" s="23" t="s">
        <v>460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27.0" customHeight="1">
      <c r="A443" s="22" t="str">
        <f>HYPERLINK("https://www.tenforums.com/tutorials/34763-child-account-add-remove-your-family-windows-10-a.html","Child Account - Add or Remove from Your Family in Windows 10")</f>
        <v>Child Account - Add or Remove from Your Family in Windows 10</v>
      </c>
      <c r="B443" s="23" t="s">
        <v>461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27.0" customHeight="1">
      <c r="A444" s="22" t="str">
        <f>HYPERLINK("https://www.tenforums.com/tutorials/40850-chkdsk-autochk-countdown-time-boot-change-windows-10-a.html","Chkdsk AutoChk Countdown Time at Boot - Change in Windows 10")</f>
        <v>Chkdsk AutoChk Countdown Time at Boot - Change in Windows 10</v>
      </c>
      <c r="B444" s="23" t="s">
        <v>236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27.0" customHeight="1">
      <c r="A445" s="22" t="str">
        <f>HYPERLINK("https://www.tenforums.com/tutorials/40822-chkdsk-log-event-viewer-read-windows-10-a.html","Chkdsk Log in Event Viewer - Read in Windows 10")</f>
        <v>Chkdsk Log in Event Viewer - Read in Windows 10</v>
      </c>
      <c r="B445" s="23" t="s">
        <v>462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27.0" customHeight="1">
      <c r="A446" s="22" t="str">
        <f>HYPERLINK("https://www.tenforums.com/tutorials/40734-drive-error-checking-windows-10-a.html","CHKDSK - Run for Drive in Windows 10")</f>
        <v>CHKDSK - Run for Drive in Windows 10</v>
      </c>
      <c r="B446" s="23" t="s">
        <v>463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27.0" customHeight="1">
      <c r="A447" s="22" t="str">
        <f>HYPERLINK("https://www.tenforums.com/tutorials/40957-chkdsk-scheduled-boot-cancel-windows-10-a.html","Chkdsk Scheduled at boot - Cancel in Windows 10")</f>
        <v>Chkdsk Scheduled at boot - Cancel in Windows 10</v>
      </c>
      <c r="B447" s="23" t="s">
        <v>464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27.0" customHeight="1">
      <c r="A448" s="22" t="str">
        <f>HYPERLINK("https://www.tenforums.com/tutorials/6039-choose-power-plan-context-menu-add-windows-10-a.html","Choose Power Plan context menu - Add in Windows 10")</f>
        <v>Choose Power Plan context menu - Add in Windows 10</v>
      </c>
      <c r="B448" s="23" t="s">
        <v>465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27.0" customHeight="1">
      <c r="A449" s="25" t="s">
        <v>466</v>
      </c>
      <c r="B449" s="24" t="s">
        <v>467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27.0" customHeight="1">
      <c r="A450" s="22" t="str">
        <f>HYPERLINK("https://www.tenforums.com/tutorials/116467-allow-block-sites-play-sound-google-chrome.html","Chrome - Allow or Block Sites to Play Sound in Windows")</f>
        <v>Chrome - Allow or Block Sites to Play Sound in Windows</v>
      </c>
      <c r="B450" s="23" t="s">
        <v>468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27.0" customHeight="1">
      <c r="A451" s="22" t="str">
        <f>HYPERLINK("https://www.tenforums.com/tutorials/74054-google-chrome-ask-save-passwords-turn-off-windows.html","Chrome Ask to Save Passwords - Turn On or Off in Windows")</f>
        <v>Chrome Ask to Save Passwords - Turn On or Off in Windows</v>
      </c>
      <c r="B451" s="24" t="s">
        <v>469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27.0" customHeight="1">
      <c r="A452" s="22" t="str">
        <f>HYPERLINK("https://www.tenforums.com/tutorials/74050-google-chrome-automatically-switch-new-tab-windows.html","Chrome - Automatically Switch to New Tab in Windows")</f>
        <v>Chrome - Automatically Switch to New Tab in Windows</v>
      </c>
      <c r="B452" s="24" t="s">
        <v>470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27.0" customHeight="1">
      <c r="A453" s="22" t="str">
        <f>HYPERLINK("https://www.tenforums.com/tutorials/121446-enable-disable-av1-video-codec-support-google-chrome.html","Chrome AV1 Video Codec Support - Enable or Disable ")</f>
        <v>Chrome AV1 Video Codec Support - Enable or Disable </v>
      </c>
      <c r="B453" s="23" t="s">
        <v>471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27.0" customHeight="1">
      <c r="A454" s="22" t="str">
        <f>HYPERLINK("https://www.tenforums.com/tutorials/80233-enable-disable-google-chrome-background-tab-throttling-windows.html","Chrome Background Tab Throttling - Enable or Disable in Windows")</f>
        <v>Chrome Background Tab Throttling - Enable or Disable in Windows</v>
      </c>
      <c r="B454" s="24" t="s">
        <v>472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27.0" customHeight="1">
      <c r="A455" s="22" t="str">
        <f>HYPERLINK("https://www.tenforums.com/tutorials/77852-google-chrome-bookmarks-delete-all-windows.html","Chrome Bookmarks - Delete All in Windows")</f>
        <v>Chrome Bookmarks - Delete All in Windows</v>
      </c>
      <c r="B455" s="24" t="s">
        <v>473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27.0" customHeight="1">
      <c r="A456" s="22" t="str">
        <f>HYPERLINK("https://www.tenforums.com/tutorials/77858-google-chrome-bookmarks-import-export-html-windows.html","Chrome Bookmarks - Import or Export as HTML in Windows")</f>
        <v>Chrome Bookmarks - Import or Export as HTML in Windows</v>
      </c>
      <c r="B456" s="24" t="s">
        <v>474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27.0" customHeight="1">
      <c r="A457" s="22" t="str">
        <f>HYPERLINK("https://www.tenforums.com/tutorials/98336-import-bookmarks-chrome-firefox-windows.html","Chrome Bookmarks - Import to Firefox in Windows")</f>
        <v>Chrome Bookmarks - Import to Firefox in Windows</v>
      </c>
      <c r="B457" s="23" t="s">
        <v>475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27.0" customHeight="1">
      <c r="A458" s="22" t="str">
        <f>HYPERLINK("https://www.tenforums.com/tutorials/117453-add-remove-close-buttons-inactive-tabs-google-chrome.html","Chrome Close Buttons on Inactive Tabs - Add or Remove ")</f>
        <v>Chrome Close Buttons on Inactive Tabs - Add or Remove </v>
      </c>
      <c r="B458" s="23" t="s">
        <v>476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27.0" customHeight="1">
      <c r="A459" s="22" t="str">
        <f>HYPERLINK("https://www.tenforums.com/tutorials/76929-google-chrome-cookies-allow-block-windows.html","Chrome Cookies - Allow or Block in Windows")</f>
        <v>Chrome Cookies - Allow or Block in Windows</v>
      </c>
      <c r="B459" s="24" t="s">
        <v>477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27.0" customHeight="1">
      <c r="A460" s="22" t="str">
        <f>HYPERLINK("https://www.tenforums.com/tutorials/77006-google-chrome-cookies-delete-windows.html","Chrome Cookies - Delete in Windows")</f>
        <v>Chrome Cookies - Delete in Windows</v>
      </c>
      <c r="B460" s="24" t="s">
        <v>478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27.0" customHeight="1">
      <c r="A461" s="30" t="str">
        <f>HYPERLINK("https://www.tenforums.com/tutorials/74358-create-desktop-shortcut-website-google-chrome.html","Chrome Desktop Shortcut of Website - Create")</f>
        <v>Chrome Desktop Shortcut of Website - Create</v>
      </c>
      <c r="B461" s="24" t="s">
        <v>479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27.0" customHeight="1">
      <c r="A462" s="22" t="str">
        <f>HYPERLINK("https://www.tenforums.com/tutorials/74372-google-chrome-download-folder-location-change-windows.html","Chrome Download Folder Location - Change in Windows")</f>
        <v>Chrome Download Folder Location - Change in Windows</v>
      </c>
      <c r="B462" s="24" t="s">
        <v>480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27.0" customHeight="1">
      <c r="A463" s="22" t="str">
        <f>HYPERLINK("https://www.tenforums.com/tutorials/78565-google-chrome-download-history-view-windows.html","Chrome Download History - View in Windows")</f>
        <v>Chrome Download History - View in Windows</v>
      </c>
      <c r="B463" s="24" t="s">
        <v>481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27.0" customHeight="1">
      <c r="A464" s="25" t="str">
        <f>HYPERLINK("https://www.tenforums.com/tutorials/145372-how-enable-disable-dns-over-https-doh-google-chrome.html","Chrome DNS over HTTPS (DoH) - Enable or Disable")</f>
        <v>Chrome DNS over HTTPS (DoH) - Enable or Disable</v>
      </c>
      <c r="B464" s="24" t="s">
        <v>482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27.0" customHeight="1">
      <c r="A465" s="22" t="str">
        <f>HYPERLINK("https://www.tenforums.com/tutorials/115757-enable-disable-emoji-context-menu-google-chrome-windows.html","Chrome Emoji Context Menu - Enable or Disable in Windows")</f>
        <v>Chrome Emoji Context Menu - Enable or Disable in Windows</v>
      </c>
      <c r="B465" s="23" t="s">
        <v>483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27.0" customHeight="1">
      <c r="A466" s="22" t="str">
        <f>HYPERLINK("https://www.tenforums.com/tutorials/108622-export-saved-passwords-google-chrome.html","Chrome - Export Saved Passwords")</f>
        <v>Chrome - Export Saved Passwords</v>
      </c>
      <c r="B466" s="23" t="s">
        <v>484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27.0" customHeight="1">
      <c r="A467" s="22" t="str">
        <f>HYPERLINK("https://www.tenforums.com/tutorials/129032-enable-disable-extensions-google-chrome.html","Chrome Extensions - Enable or Disable")</f>
        <v>Chrome Extensions - Enable or Disable</v>
      </c>
      <c r="B467" s="23" t="s">
        <v>485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27.0" customHeight="1">
      <c r="A468" s="22" t="str">
        <f>HYPERLINK("https://www.tenforums.com/tutorials/129040-enable-disable-extensions-incognito-mode-google-chrome.html","Chrome Extensions - Enable or Disable in Incognito Mode")</f>
        <v>Chrome Extensions - Enable or Disable in Incognito Mode</v>
      </c>
      <c r="B468" s="23" t="s">
        <v>486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27.0" customHeight="1">
      <c r="A469" s="22" t="str">
        <f>HYPERLINK("https://www.tenforums.com/tutorials/129140-install-extensions-google-chrome.html","Chrome Extensions - Install")</f>
        <v>Chrome Extensions - Install</v>
      </c>
      <c r="B469" s="23" t="s">
        <v>487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27.0" customHeight="1">
      <c r="A470" s="25" t="str">
        <f>HYPERLINK("https://www.tenforums.com/tutorials/153789-how-enable-disable-extensions-toolbar-menu-google-chrome.html","Chrome Extensions Toolbar Menu - Enable or Disable")</f>
        <v>Chrome Extensions Toolbar Menu - Enable or Disable</v>
      </c>
      <c r="B470" s="24" t="s">
        <v>488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27.0" customHeight="1">
      <c r="A471" s="22" t="str">
        <f>HYPERLINK("https://www.tenforums.com/tutorials/129035-uninstall-extensions-google-chrome.html","Chrome Extensions - Uninstall")</f>
        <v>Chrome Extensions - Uninstall</v>
      </c>
      <c r="B471" s="23" t="s">
        <v>489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27.0" customHeight="1">
      <c r="A472" s="22" t="str">
        <f>HYPERLINK("https://www.tenforums.com/tutorials/112856-enable-disable-fast-tab-window-close-google-chrome.html","Chrome Fast Tab/Window Close - Enable or Disable ")</f>
        <v>Chrome Fast Tab/Window Close - Enable or Disable </v>
      </c>
      <c r="B472" s="23" t="s">
        <v>490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27.0" customHeight="1">
      <c r="A473" s="25" t="str">
        <f>HYPERLINK("https://www.tenforums.com/tutorials/140550-enable-disable-global-media-controls-google-chrome.html","Chrome Global Media Controls - Enable or Disable")</f>
        <v>Chrome Global Media Controls - Enable or Disable</v>
      </c>
      <c r="B473" s="24" t="s">
        <v>491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27.0" customHeight="1">
      <c r="A474" s="25" t="str">
        <f>HYPERLINK("https://www.tenforums.com/tutorials/140483-enable-disable-always-force-guest-mode-google-chrome.html","Chrome Guest Mode - Enable or Disable Always Force")</f>
        <v>Chrome Guest Mode - Enable or Disable Always Force</v>
      </c>
      <c r="B474" s="24" t="s">
        <v>492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27.0" customHeight="1">
      <c r="A475" s="25" t="str">
        <f>HYPERLINK("https://www.tenforums.com/tutorials/140479-open-close-guest-mode-window-google-chrome.html","Chrome Guest Mode - Open and Close window")</f>
        <v>Chrome Guest Mode - Open and Close window</v>
      </c>
      <c r="B475" s="24" t="s">
        <v>493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27.0" customHeight="1">
      <c r="A476" s="25" t="str">
        <f>HYPERLINK("https://www.tenforums.com/tutorials/140494-create-google-chrome-guest-mode-shortcut-windows.html","Chrome Guest Mode Shortcut - Create in Windows")</f>
        <v>Chrome Guest Mode Shortcut - Create in Windows</v>
      </c>
      <c r="B476" s="24" t="s">
        <v>494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27.0" customHeight="1">
      <c r="A477" s="22" t="str">
        <f>HYPERLINK("https://www.tenforums.com/tutorials/73858-google-chrome-home-button-hide-show-windows.html","Chrome Home Button - Hide or Show in Windows")</f>
        <v>Chrome Home Button - Hide or Show in Windows</v>
      </c>
      <c r="B477" s="23" t="s">
        <v>495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27.0" customHeight="1">
      <c r="A478" s="22" t="str">
        <f>HYPERLINK("https://www.tenforums.com/tutorials/73864-google-chrome-homepage-change-windows.html","Chrome Homepage - Change in Windows")</f>
        <v>Chrome Homepage - Change in Windows</v>
      </c>
      <c r="B478" s="23" t="s">
        <v>496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27.0" customHeight="1">
      <c r="A479" s="22" t="str">
        <f>HYPERLINK("https://www.tenforums.com/tutorials/92967-import-bookmarks-firefox-chrome-windows.html","Chrome - Import Bookmarks from Firefox in Windows")</f>
        <v>Chrome - Import Bookmarks from Firefox in Windows</v>
      </c>
      <c r="B479" s="23" t="s">
        <v>497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27.0" customHeight="1">
      <c r="A480" s="22" t="str">
        <f>HYPERLINK("https://www.tenforums.com/tutorials/19307-microsoft-edge-import-bookmarks-chrome-windows-10-a.html","Chrome - Import Bookmarks to Microsoft Edge in Windows 10")</f>
        <v>Chrome - Import Bookmarks to Microsoft Edge in Windows 10</v>
      </c>
      <c r="B480" s="23" t="s">
        <v>498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27.0" customHeight="1">
      <c r="A481" s="22" t="str">
        <f>HYPERLINK("https://www.tenforums.com/tutorials/19317-chrome-import-favorites-internet-explorer-windows-10-a.html","Chrome - Import Favorites from Internet Explorer in Windows 10")</f>
        <v>Chrome - Import Favorites from Internet Explorer in Windows 10</v>
      </c>
      <c r="B481" s="23" t="s">
        <v>499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27.0" customHeight="1">
      <c r="A482" s="25" t="s">
        <v>500</v>
      </c>
      <c r="B482" s="24" t="s">
        <v>501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27.0" customHeight="1">
      <c r="A483" s="22" t="str">
        <f>HYPERLINK("https://www.tenforums.com/tutorials/115665-enable-disable-incognito-mode-google-chrome-windows.html","Chrome Incognito Mode - Enable or Disable in Windows")</f>
        <v>Chrome Incognito Mode - Enable or Disable in Windows</v>
      </c>
      <c r="B483" s="23" t="s">
        <v>502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27.0" customHeight="1">
      <c r="A484" s="25" t="str">
        <f>HYPERLINK("https://www.tenforums.com/tutorials/140542-create-google-chrome-incognito-mode-shortcut-windows.html","Chrome Incognito Mode Shortcut - Create in Windows")</f>
        <v>Chrome Incognito Mode Shortcut - Create in Windows</v>
      </c>
      <c r="B484" s="24" t="s">
        <v>503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27.0" customHeight="1">
      <c r="A485" s="22" t="str">
        <f>HYPERLINK("https://www.tenforums.com/tutorials/112811-manage-audio-focus-across-tabs-google-chrome-windows.html","Chrome - Manage Audio Focus Across Tabs in Windows")</f>
        <v>Chrome - Manage Audio Focus Across Tabs in Windows</v>
      </c>
      <c r="B485" s="23" t="s">
        <v>504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27.0" customHeight="1">
      <c r="A486" s="22" t="str">
        <f>HYPERLINK("https://www.tenforums.com/tutorials/74122-google-chrome-manage-saved-passwords.html","Chrome - Manage Saved Passwords")</f>
        <v>Chrome - Manage Saved Passwords</v>
      </c>
      <c r="B486" s="24" t="s">
        <v>505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27.0" customHeight="1">
      <c r="A487" s="22" t="str">
        <f>HYPERLINK("https://www.tenforums.com/tutorials/115018-enable-material-design-ui-layout-top-google-chrome-windows.html","Chrome Material Design UI Layout for Top - Enable in Windows")</f>
        <v>Chrome Material Design UI Layout for Top - Enable in Windows</v>
      </c>
      <c r="B487" s="23" t="s">
        <v>506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27.0" customHeight="1">
      <c r="A488" s="22" t="str">
        <f>HYPERLINK("https://www.tenforums.com/tutorials/115752-enable-disable-native-notifications-google-chrome-windows-10-a.html","Chrome Native Notifications - Enable or Disable in Windows 10")</f>
        <v>Chrome Native Notifications - Enable or Disable in Windows 10</v>
      </c>
      <c r="B488" s="23" t="s">
        <v>507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27.0" customHeight="1">
      <c r="A489" s="22" t="str">
        <f>HYPERLINK("https://www.tenforums.com/tutorials/117462-change-new-tab-button-position-google-chrome.html","Chrome New Tab Button Position - Change")</f>
        <v>Chrome New Tab Button Position - Change</v>
      </c>
      <c r="B489" s="23" t="s">
        <v>508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27.0" customHeight="1">
      <c r="A490" s="22" t="str">
        <f>HYPERLINK("https://www.tenforums.com/tutorials/114790-enable-disable-changing-new-tab-page-background-google-chrome.html","Chrome New Tab Page Background - Enable or Disable Changing in Windows")</f>
        <v>Chrome New Tab Page Background - Enable or Disable Changing in Windows</v>
      </c>
      <c r="B490" s="23" t="s">
        <v>509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27.0" customHeight="1">
      <c r="A491" s="25" t="str">
        <f>HYPERLINK("https://www.tenforums.com/tutorials/140559-enable-disable-color-theme-new-tab-page-google-chrome.html","Chrome New Tab Page Customize Menu - Enable or Disable Color and Theme")</f>
        <v>Chrome New Tab Page Customize Menu - Enable or Disable Color and Theme</v>
      </c>
      <c r="B491" s="24" t="s">
        <v>510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27.0" customHeight="1">
      <c r="A492" s="25" t="str">
        <f>HYPERLINK("https://www.tenforums.com/tutorials/140595-enable-disable-new-tab-page-customization-menu-google-chrome.html","Chrome New Tab Page Customization Menu version 2 - Enable or Disable")</f>
        <v>Chrome New Tab Page Customization Menu version 2 - Enable or Disable</v>
      </c>
      <c r="B492" s="24" t="s">
        <v>511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27.0" customHeight="1">
      <c r="A493" s="25" t="str">
        <f>HYPERLINK("https://www.tenforums.com/tutorials/147893-how-enable-real-search-box-new-tab-page-google-chrome.html","Chrome New Tab Page - Enable Real Search Box")</f>
        <v>Chrome New Tab Page - Enable Real Search Box</v>
      </c>
      <c r="B493" s="24" t="s">
        <v>512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27.0" customHeight="1">
      <c r="A494" s="22" t="str">
        <f>HYPERLINK("https://www.tenforums.com/tutorials/117571-enable-disable-new-tab-page-material-design-ui-google-chrome.html","Chrome New Tab Page Material Design UI - Enable or Disable ")</f>
        <v>Chrome New Tab Page Material Design UI - Enable or Disable </v>
      </c>
      <c r="B494" s="23" t="s">
        <v>513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27.0" customHeight="1">
      <c r="A495" s="25" t="str">
        <f>HYPERLINK("https://www.tenforums.com/tutorials/140600-hide-show-shortcuts-new-tab-page-google-chrome.html","Chrome New Tab Page Shortcuts - Hide or Show")</f>
        <v>Chrome New Tab Page Shortcuts - Hide or Show</v>
      </c>
      <c r="B495" s="24" t="s">
        <v>514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27.0" customHeight="1">
      <c r="A496" s="22" t="str">
        <f>HYPERLINK("https://www.tenforums.com/tutorials/76829-google-chrome-page-prediction-turn-off-windows.html","Chrome Page Prediction - Turn On or Off in Windows")</f>
        <v>Chrome Page Prediction - Turn On or Off in Windows</v>
      </c>
      <c r="B496" s="24" t="s">
        <v>515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27.0" customHeight="1">
      <c r="A497" s="25" t="str">
        <f>HYPERLINK("https://www.tenforums.com/tutorials/155134-how-generate-qr-code-page-url-google-chrome.html","Chrome QR Code - Generate for Page URL")</f>
        <v>Chrome QR Code - Generate for Page URL</v>
      </c>
      <c r="B497" s="24" t="s">
        <v>516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27.0" customHeight="1">
      <c r="A498" s="25" t="str">
        <f>HYPERLINK("https://www.tenforums.com/tutorials/155133-how-enable-disable-qr-code-generator-google-chrome.html","Chrome QR Code Generator - Enable or Disable")</f>
        <v>Chrome QR Code Generator - Enable or Disable</v>
      </c>
      <c r="B498" s="24" t="s">
        <v>517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27.0" customHeight="1">
      <c r="A499" s="22" t="str">
        <f>HYPERLINK("https://www.tenforums.com/tutorials/134235-enable-reader-mode-distill-page-google-chrome.html","Chrome Reader Mode - Enable to Distill page")</f>
        <v>Chrome Reader Mode - Enable to Distill page</v>
      </c>
      <c r="B499" s="23" t="s">
        <v>518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27.0" customHeight="1">
      <c r="A500" s="25" t="s">
        <v>519</v>
      </c>
      <c r="B500" s="24" t="s">
        <v>520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27.0" customHeight="1">
      <c r="A501" s="25" t="s">
        <v>521</v>
      </c>
      <c r="B501" s="24" t="s">
        <v>522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27.0" customHeight="1">
      <c r="A502" s="25" t="s">
        <v>523</v>
      </c>
      <c r="B502" s="24" t="s">
        <v>524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27.0" customHeight="1">
      <c r="A503" s="22" t="str">
        <f>HYPERLINK("https://www.tenforums.com/tutorials/134239-enable-disable-rich-entity-search-suggestions-google-chrome.html","Chrome Rich Entity Search Suggestions - Enable or Disable")</f>
        <v>Chrome Rich Entity Search Suggestions - Enable or Disable</v>
      </c>
      <c r="B503" s="23" t="s">
        <v>525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27.0" customHeight="1">
      <c r="A504" s="22" t="str">
        <f>HYPERLINK("https://www.tenforums.com/tutorials/71570-chrome-reset-default-windows.html","Chrome - Reset to Default in Windows")</f>
        <v>Chrome - Reset to Default in Windows</v>
      </c>
      <c r="B504" s="23" t="s">
        <v>526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27.0" customHeight="1">
      <c r="A505" s="22" t="str">
        <f>HYPERLINK("https://www.tenforums.com/tutorials/115669-enable-disable-saving-passwords-google-chrome-windows.html","Chrome Saving Passwords - Enable or Disable in Windows")</f>
        <v>Chrome Saving Passwords - Enable or Disable in Windows</v>
      </c>
      <c r="B505" s="23" t="s">
        <v>527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27.0" customHeight="1">
      <c r="A506" s="22" t="str">
        <f>HYPERLINK("https://www.tenforums.com/tutorials/117616-hide-show-www-subdomains-urls-address-bar-google-chrome.html","Chrome Scheme and WWW Subdomains of URLs in Address Bar - Hide or Show")</f>
        <v>Chrome Scheme and WWW Subdomains of URLs in Address Bar - Hide or Show</v>
      </c>
      <c r="B506" s="23" t="s">
        <v>528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27.0" customHeight="1">
      <c r="A507" s="22" t="str">
        <f>HYPERLINK("https://www.tenforums.com/tutorials/114780-change-default-search-engine-google-chrome-windows.html","Chrome Search Engine - Change Default in Windows")</f>
        <v>Chrome Search Engine - Change Default in Windows</v>
      </c>
      <c r="B507" s="23" t="s">
        <v>529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27.0" customHeight="1">
      <c r="A508" s="25" t="s">
        <v>530</v>
      </c>
      <c r="B508" s="24" t="s">
        <v>531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27.0" customHeight="1">
      <c r="A509" s="22" t="str">
        <f>HYPERLINK("https://www.tenforums.com/tutorials/117396-add-remove-security-indicator-text-https-pages-google-chrome.html","Chrome Security Indicator Text for HTTPS Pages - Add or Remove in Windows")</f>
        <v>Chrome Security Indicator Text for HTTPS Pages - Add or Remove in Windows</v>
      </c>
      <c r="B509" s="23" t="s">
        <v>532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27.0" customHeight="1">
      <c r="A510" s="22" t="str">
        <f>HYPERLINK("https://www.tenforums.com/tutorials/117521-enable-disable-single-tab-mode-google-chrome.html","Chrome Single Tab Mode - Enable or Disable")</f>
        <v>Chrome Single Tab Mode - Enable or Disable</v>
      </c>
      <c r="B510" s="23" t="s">
        <v>533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27.0" customHeight="1">
      <c r="A511" s="22" t="str">
        <f>HYPERLINK("https://www.tenforums.com/tutorials/112915-enable-disable-smooth-scrolling-google-chrome.html","Chrome Smooth Scrolling - Enable or Disable")</f>
        <v>Chrome Smooth Scrolling - Enable or Disable</v>
      </c>
      <c r="B511" s="23" t="s">
        <v>534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27.0" customHeight="1">
      <c r="A512" s="22" t="str">
        <f>HYPERLINK("https://www.tenforums.com/tutorials/73875-google-chrome-startup-page-change-windows.html","Chrome Startup Page - Change in Windows")</f>
        <v>Chrome Startup Page - Change in Windows</v>
      </c>
      <c r="B512" s="23" t="s">
        <v>535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27.0" customHeight="1">
      <c r="A513" s="22" t="str">
        <f>HYPERLINK("https://www.tenforums.com/tutorials/112920-enable-disable-tab-audio-muting-google-chrome.html","Chrome Tab Audio Muting - Enable or Disable in Windows")</f>
        <v>Chrome Tab Audio Muting - Enable or Disable in Windows</v>
      </c>
      <c r="B513" s="23" t="s">
        <v>536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27.0" customHeight="1">
      <c r="A514" s="25" t="str">
        <f>HYPERLINK("https://www.tenforums.com/tutorials/146276-how-enable-disable-tab-freezing-google-chrome.html","Chrome Tab Freezing - Enable or Disable")</f>
        <v>Chrome Tab Freezing - Enable or Disable</v>
      </c>
      <c r="B514" s="24" t="s">
        <v>537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27.0" customHeight="1">
      <c r="A515" s="25" t="str">
        <f>HYPERLINK("https://www.tenforums.com/tutorials/149978-how-enable-disable-tab-groups-google-chrome.html","Chrome Tab Groups - Enable or Disable")</f>
        <v>Chrome Tab Groups - Enable or Disable</v>
      </c>
      <c r="B515" s="24" t="s">
        <v>538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27.0" customHeight="1">
      <c r="A516" s="25" t="str">
        <f>HYPERLINK("https://www.tenforums.com/tutorials/143215-enable-disable-tab-hover-cards-card-images-google-chrome.html","Chrome Tab Hover Cards and Card Images - Enable or Disable")</f>
        <v>Chrome Tab Hover Cards and Card Images - Enable or Disable</v>
      </c>
      <c r="B516" s="24" t="s">
        <v>539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27.0" customHeight="1">
      <c r="A517" s="22" t="str">
        <f>HYPERLINK("https://www.tenforums.com/tutorials/125366-change-theme-google-chrome.html","Chrome Theme - Change")</f>
        <v>Chrome Theme - Change</v>
      </c>
      <c r="B517" s="23" t="s">
        <v>540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27.0" customHeight="1">
      <c r="A518" s="25" t="s">
        <v>541</v>
      </c>
      <c r="B518" s="24" t="s">
        <v>542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27.0" customHeight="1">
      <c r="A519" s="22" t="str">
        <f>HYPERLINK("https://www.tenforums.com/tutorials/104700-allow-block-website-notifications-google-chrome-windows.html","Chrome Website Notifications - Allow or Block in Windows")</f>
        <v>Chrome Website Notifications - Allow or Block in Windows</v>
      </c>
      <c r="B519" s="23" t="s">
        <v>543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27.0" customHeight="1">
      <c r="A520" s="25" t="str">
        <f>HYPERLINK("https://www.tenforums.com/tutorials/141981-how-use-cipher-command-overwrite-deleted-data-windows.html","Cipher Command - Use to Overwrite Deleted Data in Windows")</f>
        <v>Cipher Command - Use to Overwrite Deleted Data in Windows</v>
      </c>
      <c r="B520" s="24" t="s">
        <v>544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27.0" customHeight="1">
      <c r="A521" s="22" t="str">
        <f>HYPERLINK("https://www.tenforums.com/tutorials/41804-clean-boot-perform-windows-10-troubleshoot-software-conflicts.html","Clean Boot - Perform in Windows 10 to Troubleshoot Software Conflicts")</f>
        <v>Clean Boot - Perform in Windows 10 to Troubleshoot Software Conflicts</v>
      </c>
      <c r="B521" s="23" t="s">
        <v>545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27.0" customHeight="1">
      <c r="A522" s="22" t="str">
        <f>HYPERLINK("https://www.tenforums.com/tutorials/85819-erase-disk-using-diskpart-clean-command-windows-10-a.html","Clean Diskpart Command - Erase Disk in Windows 10")</f>
        <v>Clean Diskpart Command - Erase Disk in Windows 10</v>
      </c>
      <c r="B522" s="23" t="s">
        <v>546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27.0" customHeight="1">
      <c r="A523" s="22" t="str">
        <f>HYPERLINK("https://www.tenforums.com/tutorials/96555-windows-insider-clean-install-latest-fast-ring-build.html","Clean install latest Windows Insider Fast Ring build of Windows 10")</f>
        <v>Clean install latest Windows Insider Fast Ring build of Windows 10</v>
      </c>
      <c r="B523" s="23" t="s">
        <v>547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27.0" customHeight="1">
      <c r="A524" s="22" t="str">
        <f>HYPERLINK("https://www.tenforums.com/tutorials/1950-clean-install-windows-10-a.html","Clean Install Windows 10")</f>
        <v>Clean Install Windows 10</v>
      </c>
      <c r="B524" s="23" t="s">
        <v>548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27.0" customHeight="1">
      <c r="A525" s="22" t="str">
        <f>HYPERLINK("https://www.tenforums.com/tutorials/23354-clean-install-windows-10-directly-without-having-upgrade-first.html","Clean Install Windows 10 Directly without having to Upgrade First")</f>
        <v>Clean Install Windows 10 Directly without having to Upgrade First</v>
      </c>
      <c r="B525" s="23" t="s">
        <v>549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27.0" customHeight="1">
      <c r="A526" s="22" t="str">
        <f>HYPERLINK("https://www.tenforums.com/tutorials/94479-clean-install-windows-10-without-dvd-usb-flash-drive.html","Clean Install Windows 10 without DVD or USB Flash Drive")</f>
        <v>Clean Install Windows 10 without DVD or USB Flash Drive</v>
      </c>
      <c r="B526" s="23" t="s">
        <v>550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27.0" customHeight="1">
      <c r="A527" s="22" t="str">
        <f>HYPERLINK("https://www.tenforums.com/tutorials/126544-windows-insider-build-alternative-method-clean-install.html","Clean Install Windows Insider Build - Alternative Method")</f>
        <v>Clean Install Windows Insider Build - Alternative Method</v>
      </c>
      <c r="B527" s="23" t="s">
        <v>551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27.0" customHeight="1">
      <c r="A528" s="22" t="str">
        <f>HYPERLINK("https://www.tenforums.com/tutorials/73739-cleanup-add-context-menu-windows-10-a.html","Cleanup - Add to Context Menu in Windows 10 ")</f>
        <v>Cleanup - Add to Context Menu in Windows 10 </v>
      </c>
      <c r="B528" s="23" t="s">
        <v>552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27.0" customHeight="1">
      <c r="A529" s="22" t="str">
        <f>HYPERLINK("https://www.tenforums.com/tutorials/4326-clear-clipboard-shortcut-create-windows-10-a.html","Clear Clipboard shortcut - Create in Windows 10")</f>
        <v>Clear Clipboard shortcut - Create in Windows 10</v>
      </c>
      <c r="B529" s="23" t="s">
        <v>553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27.0" customHeight="1">
      <c r="A530" s="22" t="str">
        <f>HYPERLINK("https://www.tenforums.com/tutorials/80598-turn-off-cleartype-windows-10-a.html","ClearType - Turn On or Off in Windows 10")</f>
        <v>ClearType - Turn On or Off in Windows 10</v>
      </c>
      <c r="B530" s="24" t="s">
        <v>554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27.0" customHeight="1">
      <c r="A531" s="22" t="str">
        <f>HYPERLINK("https://www.tenforums.com/tutorials/37536-click-here-enter-your-most-recent-credential-fix-windows-10-a.html","Click here to enter your most recent credential - Fix in Windows 10")</f>
        <v>Click here to enter your most recent credential - Fix in Windows 10</v>
      </c>
      <c r="B531" s="23" t="s">
        <v>555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27.0" customHeight="1">
      <c r="A532" s="22" t="str">
        <f>HYPERLINK("https://www.tenforums.com/tutorials/106624-turn-off-mouse-clicklock-windows.html","ClickLock - Turn On or Off in Windows")</f>
        <v>ClickLock - Turn On or Off in Windows</v>
      </c>
      <c r="B532" s="23" t="s">
        <v>556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27.0" customHeight="1">
      <c r="A533" s="22" t="str">
        <f>HYPERLINK("https://www.tenforums.com/tutorials/109854-clear-clipboard-data-windows-10-a.html","Clipboard Data - Clear in Windows 10")</f>
        <v>Clipboard Data - Clear in Windows 10</v>
      </c>
      <c r="B533" s="23" t="s">
        <v>557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27.0" customHeight="1">
      <c r="A534" s="22" t="str">
        <f>HYPERLINK("https://www.tenforums.com/tutorials/111252-add-turn-off-clipboard-history-context-menu-windows-10-a.html","Clipboard History Context Menu - Add or Remove in Windows 10")</f>
        <v>Clipboard History Context Menu - Add or Remove in Windows 10</v>
      </c>
      <c r="B534" s="23" t="s">
        <v>558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27.0" customHeight="1">
      <c r="A535" s="22" t="str">
        <f>HYPERLINK("https://www.tenforums.com/tutorials/110039-enable-disable-clipboard-history-windows-10-a.html","Clipboard History - Enable or Disable in Windows 10")</f>
        <v>Clipboard History - Enable or Disable in Windows 10</v>
      </c>
      <c r="B535" s="23" t="s">
        <v>559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27.0" customHeight="1">
      <c r="A536" s="25" t="s">
        <v>560</v>
      </c>
      <c r="B536" s="24" t="s">
        <v>561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27.0" customHeight="1">
      <c r="A537" s="22" t="str">
        <f>HYPERLINK("https://www.tenforums.com/tutorials/109868-pin-unpin-items-clipboard-history-windows-10-a.html","Clipboard History - Pin or Unpin Items in Windows 10")</f>
        <v>Clipboard History - Pin or Unpin Items in Windows 10</v>
      </c>
      <c r="B537" s="23" t="s">
        <v>562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27.0" customHeight="1">
      <c r="A538" s="22" t="str">
        <f>HYPERLINK("https://www.tenforums.com/tutorials/109799-turn-off-clipboard-history-windows-10-a.html","Clipboard History - Turn On or Off in Windows 10")</f>
        <v>Clipboard History - Turn On or Off in Windows 10</v>
      </c>
      <c r="B538" s="23" t="s">
        <v>563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27.0" customHeight="1">
      <c r="A539" s="22" t="str">
        <f>HYPERLINK("https://www.tenforums.com/tutorials/110048-enable-disable-clipboard-sync-across-devices-windows-10-a.html","Clipboard Sync Across Devices - Enable or Disable in Windows 10")</f>
        <v>Clipboard Sync Across Devices - Enable or Disable in Windows 10</v>
      </c>
      <c r="B539" s="23" t="s">
        <v>564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27.0" customHeight="1">
      <c r="A540" s="22" t="str">
        <f>HYPERLINK("https://www.tenforums.com/tutorials/109803-turn-off-clipboard-sync-across-devices-windows-10-a.html","Clipboard Sync Across Devices - Turn On or Off in Windows 10")</f>
        <v>Clipboard Sync Across Devices - Turn On or Off in Windows 10</v>
      </c>
      <c r="B540" s="23" t="s">
        <v>565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27.0" customHeight="1">
      <c r="A541" s="25" t="str">
        <f>HYPERLINK("https://www.tenforums.com/tutorials/56625-hide-show-calendar-agenda-clock-taskbar-windows-10-a.html","Clock Agenda - Hide or Show in Windows 10")</f>
        <v>Clock Agenda - Hide or Show in Windows 10</v>
      </c>
      <c r="B541" s="24" t="s">
        <v>396</v>
      </c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</row>
    <row r="542" ht="27.0" customHeight="1">
      <c r="A542" s="22" t="str">
        <f>HYPERLINK("https://www.tenforums.com/tutorials/4429-enable-disable-new-clock-calendar-windows-10-a.html","Clock and Calendar New Experience - Enable or Disable in Windows 10")</f>
        <v>Clock and Calendar New Experience - Enable or Disable in Windows 10</v>
      </c>
      <c r="B542" s="24" t="s">
        <v>400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27.0" customHeight="1">
      <c r="A543" s="22" t="str">
        <f>HYPERLINK("https://www.tenforums.com/tutorials/6408-time-change-windows-10-a.html","Clock - Change Time in Windows 10")</f>
        <v>Clock - Change Time in Windows 10</v>
      </c>
      <c r="B543" s="23" t="s">
        <v>566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27.0" customHeight="1">
      <c r="A544" s="25" t="str">
        <f>HYPERLINK("https://www.tenforums.com/tutorials/152682-turn-off-adjust-daylight-saving-time-windows-10-a.html","Clock Daylight Saving Time - Turn On or Off in Windows 10")</f>
        <v>Clock Daylight Saving Time - Turn On or Off in Windows 10</v>
      </c>
      <c r="B544" s="24" t="s">
        <v>567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27.0" customHeight="1">
      <c r="A545" s="22" t="str">
        <f>HYPERLINK("https://www.tenforums.com/tutorials/73416-lock-screen-clock-change-12-hour-24-hour-format-windows-10-a.html","Clock on Lock Screen - Change to 12 hour or 24 hour Format in Windows 10 ")</f>
        <v>Clock on Lock Screen - Change to 12 hour or 24 hour Format in Windows 10 </v>
      </c>
      <c r="B545" s="23" t="s">
        <v>568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27.0" customHeight="1">
      <c r="A546" s="22" t="str">
        <f>HYPERLINK("https://www.tenforums.com/tutorials/73388-clock-taskbar-change-12-hour-24-hour-format-windows-10-a.html","Clock on Taskbar - Change to 12 hour or 24 hour Format in Windows 10 ")</f>
        <v>Clock on Taskbar - Change to 12 hour or 24 hour Format in Windows 10 </v>
      </c>
      <c r="B546" s="23" t="s">
        <v>569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27.0" customHeight="1">
      <c r="A547" s="22" t="str">
        <f>HYPERLINK("https://www.tenforums.com/tutorials/73967-hide-show-seconds-taskbar-clock-windows-10-a.html","Clock on Taskbar - Hide or Show Seconds in Windows 10 ")</f>
        <v>Clock on Taskbar - Hide or Show Seconds in Windows 10 </v>
      </c>
      <c r="B547" s="23" t="s">
        <v>570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27.0" customHeight="1">
      <c r="A548" s="22" t="str">
        <f>HYPERLINK("https://www.tenforums.com/tutorials/6410-clock-synchronize-internet-time-server-windows-10-a.html","Clock - Synchronize with Internet Time Server in Windows 10")</f>
        <v>Clock - Synchronize with Internet Time Server in Windows 10</v>
      </c>
      <c r="B548" s="23" t="s">
        <v>571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27.0" customHeight="1">
      <c r="A549" s="30" t="str">
        <f>HYPERLINK("https://www.tenforums.com/tutorials/27744-add-remove-additional-time-zone-clocks-taskbar-windows-10-a.html","Clocks - Add or Remove Additional Clocks for Different Time Zones on Taskbar in Windows 10")</f>
        <v>Clocks - Add or Remove Additional Clocks for Different Time Zones on Taskbar in Windows 10</v>
      </c>
      <c r="B549" s="24" t="s">
        <v>100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27.0" customHeight="1">
      <c r="A550" s="22" t="str">
        <f>HYPERLINK("https://www.tenforums.com/tutorials/69762-lid-close-default-action-change-windows-10-a.html","Close Lid Default Action - Change in Windows 10 ")</f>
        <v>Close Lid Default Action - Change in Windows 10 </v>
      </c>
      <c r="B550" s="23" t="s">
        <v>572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27.0" customHeight="1">
      <c r="A551" s="25" t="str">
        <f>HYPERLINK("https://www.tenforums.com/tutorials/147283-how-close-open-app-window-windows-10-a.html","Close Open App or Window in Windows 10")</f>
        <v>Close Open App or Window in Windows 10</v>
      </c>
      <c r="B551" s="24" t="s">
        <v>573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27.0" customHeight="1">
      <c r="A552" s="25" t="s">
        <v>574</v>
      </c>
      <c r="B552" s="24" t="s">
        <v>426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27.0" customHeight="1">
      <c r="A553" s="22" t="str">
        <f>HYPERLINK("https://www.tenforums.com/tutorials/88731-enable-disable-show-cloud-content-search-results-windows-10-a.html","Cloud Content in Search Results - Enable or Disable in Windows 10")</f>
        <v>Cloud Content in Search Results - Enable or Disable in Windows 10</v>
      </c>
      <c r="B553" s="23" t="s">
        <v>575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27.0" customHeight="1">
      <c r="A554" s="22" t="str">
        <f>HYPERLINK("https://www.tenforums.com/tutorials/3123-clsid-key-guid-shortcuts-list-windows-10-a.html","CLSID Key (GUID) Shortcuts List for Windows 10")</f>
        <v>CLSID Key (GUID) Shortcuts List for Windows 10</v>
      </c>
      <c r="B554" s="23" t="s">
        <v>576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27.0" customHeight="1">
      <c r="A555" s="25" t="str">
        <f>HYPERLINK("https://www.tenforums.com/tutorials/154267-how-add-color-appearance-control-panel-windows.html","Color and Appearance - Add to Control Panel in Windows")</f>
        <v>Color and Appearance - Add to Control Panel in Windows</v>
      </c>
      <c r="B555" s="24" t="s">
        <v>577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27.0" customHeight="1">
      <c r="A556" s="22" t="str">
        <f>HYPERLINK("https://www.tenforums.com/tutorials/90683-allow-prevent-changing-color-appearance-windows-10-a.html","Color and Appearance - Allow or Prevent Changing in Windows 10")</f>
        <v>Color and Appearance - Allow or Prevent Changing in Windows 10</v>
      </c>
      <c r="B556" s="23" t="s">
        <v>578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27.0" customHeight="1">
      <c r="A557" s="22" t="str">
        <f>HYPERLINK("https://www.tenforums.com/tutorials/3380-color-appearance-change-windows-10-a.html","Color and Appearance - Change in Windows 10")</f>
        <v>Color and Appearance - Change in Windows 10</v>
      </c>
      <c r="B557" s="23" t="s">
        <v>5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27.0" customHeight="1">
      <c r="A558" s="22" t="str">
        <f>HYPERLINK("https://www.tenforums.com/tutorials/5848-color-appearance-shortcut-create-windows-10-a.html","Color and Appearance shortcut - Create in Windows 10")</f>
        <v>Color and Appearance shortcut - Create in Windows 10</v>
      </c>
      <c r="B558" s="23" t="s">
        <v>579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27.0" customHeight="1">
      <c r="A559" s="22" t="str">
        <f>HYPERLINK("https://www.tenforums.com/tutorials/103066-enable-disable-color-filters-hotkey-windows-10-a.html","Color Filters Hotkey - Enable or Disable in Windows 10")</f>
        <v>Color Filters Hotkey - Enable or Disable in Windows 10</v>
      </c>
      <c r="B559" s="23" t="s">
        <v>580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27.0" customHeight="1">
      <c r="A560" s="22" t="str">
        <f>HYPERLINK("https://www.tenforums.com/tutorials/86376-turn-off-color-filters-screen-windows-10-a.html","Color Filters - Turn On or Off in Windows 10")</f>
        <v>Color Filters - Turn On or Off in Windows 10</v>
      </c>
      <c r="B560" s="23" t="s">
        <v>581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27.0" customHeight="1">
      <c r="A561" s="22" t="str">
        <f>HYPERLINK("https://www.tenforums.com/tutorials/32118-inactive-title-bar-color-change-windows-10-a.html","Color of Inactive Title Bar - Change in Windows 10")</f>
        <v>Color of Inactive Title Bar - Change in Windows 10</v>
      </c>
      <c r="B561" s="23" t="s">
        <v>582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27.0" customHeight="1">
      <c r="A562" s="22" t="str">
        <f>HYPERLINK("https://www.tenforums.com/tutorials/5768-start-menu-taskbar-color-turn-off-windows-10-a.html","Color on Taskbar and Start Menu - Turn On or Off in Windows 10")</f>
        <v>Color on Taskbar and Start Menu - Turn On or Off in Windows 10</v>
      </c>
      <c r="B562" s="23" t="s">
        <v>583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27.0" customHeight="1">
      <c r="A563" s="22" t="str">
        <f>HYPERLINK("https://www.tenforums.com/tutorials/32181-taskbar-color-turn-off-show-color-only-windows-10-a.html","Color on Taskbar - Turn On or Off Show Color Only On in Windows 10")</f>
        <v>Color on Taskbar - Turn On or Off Show Color Only On in Windows 10</v>
      </c>
      <c r="B563" s="23" t="s">
        <v>584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27.0" customHeight="1">
      <c r="A564" s="22" t="str">
        <f>HYPERLINK("https://www.tenforums.com/tutorials/95462-clear-recent-colors-history-windows-10-a.html","Colors History - Clear in Windows 10")</f>
        <v>Colors History - Clear in Windows 10</v>
      </c>
      <c r="B564" s="23" t="s">
        <v>6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27.0" customHeight="1">
      <c r="A565" s="22" t="str">
        <f>HYPERLINK("https://www.tenforums.com/tutorials/35200-folder-view-size-all-columns-fit-windows-10-a.html","Column Width in Folder - Size All Columns to Fit in Windows 10")</f>
        <v>Column Width in Folder - Size All Columns to Fit in Windows 10</v>
      </c>
      <c r="B565" s="23" t="s">
        <v>585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27.0" customHeight="1">
      <c r="A566" s="22" t="str">
        <f>HYPERLINK("https://www.tenforums.com/tutorials/2880-command-prompt-boot-open-windows-10-a.html","Command Prompt at Boot - Open in Windows 10")</f>
        <v>Command Prompt at Boot - Open in Windows 10</v>
      </c>
      <c r="B566" s="23" t="s">
        <v>586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27.0" customHeight="1">
      <c r="A567" s="22" t="str">
        <f>HYPERLINK("https://www.tenforums.com/tutorials/94004-customize-command-prompt-colors-windows.html","Command Prompt Colors - Customize in Windows")</f>
        <v>Command Prompt Colors - Customize in Windows</v>
      </c>
      <c r="B567" s="23" t="s">
        <v>587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27.0" customHeight="1">
      <c r="A568" s="22" t="str">
        <f>HYPERLINK("https://www.tenforums.com/tutorials/2790-elevated-command-prompt-open-windows-10-a.html","Command Prompt Elevated - Open in Windows 10")</f>
        <v>Command Prompt Elevated - Open in Windows 10</v>
      </c>
      <c r="B568" s="23" t="s">
        <v>588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27.0" customHeight="1">
      <c r="A569" s="25" t="str">
        <f>HYPERLINK("https://www.tenforums.com/tutorials/143733-disable-command-prompt-windows-7-windows-8-windows-10-a.html","Command Prompt - Enable or Disable in Windows 7, Windows 8, and Windows 10")</f>
        <v>Command Prompt - Enable or Disable in Windows 7, Windows 8, and Windows 10</v>
      </c>
      <c r="B569" s="24" t="s">
        <v>589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27.0" customHeight="1">
      <c r="A570" s="22" t="str">
        <f>HYPERLINK("https://www.tenforums.com/tutorials/93961-change-command-prompt-font-font-size-windows.html","Command Prompt Font and Font Size - Change in Windows")</f>
        <v>Command Prompt Font and Font Size - Change in Windows</v>
      </c>
      <c r="B570" s="23" t="s">
        <v>590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27.0" customHeight="1">
      <c r="A571" s="22" t="str">
        <f>HYPERLINK("https://www.tenforums.com/tutorials/94146-enable-disable-legacy-console-cmd-powershell-windows-10-a.html","Command Prompt Legacy Console - Enable or Disable in Windows 10")</f>
        <v>Command Prompt Legacy Console - Enable or Disable in Windows 10</v>
      </c>
      <c r="B571" s="23" t="s">
        <v>591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27.0" customHeight="1">
      <c r="A572" s="22" t="str">
        <f>HYPERLINK("https://www.tenforums.com/tutorials/3288-command-prompt-open-windows-10-a.html","Command Prompt - Open in Windows 10")</f>
        <v>Command Prompt - Open in Windows 10</v>
      </c>
      <c r="B572" s="23" t="s">
        <v>592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27.0" customHeight="1">
      <c r="A573" s="25" t="s">
        <v>593</v>
      </c>
      <c r="B573" s="24" t="s">
        <v>594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27.0" customHeight="1">
      <c r="A574" s="25" t="s">
        <v>595</v>
      </c>
      <c r="B574" s="24" t="s">
        <v>596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27.0" customHeight="1">
      <c r="A575" s="25" t="s">
        <v>597</v>
      </c>
      <c r="B575" s="23" t="s">
        <v>598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27.0" customHeight="1">
      <c r="A576" s="22" t="str">
        <f>HYPERLINK("https://www.tenforums.com/tutorials/22882-win-x-menu-show-command-prompt-powershell-windows-10-a.html","Command Prompt or PowerShell on Win+X menu in Windows 10 ")</f>
        <v>Command Prompt or PowerShell on Win+X menu in Windows 10 </v>
      </c>
      <c r="B576" s="23" t="s">
        <v>599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27.0" customHeight="1">
      <c r="A577" s="22" t="str">
        <f>HYPERLINK("https://www.sevenforums.com/tutorials/401170-command-prompt-restore-default-personalization-settings.html","Command Prompt - Restore Default Personalization Settings ")</f>
        <v>Command Prompt - Restore Default Personalization Settings </v>
      </c>
      <c r="B577" s="23" t="s">
        <v>600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27.0" customHeight="1">
      <c r="A578" s="25" t="s">
        <v>601</v>
      </c>
      <c r="B578" s="24" t="s">
        <v>602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27.0" customHeight="1">
      <c r="A579" s="22" t="str">
        <f>HYPERLINK("https://www.tenforums.com/tutorials/94089-change-command-prompt-screen-buffer-size-windows.html","Command Prompt Screen Buffer Size - Change in Windows")</f>
        <v>Command Prompt Screen Buffer Size - Change in Windows</v>
      </c>
      <c r="B579" s="23" t="s">
        <v>603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27.0" customHeight="1">
      <c r="A580" s="22" t="str">
        <f>HYPERLINK("https://www.tenforums.com/tutorials/94016-change-command-prompt-transparency-level-windows-10-a.html","Command Prompt Transparency Level - Change in Windows 10")</f>
        <v>Command Prompt Transparency Level - Change in Windows 10</v>
      </c>
      <c r="B580" s="23" t="s">
        <v>604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27.0" customHeight="1">
      <c r="A581" s="22" t="str">
        <f>HYPERLINK("https://www.tenforums.com/tutorials/94092-turn-off-wrap-text-output-resize-command-prompt-windows.html","Command Prompt - Turn On or Off Wrap Text Output on Resize in Windows")</f>
        <v>Command Prompt - Turn On or Off Wrap Text Output on Resize in Windows</v>
      </c>
      <c r="B581" s="23" t="s">
        <v>605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27.0" customHeight="1">
      <c r="A582" s="22" t="str">
        <f>HYPERLINK("https://www.tenforums.com/tutorials/93950-customize-command-prompt-window-position-windows.html","Command Prompt Window Position - Customize in Windows")</f>
        <v>Command Prompt Window Position - Customize in Windows</v>
      </c>
      <c r="B582" s="23" t="s">
        <v>606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27.0" customHeight="1">
      <c r="A583" s="22" t="str">
        <f>HYPERLINK("https://www.tenforums.com/tutorials/94076-change-command-prompt-default-window-size-windows.html","Command Prompt Window Size - Change in Windows")</f>
        <v>Command Prompt Window Size - Change in Windows</v>
      </c>
      <c r="B583" s="23" t="s">
        <v>607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27.0" customHeight="1">
      <c r="A584" s="22" t="str">
        <f>HYPERLINK("https://www.tenforums.com/tutorials/126160-add-remove-back-button-common-dialog-box-windows.html","Common Dialog Box Back Button - Add or Remove in Windows")</f>
        <v>Common Dialog Box Back Button - Add or Remove in Windows</v>
      </c>
      <c r="B584" s="23" t="s">
        <v>608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27.0" customHeight="1">
      <c r="A585" s="22" t="str">
        <f>HYPERLINK("https://www.tenforums.com/tutorials/126098-enable-disable-dropdown-list-recent-files-common-dialog-box.html","Common Dialog Box Dropdown List of Recent Files - Enable or Disable in Windows")</f>
        <v>Common Dialog Box Dropdown List of Recent Files - Enable or Disable in Windows</v>
      </c>
      <c r="B585" s="23" t="s">
        <v>609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27.0" customHeight="1">
      <c r="A586" s="22" t="str">
        <f>HYPERLINK("https://www.tenforums.com/tutorials/126153-change-places-bar-items-common-dialog-box-windows.html","Common Dialog Box Places Bar - Change Items in Windows")</f>
        <v>Common Dialog Box Places Bar - Change Items in Windows</v>
      </c>
      <c r="B586" s="23" t="s">
        <v>610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27.0" customHeight="1">
      <c r="A587" s="22" t="str">
        <f>HYPERLINK("https://www.tenforums.com/tutorials/126103-enable-disable-places-bar-common-dialog-box-windows.html","Common Dialog Box Places Bar - Enable or Disable in Windows")</f>
        <v>Common Dialog Box Places Bar - Enable or Disable in Windows</v>
      </c>
      <c r="B587" s="23" t="s">
        <v>611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27.0" customHeight="1">
      <c r="A588" s="22" t="str">
        <f>HYPERLINK("https://www.tenforums.com/tutorials/52655-open-save-common-item-dialog-boxes-reset-windows.html","Common Item Dialog Boxes for Open and Save As - Reset in Windows ")</f>
        <v>Common Item Dialog Boxes for Open and Save As - Reset in Windows </v>
      </c>
      <c r="B588" s="23" t="s">
        <v>612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27.0" customHeight="1">
      <c r="A589" s="22" t="str">
        <f>HYPERLINK("https://www.tenforums.com/tutorials/22088-compact-os-compress-uncompress-windows-10-a.html","Compact OS - Compress or Uncompress Windows 10")</f>
        <v>Compact OS - Compress or Uncompress Windows 10</v>
      </c>
      <c r="B589" s="23" t="s">
        <v>613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27.0" customHeight="1">
      <c r="A590" s="22" t="str">
        <f>HYPERLINK("https://www.tenforums.com/tutorials/130377-add-compact-os-context-menu-windows-10-a.html","Compact OS Context Menu - Add in Windows 10")</f>
        <v>Compact OS Context Menu - Add in Windows 10</v>
      </c>
      <c r="B590" s="23" t="s">
        <v>614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27.0" customHeight="1">
      <c r="A591" s="22" t="str">
        <f>HYPERLINK("https://www.tenforums.com/tutorials/107347-enable-disable-sign-windows-10-using-companion-device.html","Companion Device Sign in - Enable or Disable in Windows 10")</f>
        <v>Companion Device Sign in - Enable or Disable in Windows 10</v>
      </c>
      <c r="B591" s="23" t="s">
        <v>615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27.0" customHeight="1">
      <c r="A592" s="22" t="str">
        <f>HYPERLINK("https://www.tenforums.com/tutorials/7764-compare-windows-10-editions.html","Compare Windows 10 Editions")</f>
        <v>Compare Windows 10 Editions</v>
      </c>
      <c r="B592" s="23" t="s">
        <v>616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27.0" customHeight="1">
      <c r="A593" s="22" t="str">
        <f>HYPERLINK("https://www.tenforums.com/tutorials/15523-compatibility-mode-settings-apps-change-windows-10-a.html","Compatibility Mode Settings for Apps - Change in Windows 10")</f>
        <v>Compatibility Mode Settings for Apps - Change in Windows 10</v>
      </c>
      <c r="B593" s="23" t="s">
        <v>162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27.0" customHeight="1">
      <c r="A594" s="22" t="str">
        <f>HYPERLINK("https://www.tenforums.com/tutorials/106509-add-remove-compatibility-tab-properties-page-windows.html","Compatibility Tab on Properties Page - Add or Remove in Windows")</f>
        <v>Compatibility Tab on Properties Page - Add or Remove in Windows</v>
      </c>
      <c r="B594" s="23" t="s">
        <v>617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27.0" customHeight="1">
      <c r="A595" s="28" t="s">
        <v>618</v>
      </c>
      <c r="B595" s="32" t="s">
        <v>619</v>
      </c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 ht="27.0" customHeight="1">
      <c r="A596" s="30" t="str">
        <f>HYPERLINK("https://www.tenforums.com/tutorials/82638-analyze-component-store-winsxs-folder-windows-10-a.html","Component Store (WinSxS folder) - Analyze in Windows 10")</f>
        <v>Component Store (WinSxS folder) - Analyze in Windows 10</v>
      </c>
      <c r="B596" s="24" t="s">
        <v>620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27.0" customHeight="1">
      <c r="A597" s="30" t="str">
        <f>HYPERLINK("https://www.tenforums.com/tutorials/82643-clean-up-component-store-winsxs-folder-windows-10-a.html","Component Store (WinSxS folder) - Clean Up in Windows 10")</f>
        <v>Component Store (WinSxS folder) - Clean Up in Windows 10</v>
      </c>
      <c r="B597" s="24" t="s">
        <v>621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27.0" customHeight="1">
      <c r="A598" s="22" t="str">
        <f>HYPERLINK("https://www.tenforums.com/tutorials/26340-compress-uncompress-files-folders-windows-10-a.html","Compress or Uncompress Files and Folders in Windows 10")</f>
        <v>Compress or Uncompress Files and Folders in Windows 10</v>
      </c>
      <c r="B598" s="23" t="s">
        <v>622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27.0" customHeight="1">
      <c r="A599" s="22" t="str">
        <f>HYPERLINK("https://www.tenforums.com/tutorials/130339-find-list-compressed-files-folders-windows-10-a.html","Compressed Files and Folders - Find and List in Windows 10")</f>
        <v>Compressed Files and Folders - Find and List in Windows 10</v>
      </c>
      <c r="B599" s="33" t="s">
        <v>623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27.0" customHeight="1">
      <c r="A600" s="22" t="str">
        <f>HYPERLINK("https://www.tenforums.com/tutorials/89204-show-encrypted-compressed-ntfs-files-color-windows-10-a.html","Compressed NTFS or Encrypted files Show in Color in Windows 10")</f>
        <v>Compressed NTFS or Encrypted files Show in Color in Windows 10</v>
      </c>
      <c r="B600" s="34" t="s">
        <v>624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27.0" customHeight="1">
      <c r="A601" s="22" t="str">
        <f>HYPERLINK("https://www.tenforums.com/tutorials/35552-compression-blue-arrows-icons-change-remove-windows-10-a.html","Compression Blue Arrows on Icons - Change or Remove in Windows 10")</f>
        <v>Compression Blue Arrows on Icons - Change or Remove in Windows 10</v>
      </c>
      <c r="B601" s="23" t="s">
        <v>349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27.0" customHeight="1">
      <c r="A602" s="22" t="str">
        <f>HYPERLINK("https://www.tenforums.com/tutorials/5174-computer-name-change-windows-10-a.html","Computer Name - Change in Windows 10")</f>
        <v>Computer Name - Change in Windows 10</v>
      </c>
      <c r="B602" s="23" t="s">
        <v>625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27.0" customHeight="1">
      <c r="A603" s="28" t="s">
        <v>626</v>
      </c>
      <c r="B603" s="29" t="s">
        <v>627</v>
      </c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 ht="27.0" customHeight="1">
      <c r="A604" s="22" t="str">
        <f>HYPERLINK("https://www.tenforums.com/tutorials/85048-turn-off-apps-communicate-unpaired-devices-windows-10-a.html","Communicate with Unpaired Devices - Turn On or Off Let Apps in Windows 10")</f>
        <v>Communicate with Unpaired Devices - Turn On or Off Let Apps in Windows 10</v>
      </c>
      <c r="B604" s="23" t="s">
        <v>628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27.0" customHeight="1">
      <c r="A605" s="25" t="s">
        <v>629</v>
      </c>
      <c r="B605" s="24" t="s">
        <v>630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27.0" customHeight="1">
      <c r="A606" s="22" t="str">
        <f>HYPERLINK("https://www.tenforums.com/tutorials/81126-create-connect-shortcut-windows-10-a.html","Connect shortcut - Create in Windows 10")</f>
        <v>Connect shortcut - Create in Windows 10</v>
      </c>
      <c r="B606" s="24" t="s">
        <v>631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27.0" customHeight="1">
      <c r="A607" s="22" t="str">
        <f>HYPERLINK("https://www.tenforums.com/tutorials/53814-connect-wireless-display-miracast-windows-10-a.html","Connect to Wireless Display with Miracast in Windows 10 ")</f>
        <v>Connect to Wireless Display with Miracast in Windows 10 </v>
      </c>
      <c r="B607" s="23" t="s">
        <v>632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27.0" customHeight="1">
      <c r="A608" s="22" t="str">
        <f>HYPERLINK("https://www.tenforums.com/tutorials/53895-connect-wireless-display-miracast-windows-10-mobile-phone.html","Connect to Wireless Display with Miracast on Windows 10 Mobile Phone")</f>
        <v>Connect to Wireless Display with Miracast on Windows 10 Mobile Phone</v>
      </c>
      <c r="B608" s="23" t="s">
        <v>633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27.0" customHeight="1">
      <c r="A609" s="22" t="str">
        <f>HYPERLINK("https://www.tenforums.com/tutorials/65586-power-options-add-console-lock-display-off-timeout-windows-10-a.html","Console lock display off timeout - Add to Power Options in Windows 10 ")</f>
        <v>Console lock display off timeout - Add to Power Options in Windows 10 </v>
      </c>
      <c r="B609" s="23" t="s">
        <v>634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27.0" customHeight="1">
      <c r="A610" s="22" t="str">
        <f>HYPERLINK("https://www.tenforums.com/tutorials/65592-lock-screen-display-off-timeout-change-windows-10-a.html","Console lock display off timeout - Change in Windows 10")</f>
        <v>Console lock display off timeout - Change in Windows 10</v>
      </c>
      <c r="B610" s="23" t="s">
        <v>635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27.0" customHeight="1">
      <c r="A611" s="22" t="str">
        <f>HYPERLINK("https://www.tenforums.com/tutorials/60089-console-mode-sign-enable-disable-windows-10-a.html","Console Mode Sign-in - Enable or Disable in Windows 10")</f>
        <v>Console Mode Sign-in - Enable or Disable in Windows 10</v>
      </c>
      <c r="B611" s="23" t="s">
        <v>636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27.0" customHeight="1">
      <c r="A612" s="22" t="str">
        <f>HYPERLINK("https://www.tenforums.com/tutorials/104644-allow-deny-apps-access-contacts-windows-10-a.html","Contacts - Allow or Deny Apps Access in Windows 10")</f>
        <v>Contacts - Allow or Deny Apps Access in Windows 10</v>
      </c>
      <c r="B612" s="23" t="s">
        <v>637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27.0" customHeight="1">
      <c r="A613" s="22" t="str">
        <f>HYPERLINK("https://www.tenforums.com/tutorials/94004-customize-colors-console-window-windows.html","Console Window Colors - Customize in Windows")</f>
        <v>Console Window Colors - Customize in Windows</v>
      </c>
      <c r="B613" s="23" t="s">
        <v>638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27.0" customHeight="1">
      <c r="A614" s="22" t="str">
        <f>HYPERLINK("https://www.tenforums.com/tutorials/123489-change-cursor-color-console-window-windows-10-a.html","Console Window Cursor Color - Change in Windows 10")</f>
        <v>Console Window Cursor Color - Change in Windows 10</v>
      </c>
      <c r="B614" s="23" t="s">
        <v>639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27.0" customHeight="1">
      <c r="A615" s="22" t="str">
        <f>HYPERLINK("https://www.tenforums.com/tutorials/123420-change-cursor-shape-console-window-windows-10-a.html","Console Window Cursor Shape - Change in Windows 10")</f>
        <v>Console Window Cursor Shape - Change in Windows 10</v>
      </c>
      <c r="B615" s="23" t="s">
        <v>640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27.0" customHeight="1">
      <c r="A616" s="22" t="str">
        <f>HYPERLINK("https://www.tenforums.com/tutorials/123588-change-cursor-size-console-window-windows.html","Console Window Cursor Size - Change in Windows")</f>
        <v>Console Window Cursor Size - Change in Windows</v>
      </c>
      <c r="B616" s="23" t="s">
        <v>641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27.0" customHeight="1">
      <c r="A617" s="22" t="str">
        <f>HYPERLINK("https://www.tenforums.com/tutorials/93961-change-console-window-font-font-size-windows.html","Console Window Font and Font Size - Change in Windows")</f>
        <v>Console Window Font and Font Size - Change in Windows</v>
      </c>
      <c r="B617" s="23" t="s">
        <v>642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27.0" customHeight="1">
      <c r="A618" s="22" t="str">
        <f>HYPERLINK("https://www.tenforums.com/tutorials/94146-enable-disable-legacy-console-mode-all-consoles-windows-10-a.html","Console Window Legacy Console Mode - Enable or Disable in Windows 10")</f>
        <v>Console Window Legacy Console Mode - Enable or Disable in Windows 10</v>
      </c>
      <c r="B618" s="23" t="s">
        <v>643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27.0" customHeight="1">
      <c r="A619" s="22" t="str">
        <f>HYPERLINK("https://www.tenforums.com/tutorials/123959-enable-disable-line-wrapping-selection-console-windows-10-a.html","Console Window Line Wrapping Selection - Enable or Disable in Windows 10")</f>
        <v>Console Window Line Wrapping Selection - Enable or Disable in Windows 10</v>
      </c>
      <c r="B619" s="23" t="s">
        <v>644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27.0" customHeight="1">
      <c r="A620" s="22" t="str">
        <f>HYPERLINK("https://www.tenforums.com/tutorials/93950-customize-console-window-position-windows.html","Console Window Position - Customize in Windows")</f>
        <v>Console Window Position - Customize in Windows</v>
      </c>
      <c r="B620" s="23" t="s">
        <v>645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27.0" customHeight="1">
      <c r="A621" s="22" t="str">
        <f>HYPERLINK("https://www.tenforums.com/tutorials/94089-change-screen-buffer-size-console-window-windows.html","Console Window Screen Buffer Size - Change in Windows")</f>
        <v>Console Window Screen Buffer Size - Change in Windows</v>
      </c>
      <c r="B621" s="23" t="s">
        <v>646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27.0" customHeight="1">
      <c r="A622" s="22" t="str">
        <f>HYPERLINK("https://www.tenforums.com/tutorials/123428-enable-disable-scroll-forward-console-window-windows-10-a.html","Console Window Scroll Forward - Enable or Disable in Windows 10")</f>
        <v>Console Window Scroll Forward - Enable or Disable in Windows 10</v>
      </c>
      <c r="B622" s="23" t="s">
        <v>647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27.0" customHeight="1">
      <c r="A623" s="22" t="str">
        <f>HYPERLINK("https://www.tenforums.com/tutorials/94076-change-default-console-window-size-windows.html","Console Window Size - Change in Windows")</f>
        <v>Console Window Size - Change in Windows</v>
      </c>
      <c r="B623" s="23" t="s">
        <v>648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27.0" customHeight="1">
      <c r="A624" s="22" t="str">
        <f>HYPERLINK("https://www.tenforums.com/tutorials/123499-change-terminal-colors-console-window-windows-10-a.html","Console Window Terminal Colors - Change in Windows 10")</f>
        <v>Console Window Terminal Colors - Change in Windows 10</v>
      </c>
      <c r="B624" s="23" t="s">
        <v>649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27.0" customHeight="1">
      <c r="A625" s="22" t="str">
        <f>HYPERLINK("https://www.tenforums.com/tutorials/94016-change-transparency-level-console-window-windows-10-a.html","Console Window Transparency Level - Change in Windows 10")</f>
        <v>Console Window Transparency Level - Change in Windows 10</v>
      </c>
      <c r="B625" s="23" t="s">
        <v>650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27.0" customHeight="1">
      <c r="A626" s="22" t="str">
        <f>HYPERLINK("https://www.tenforums.com/tutorials/94092-turn-off-wrap-text-output-resize-console-window-windows.html","Console Window Wrap Text Output on Resize - Turn On or Off in Windows")</f>
        <v>Console Window Wrap Text Output on Resize - Turn On or Off in Windows</v>
      </c>
      <c r="B626" s="23" t="s">
        <v>651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27.0" customHeight="1">
      <c r="A627" s="22" t="str">
        <f>HYPERLINK("https://www.tenforums.com/tutorials/97914-change-how-many-people-contacts-can-pinned-taskbar-windows-10-a.html","Contacts - Change how many can be Pinned to Taskbar in Windows 10")</f>
        <v>Contacts - Change how many can be Pinned to Taskbar in Windows 10</v>
      </c>
      <c r="B627" s="23" t="s">
        <v>652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27.0" customHeight="1">
      <c r="A628" s="22" t="str">
        <f>HYPERLINK("https://www.tenforums.com/tutorials/94513-fix-context-menu-items-missing-when-more-than-15-selected-windows.html","Context Menu Items Missing when more than 15 Selected in Windows")</f>
        <v>Context Menu Items Missing when more than 15 Selected in Windows</v>
      </c>
      <c r="B628" s="23" t="s">
        <v>653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27.0" customHeight="1">
      <c r="A629" s="22" t="str">
        <f>HYPERLINK("https://www.tenforums.com/tutorials/89717-open-context-menu-taskbar-icons-windows-10-a.html","Context Menu for Taskbar Icons - Open in Windows 10")</f>
        <v>Context Menu for Taskbar Icons - Open in Windows 10</v>
      </c>
      <c r="B629" s="23" t="s">
        <v>654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27.0" customHeight="1">
      <c r="A630" s="25" t="str">
        <f>HYPERLINK("https://www.tenforums.com/tutorials/143627-fix-slow-freezing-right-click-context-menu-windows.html","Context Menu Slow or Freezing - Fix in Windows 7, Windows 8, and Windows 10")</f>
        <v>Context Menu Slow or Freezing - Fix in Windows 7, Windows 8, and Windows 10</v>
      </c>
      <c r="B630" s="24" t="s">
        <v>655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27.0" customHeight="1">
      <c r="A631" s="22" t="str">
        <f>HYPERLINK("https://www.tenforums.com/tutorials/89738-enable-disable-wide-context-menus-windows-10-a.html","Context Menus - Enable or Disable Wide Context Menus in Windows 10")</f>
        <v>Context Menus - Enable or Disable Wide Context Menus in Windows 10</v>
      </c>
      <c r="B631" s="23" t="s">
        <v>656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27.0" customHeight="1">
      <c r="A632" s="22" t="str">
        <f>HYPERLINK("https://www.tenforums.com/tutorials/70947-app-synchronization-between-devices-turn-off-window-10-a.html","Continue App Experiences - Turn On or Off in Windows 10")</f>
        <v>Continue App Experiences - Turn On or Off in Windows 10</v>
      </c>
      <c r="B632" s="23" t="s">
        <v>657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27.0" customHeight="1">
      <c r="A633" s="22" t="str">
        <f>HYPERLINK("https://www.tenforums.com/tutorials/70995-app-sync-between-devices-turn-off-window-10-mobile.html","Continue App Experiences - Turn On or Off in Windows 10 Mobile")</f>
        <v>Continue App Experiences - Turn On or Off in Windows 10 Mobile</v>
      </c>
      <c r="B633" s="23" t="s">
        <v>658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27.0" customHeight="1">
      <c r="A634" s="22" t="str">
        <f>HYPERLINK("https://www.tenforums.com/tutorials/70951-app-sync-between-devices-using-bluetooth-turn-off-window-10-a.html","Continue App Experiences using Bluetooth - Turn On or Off in Windows 10")</f>
        <v>Continue App Experiences using Bluetooth - Turn On or Off in Windows 10</v>
      </c>
      <c r="B634" s="23" t="s">
        <v>186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27.0" customHeight="1">
      <c r="A635" s="22" t="str">
        <f>HYPERLINK("https://www.tenforums.com/tutorials/31779-keyboard-shortcuts-continuum-windows-10-mobile-phones.html","Continuum for Windows 10 Mobile Phones Keyboard Shortcuts")</f>
        <v>Continuum for Windows 10 Mobile Phones Keyboard Shortcuts</v>
      </c>
      <c r="B635" s="23" t="s">
        <v>659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27.0" customHeight="1">
      <c r="A636" s="25" t="str">
        <f>HYPERLINK("https://www.tenforums.com/tutorials/147578-add-advanced-user-accounts-control-panel-windows-7-8-10-a.html","Control Panel - Add Advanced User Accounts in Windows 7, 8, and 10")</f>
        <v>Control Panel - Add Advanced User Accounts in Windows 7, 8, and 10</v>
      </c>
      <c r="B636" s="24" t="s">
        <v>116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27.0" customHeight="1">
      <c r="A637" s="25" t="str">
        <f>HYPERLINK("https://www.tenforums.com/tutorials/147565-how-add-all-tasks-control-panel-windows-7-8-10-a.html","Control Panel - Add All Tasks in Windows 7, 8, and 10")</f>
        <v>Control Panel - Add All Tasks in Windows 7, 8, and 10</v>
      </c>
      <c r="B637" s="24" t="s">
        <v>660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27.0" customHeight="1">
      <c r="A638" s="25" t="str">
        <f>HYPERLINK("https://www.tenforums.com/tutorials/154267-how-add-color-appearance-control-panel-windows.html","Control Panel - Add Color and Appearance applet in Windows")</f>
        <v>Control Panel - Add Color and Appearance applet in Windows</v>
      </c>
      <c r="B638" s="24" t="s">
        <v>577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27.0" customHeight="1">
      <c r="A639" s="25" t="str">
        <f>HYPERLINK("https://www.tenforums.com/tutorials/154265-how-add-desktop-background-control-panel-windows.html","Control Panel - Add Desktop Background applet in Windows")</f>
        <v>Control Panel - Add Desktop Background applet in Windows</v>
      </c>
      <c r="B639" s="24" t="s">
        <v>661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27.0" customHeight="1">
      <c r="A640" s="25" t="str">
        <f>HYPERLINK("https://www.tenforums.com/tutorials/147559-how-add-disk-management-control-panel-windows-7-8-10-a.html","Control Panel - Add Disk Management in Windows 7, 8, and 10")</f>
        <v>Control Panel - Add Disk Management in Windows 7, 8, and 10</v>
      </c>
      <c r="B640" s="24" t="s">
        <v>662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27.0" customHeight="1">
      <c r="A641" s="25" t="str">
        <f>HYPERLINK("https://www.tenforums.com/tutorials/154648-how-add-hyper-v-manager-control-panel-windows-10-a.html","Control Panel - Add Hyper-V Manager in Windows 10")</f>
        <v>Control Panel - Add Hyper-V Manager in Windows 10</v>
      </c>
      <c r="B641" s="24" t="s">
        <v>663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27.0" customHeight="1">
      <c r="A642" s="25" t="str">
        <f>HYPERLINK("https://www.tenforums.com/tutorials/154427-how-add-local-group-policy-editor-control-panel-windows.html","Control Panel - Add Local Group Policy Editor in Windows")</f>
        <v>Control Panel - Add Local Group Policy Editor in Windows</v>
      </c>
      <c r="B642" s="24" t="s">
        <v>664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27.0" customHeight="1">
      <c r="A643" s="22" t="str">
        <f>HYPERLINK("https://www.tenforums.com/tutorials/91883-add-personalization-control-panel-windows-10-a.html","Control Panel - Add Personalization in Windows 10")</f>
        <v>Control Panel - Add Personalization in Windows 10</v>
      </c>
      <c r="B643" s="23" t="s">
        <v>665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27.0" customHeight="1">
      <c r="A644" s="25" t="str">
        <f>HYPERLINK("https://www.tenforums.com/tutorials/154454-how-add-registry-editor-control-panel-windows.html","Control Panel - Add Registry Editor in Windows")</f>
        <v>Control Panel - Add Registry Editor in Windows</v>
      </c>
      <c r="B644" s="24" t="s">
        <v>666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27.0" customHeight="1">
      <c r="A645" s="25" t="str">
        <f>HYPERLINK("https://www.tenforums.com/tutorials/147897-how-add-services-control-panel-windows-7-8-10-a.html","Control Panel - Add Services in Windows 7, 8, and 10")</f>
        <v>Control Panel - Add Services in Windows 7, 8, and 10</v>
      </c>
      <c r="B645" s="24" t="s">
        <v>667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27.0" customHeight="1">
      <c r="A646" s="25" t="str">
        <f>HYPERLINK("https://www.tenforums.com/tutorials/154531-how-add-settings-control-panel-windows-10-a.html","Control Panel - Add Settings in Windows 10")</f>
        <v>Control Panel - Add Settings in Windows 10</v>
      </c>
      <c r="B646" s="24" t="s">
        <v>668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27.0" customHeight="1">
      <c r="A647" s="25" t="str">
        <f>HYPERLINK("https://www.tenforums.com/tutorials/154501-how-add-system-configuration-msconfig-control-panel-windows.html","Control Panel - Add System Configuration (msconfig) in Windows")</f>
        <v>Control Panel - Add System Configuration (msconfig) in Windows</v>
      </c>
      <c r="B647" s="24" t="s">
        <v>669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27.0" customHeight="1">
      <c r="A648" s="25" t="s">
        <v>670</v>
      </c>
      <c r="B648" s="24" t="s">
        <v>671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27.0" customHeight="1">
      <c r="A649" s="30" t="str">
        <f>HYPERLINK("https://www.tenforums.com/tutorials/3974-add-windows-update-control-panel-windows-10-a.html","Control Panel - Add Windows Update in Windows 10")</f>
        <v>Control Panel - Add Windows Update in Windows 10</v>
      </c>
      <c r="B649" s="23" t="s">
        <v>672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27.0" customHeight="1">
      <c r="A650" s="22" t="str">
        <f>HYPERLINK("https://www.tenforums.com/tutorials/19717-control-panel-add-remove-pc-windows-10-a.html","Control Panel - Add or Remove from This PC in Windows 10")</f>
        <v>Control Panel - Add or Remove from This PC in Windows 10</v>
      </c>
      <c r="B650" s="23" t="s">
        <v>673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27.0" customHeight="1">
      <c r="A651" s="30" t="str">
        <f>HYPERLINK("https://www.tenforums.com/tutorials/66491-how-add-remove-control-panel-win-x-menu-windows-10-a.html","Control Panel - Add or Remove on Win+X Menu in Windows 10 ")</f>
        <v>Control Panel - Add or Remove on Win+X Menu in Windows 10 </v>
      </c>
      <c r="B651" s="24" t="s">
        <v>674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27.0" customHeight="1">
      <c r="A652" s="22" t="str">
        <f>HYPERLINK("https://www.tenforums.com/tutorials/4053-control-panel-all-tasks-shortcut-create-windows-10-a.html","Control Panel All Tasks Shortcut - Create in Windows 10")</f>
        <v>Control Panel All Tasks Shortcut - Create in Windows 10</v>
      </c>
      <c r="B652" s="23" t="s">
        <v>675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27.0" customHeight="1">
      <c r="A653" s="22" t="str">
        <f>HYPERLINK("https://www.tenforums.com/tutorials/103190-add-remove-control-panel-all-tasks-toolbar-windows-10-a.html","Control Panel All Tasks Toolbar - Add or Remove in Windows 10")</f>
        <v>Control Panel All Tasks Toolbar - Add or Remove in Windows 10</v>
      </c>
      <c r="B653" s="23" t="s">
        <v>676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27.0" customHeight="1">
      <c r="A654" s="22" t="str">
        <f>HYPERLINK("https://www.tenforums.com/tutorials/70002-control-panel-settings-enable-disable-windows-10-a.html","Control Panel and Settings - Enable or Disable in Windows 10 ")</f>
        <v>Control Panel and Settings - Enable or Disable in Windows 10 </v>
      </c>
      <c r="B654" s="23" t="s">
        <v>677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27.0" customHeight="1">
      <c r="A655" s="22" t="str">
        <f>HYPERLINK("https://www.tenforums.com/tutorials/31976-control-panel-context-menu-add-remove-windows-10-a.html","Control Panel context menu - Add or Remove in Windows 10")</f>
        <v>Control Panel context menu - Add or Remove in Windows 10</v>
      </c>
      <c r="B655" s="23" t="s">
        <v>678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27.0" customHeight="1">
      <c r="A656" s="22" t="str">
        <f>HYPERLINK("https://www.tenforums.com/tutorials/117144-change-default-control-panel-icons-windows-10-a.html","Control Panel Default Icons - Change in Windows 10")</f>
        <v>Control Panel Default Icons - Change in Windows 10</v>
      </c>
      <c r="B656" s="23" t="s">
        <v>679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27.0" customHeight="1">
      <c r="A657" s="22" t="str">
        <f>HYPERLINK("https://www.tenforums.com/tutorials/91856-hide-specified-control-panel-items-windows.html","Control Panel - Hide Specified Items in Windows")</f>
        <v>Control Panel - Hide Specified Items in Windows</v>
      </c>
      <c r="B657" s="23" t="s">
        <v>680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27.0" customHeight="1">
      <c r="A658" s="22" t="str">
        <f>HYPERLINK("https://www.tenforums.com/tutorials/116656-change-control-panel-icon-file-explorer-windows.html","Control Panel Icon - Change in File Explorer in Windows")</f>
        <v>Control Panel Icon - Change in File Explorer in Windows</v>
      </c>
      <c r="B658" s="23" t="s">
        <v>681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27.0" customHeight="1">
      <c r="A659" s="22" t="str">
        <f>HYPERLINK("https://www.tenforums.com/tutorials/86339-list-commands-open-control-panel-items-windows-10-a.html","Control Panel Items Commands List in Windows 10")</f>
        <v>Control Panel Items Commands List in Windows 10</v>
      </c>
      <c r="B659" s="23" t="s">
        <v>682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27.0" customHeight="1">
      <c r="A660" s="22" t="str">
        <f>HYPERLINK("https://www.tenforums.com/tutorials/2691-control-panel-open-windows-10-a.html","Control Panel - Open in Windows 10")</f>
        <v>Control Panel - Open in Windows 10</v>
      </c>
      <c r="B660" s="23" t="s">
        <v>683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27.0" customHeight="1">
      <c r="A661" s="22" t="str">
        <f>HYPERLINK("https://www.tenforums.com/tutorials/71740-control-panel-shortcut-create-windows-10-a.html","Control Panel Shortcut - Create in Windows 10 ")</f>
        <v>Control Panel Shortcut - Create in Windows 10 </v>
      </c>
      <c r="B661" s="23" t="s">
        <v>684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27.0" customHeight="1">
      <c r="A662" s="22" t="str">
        <f>HYPERLINK("https://www.tenforums.com/tutorials/91862-show-only-specified-control-panel-items-windows.html","Control Panel - Show Only Specified Items in Windows")</f>
        <v>Control Panel - Show Only Specified Items in Windows</v>
      </c>
      <c r="B662" s="23" t="s">
        <v>685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27.0" customHeight="1">
      <c r="A663" s="22" t="str">
        <f>HYPERLINK("https://www.tenforums.com/tutorials/113430-add-remove-allowed-apps-controlled-folder-access-windows-10-a.html","Controlled Folder Access - Add or Remove Allowed Apps in Windows 10")</f>
        <v>Controlled Folder Access - Add or Remove Allowed Apps in Windows 10</v>
      </c>
      <c r="B663" s="23" t="s">
        <v>686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27.0" customHeight="1">
      <c r="A664" s="22" t="str">
        <f>HYPERLINK("https://www.tenforums.com/tutorials/87858-add-protected-folders-controlled-folder-access-windows-10-a.html","Controlled Folder Access - Add or Remove Protected Folders in Windows 10")</f>
        <v>Controlled Folder Access - Add or Remove Protected Folders in Windows 10</v>
      </c>
      <c r="B664" s="23" t="s">
        <v>687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27.0" customHeight="1">
      <c r="A665" s="22" t="str">
        <f>HYPERLINK("https://www.tenforums.com/tutorials/114379-add-allow-app-through-controlled-folder-access-context-menu-windows-10-a.html","Controlled Folder Access - Add Allow App through Controlled Folder Access context menu Windows 10")</f>
        <v>Controlled Folder Access - Add Allow App through Controlled Folder Access context menu Windows 10</v>
      </c>
      <c r="B665" s="23" t="s">
        <v>688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27.0" customHeight="1">
      <c r="A666" s="22" t="str">
        <f>HYPERLINK("https://www.tenforums.com/tutorials/114389-add-turn-off-controlled-folder-access-context-menu-windows-10-a.html","Controlled Folder Access - Add Turn On or Off Controlled Folder Access context menu Windows 10")</f>
        <v>Controlled Folder Access - Add Turn On or Off Controlled Folder Access context menu Windows 10</v>
      </c>
      <c r="B666" s="23" t="s">
        <v>689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27.0" customHeight="1">
      <c r="A667" s="22" t="str">
        <f>HYPERLINK("https://www.tenforums.com/tutorials/113380-enable-disable-controlled-folder-access-windows-10-a.html","Controlled Folder Access - Enable or Disable in Windows 10")</f>
        <v>Controlled Folder Access - Enable or Disable in Windows 10</v>
      </c>
      <c r="B667" s="23" t="s">
        <v>690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27.0" customHeight="1">
      <c r="A668" s="22" t="str">
        <f>HYPERLINK("https://www.tenforums.com/tutorials/81502-convert-windows-10-legacy-bios-uefi-without-data-loss.html","Convert Windows 10 from Legacy BIOS to UEFI without Data Loss")</f>
        <v>Convert Windows 10 from Legacy BIOS to UEFI without Data Loss</v>
      </c>
      <c r="B668" s="24" t="s">
        <v>691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27.0" customHeight="1">
      <c r="A669" s="35" t="s">
        <v>692</v>
      </c>
      <c r="B669" s="29" t="s">
        <v>693</v>
      </c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 ht="27.0" customHeight="1">
      <c r="A670" s="28" t="s">
        <v>694</v>
      </c>
      <c r="B670" s="29" t="s">
        <v>695</v>
      </c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 ht="27.0" customHeight="1">
      <c r="A671" s="22" t="str">
        <f>HYPERLINK("https://www.tenforums.com/tutorials/91801-add-copy-contents-clipboard-context-menu-windows-10-a.html","Copy Contents to Clipboard - Add to Context Menu in Windows 10")</f>
        <v>Copy Contents to Clipboard - Add to Context Menu in Windows 10</v>
      </c>
      <c r="B671" s="23" t="s">
        <v>696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27.0" customHeight="1">
      <c r="A672" s="22" t="str">
        <f>HYPERLINK("https://www.tenforums.com/tutorials/86503-copy-link-microsoft-edge-windows-10-a.html","Copy Link in Microsoft Edge in Windows 10")</f>
        <v>Copy Link in Microsoft Edge in Windows 10</v>
      </c>
      <c r="B672" s="23" t="s">
        <v>697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27.0" customHeight="1">
      <c r="A673" s="22" t="str">
        <f>HYPERLINK("https://www.tenforums.com/tutorials/35493-copy-name-extension-template-change-windows.html","Copy Name Extension Template - Change in Windows")</f>
        <v>Copy Name Extension Template - Change in Windows</v>
      </c>
      <c r="B673" s="23" t="s">
        <v>698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27.0" customHeight="1">
      <c r="A674" s="22" t="str">
        <f>HYPERLINK("https://www.tenforums.com/tutorials/73649-copy-path-add-context-menu-windows-10-a.html","Copy path - Add to Context Menu in Windows 10 ")</f>
        <v>Copy path - Add to Context Menu in Windows 10 </v>
      </c>
      <c r="B674" s="23" t="s">
        <v>699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27.0" customHeight="1">
      <c r="A675" s="22" t="str">
        <f>HYPERLINK("https://www.tenforums.com/tutorials/131557-copy-path-file-explorer-windows-10-a.html","Copy Path in File Explorer in Windows 10")</f>
        <v>Copy Path in File Explorer in Windows 10</v>
      </c>
      <c r="B675" s="23" t="s">
        <v>700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27.0" customHeight="1">
      <c r="A676" s="22" t="str">
        <f>HYPERLINK("https://www.tenforums.com/tutorials/29141-copy-folder-move-folder-context-menu-add-windows-10-a.html","'Copy To folder' and 'Move To folder' Context Menu - Add in Windows 10")</f>
        <v>'Copy To folder' and 'Move To folder' Context Menu - Add in Windows 10</v>
      </c>
      <c r="B676" s="23" t="s">
        <v>701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27.0" customHeight="1">
      <c r="A677" s="25" t="s">
        <v>702</v>
      </c>
      <c r="B677" s="24" t="s">
        <v>703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27.0" customHeight="1">
      <c r="A678" s="25" t="str">
        <f>HYPERLINK("https://www.tenforums.com/tutorials/145678-fix-user-profile-service-failed-sign-error-windows-10-a.html","Corrupted User Profile - Fix in Windows 10")</f>
        <v>Corrupted User Profile - Fix in Windows 10</v>
      </c>
      <c r="B678" s="24" t="s">
        <v>704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27.0" customHeight="1">
      <c r="A679" s="22" t="str">
        <f>HYPERLINK("https://www.tenforums.com/tutorials/81383-turn-off-cortana-browsing-history-permissions-windows-10-a.html","Cortana Browsing History Permissions - Turn On or Off in Windows 10")</f>
        <v>Cortana Browsing History Permissions - Turn On or Off in Windows 10</v>
      </c>
      <c r="B679" s="24" t="s">
        <v>705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27.0" customHeight="1">
      <c r="A680" s="22" t="str">
        <f>HYPERLINK("https://www.tenforums.com/tutorials/124150-hide-show-cortana-button-taskbar-windows-10-a.html","Cortana Button on Taskbar - Hide or Show in Windows 10")</f>
        <v>Cortana Button on Taskbar - Hide or Show in Windows 10</v>
      </c>
      <c r="B680" s="23" t="s">
        <v>706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27.0" customHeight="1">
      <c r="A681" s="22" t="str">
        <f>HYPERLINK("https://www.tenforums.com/tutorials/18642-cortana-change-name-cortana-uses-you-windows-10-a.html","Cortana - Change Name Cortana Uses for You in Windows 10")</f>
        <v>Cortana - Change Name Cortana Uses for You in Windows 10</v>
      </c>
      <c r="B681" s="23" t="s">
        <v>707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27.0" customHeight="1">
      <c r="A682" s="22" t="str">
        <f>HYPERLINK("https://www.tenforums.com/tutorials/24514-cortana-clear-your-personal-information.html","Cortana - Clear Your Personal Information")</f>
        <v>Cortana - Clear Your Personal Information</v>
      </c>
      <c r="B682" s="23" t="s">
        <v>708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27.0" customHeight="1">
      <c r="A683" s="22" t="str">
        <f>HYPERLINK("https://www.tenforums.com/tutorials/100320-connect-cortana-gmail-account-windows-10-a.html","Cortana - Connect Gmail Account in Windows 10")</f>
        <v>Cortana - Connect Gmail Account in Windows 10</v>
      </c>
      <c r="B683" s="23" t="s">
        <v>709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27.0" customHeight="1">
      <c r="A684" s="22" t="str">
        <f>HYPERLINK("https://www.tenforums.com/tutorials/35442-xbox-live-account-connect-cortana-windows-10-a.html","Cortana - Connect Xbox Live Account in Windows 10")</f>
        <v>Cortana - Connect Xbox Live Account in Windows 10</v>
      </c>
      <c r="B684" s="23" t="s">
        <v>710</v>
      </c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27.0" customHeight="1">
      <c r="A685" s="22" t="str">
        <f>HYPERLINK("https://www.tenforums.com/tutorials/81392-turn-off-cortana-contacts-email-calendar-permissions-windows-10-a.html","Cortana Contacts, Email, Calendar, and Communication Permissions - Turn On or Off in Windows 10")</f>
        <v>Cortana Contacts, Email, Calendar, and Communication Permissions - Turn On or Off in Windows 10</v>
      </c>
      <c r="B685" s="24" t="s">
        <v>711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27.0" customHeight="1">
      <c r="A686" s="22" t="str">
        <f>HYPERLINK("https://www.tenforums.com/tutorials/46494-hey-cortana-enable-disable-lock-screen-windows-10-a.html","Cortana - Enable or Disable Hey Cortana on Lock Screen in Windows 10 ")</f>
        <v>Cortana - Enable or Disable Hey Cortana on Lock Screen in Windows 10 </v>
      </c>
      <c r="B686" s="23" t="s">
        <v>712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27.0" customHeight="1">
      <c r="A687" s="22" t="str">
        <f>HYPERLINK("https://www.tenforums.com/tutorials/25118-cortana-enable-disable-windows-10-a.html","Cortana - Enable or Disable in Windows 10")</f>
        <v>Cortana - Enable or Disable in Windows 10</v>
      </c>
      <c r="B687" s="23" t="s">
        <v>713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27.0" customHeight="1">
      <c r="A688" s="22" t="str">
        <f>HYPERLINK("https://www.tenforums.com/tutorials/119785-get-android-phone-notifications-cortana-windows-10-pc.html","Cortana - Get Android Phone Notifications on Windows 10 PC")</f>
        <v>Cortana - Get Android Phone Notifications on Windows 10 PC</v>
      </c>
      <c r="B688" s="23" t="s">
        <v>150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27.0" customHeight="1">
      <c r="A689" s="22" t="str">
        <f>HYPERLINK("https://www.tenforums.com/tutorials/119796-get-windows-10-mobile-phone-notifications-cortana-pc.html","Cortana - Get Windows 10 Mobile Phone Notifications on Windows 10 PC")</f>
        <v>Cortana - Get Windows 10 Mobile Phone Notifications on Windows 10 PC</v>
      </c>
      <c r="B689" s="23" t="s">
        <v>714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27.0" customHeight="1">
      <c r="A690" s="22" t="str">
        <f>HYPERLINK("https://www.tenforums.com/tutorials/6899-microsoft-edge-cortana-turn-off-windows-10-a.html","Cortana in Microsoft Edge - Turn On or Off in Windows 10")</f>
        <v>Cortana in Microsoft Edge - Turn On or Off in Windows 10</v>
      </c>
      <c r="B690" s="23" t="s">
        <v>715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27.0" customHeight="1">
      <c r="A691" s="25" t="s">
        <v>716</v>
      </c>
      <c r="B691" s="24" t="s">
        <v>717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27.0" customHeight="1">
      <c r="A692" s="25" t="s">
        <v>718</v>
      </c>
      <c r="B692" s="24" t="s">
        <v>719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27.0" customHeight="1">
      <c r="A693" s="22" t="str">
        <f>HYPERLINK("https://www.tenforums.com/tutorials/81434-change-cortana-language-windows-10-a.html","Cortana Language - Change in Windows 10")</f>
        <v>Cortana Language - Change in Windows 10</v>
      </c>
      <c r="B693" s="24" t="s">
        <v>720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27.0" customHeight="1">
      <c r="A694" s="22" t="str">
        <f>HYPERLINK("https://www.tenforums.com/tutorials/18618-cortana-learn-my-voice-windows-10-a.html","Cortana - Learn My Voice in Windows 10")</f>
        <v>Cortana - Learn My Voice in Windows 10</v>
      </c>
      <c r="B694" s="23" t="s">
        <v>721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27.0" customHeight="1">
      <c r="A695" s="22" t="str">
        <f>HYPERLINK("https://www.tenforums.com/tutorials/74284-cortana-listen-keyboard-shortcut-turn-off-windows-10-a.html","Cortana Listen Keyboard Shortcut - Turn On or Off in Windows 10")</f>
        <v>Cortana Listen Keyboard Shortcut - Turn On or Off in Windows 10</v>
      </c>
      <c r="B695" s="24" t="s">
        <v>722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27.0" customHeight="1">
      <c r="A696" s="22" t="str">
        <f>HYPERLINK("https://www.tenforums.com/tutorials/81395-turn-off-cortana-location-permissions-windows-10-a.html","Cortana Location Permissions in Windows 10")</f>
        <v>Cortana Location Permissions in Windows 10</v>
      </c>
      <c r="B696" s="24" t="s">
        <v>723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27.0" customHeight="1">
      <c r="A697" s="22" t="str">
        <f>HYPERLINK("https://www.tenforums.com/tutorials/82752-turn-off-cortana-pick-up-where-i-left-off-windows-10-a.html","Cortana Pick up where I left off - Turn On or Off in Windows 10")</f>
        <v>Cortana Pick up where I left off - Turn On or Off in Windows 10</v>
      </c>
      <c r="B697" s="24" t="s">
        <v>724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27.0" customHeight="1">
      <c r="A698" s="22" t="str">
        <f>HYPERLINK("https://www.tenforums.com/tutorials/31107-turn-off-lock-screen-reminders-voip-calls-windows-10-a.html","Cortana Reminders on Lock Screen - Turn On or Off in Windows 10")</f>
        <v>Cortana Reminders on Lock Screen - Turn On or Off in Windows 10</v>
      </c>
      <c r="B698" s="24" t="s">
        <v>725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27.0" customHeight="1">
      <c r="A699" s="22" t="str">
        <f>HYPERLINK("https://www.tenforums.com/tutorials/96116-reinstall-re-register-cortana-windows-10-a.html","Cortana - Reinstall and Re-register in Windows 10")</f>
        <v>Cortana - Reinstall and Re-register in Windows 10</v>
      </c>
      <c r="B699" s="23" t="s">
        <v>726</v>
      </c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27.0" customHeight="1">
      <c r="A700" s="25" t="s">
        <v>727</v>
      </c>
      <c r="B700" s="24" t="s">
        <v>728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27.0" customHeight="1">
      <c r="A701" s="22" t="str">
        <f>HYPERLINK("https://www.tenforums.com/tutorials/75390-cortana-search-box-background-transparency-change-windows-10-a.html","Cortana Search Box Background Transparency - Change in Windows 10")</f>
        <v>Cortana Search Box Background Transparency - Change in Windows 10</v>
      </c>
      <c r="B701" s="24" t="s">
        <v>729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27.0" customHeight="1">
      <c r="A702" s="22" t="str">
        <f>HYPERLINK("https://www.tenforums.com/tutorials/67109-cortana-search-box-color-change-white-windows-10-a.html","Cortana Search Box Color - Change to White in Windows 10 ")</f>
        <v>Cortana Search Box Color - Change to White in Windows 10 </v>
      </c>
      <c r="B702" s="23" t="s">
        <v>730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27.0" customHeight="1">
      <c r="A703" s="22" t="str">
        <f>HYPERLINK("https://www.tenforums.com/tutorials/75400-cortana-search-box-highlight-transparency-change-windows-10-a.html","Cortana Search Box Highlight Transparency - Change in Windows 10")</f>
        <v>Cortana Search Box Highlight Transparency - Change in Windows 10</v>
      </c>
      <c r="B703" s="24" t="s">
        <v>731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27.0" customHeight="1">
      <c r="A704" s="22" t="str">
        <f>HYPERLINK("https://www.tenforums.com/tutorials/75385-cortana-search-box-text-color-change-windows-10-a.html","Cortana Search Box Text Color - Change in Windows 10")</f>
        <v>Cortana Search Box Text Color - Change in Windows 10</v>
      </c>
      <c r="B704" s="24" t="s">
        <v>732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27.0" customHeight="1">
      <c r="A705" s="22" t="str">
        <f>HYPERLINK("https://www.tenforums.com/tutorials/75407-cortana-search-box-text-transparency-change-windows-10-a.html","Cortana Search Box Text Transparency - Change in Windows 10")</f>
        <v>Cortana Search Box Text Transparency - Change in Windows 10</v>
      </c>
      <c r="B705" s="24" t="s">
        <v>733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27.0" customHeight="1">
      <c r="A706" s="22" t="str">
        <f>HYPERLINK("https://www.tenforums.com/tutorials/81486-cortana-send-notifications-info-between-devices-windows-10-a.html","Cortana Send Notifications and Information between Devices - Turn On or Off in Windows 10")</f>
        <v>Cortana Send Notifications and Information between Devices - Turn On or Off in Windows 10</v>
      </c>
      <c r="B706" s="24" t="s">
        <v>734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27.0" customHeight="1">
      <c r="A707" s="22" t="str">
        <f>HYPERLINK("https://www.tenforums.com/tutorials/15390-cortana-settings-shortcut-create-windows-10-a.html","Cortana Settings Shortcut - Create in Windows 10")</f>
        <v>Cortana Settings Shortcut - Create in Windows 10</v>
      </c>
      <c r="B707" s="23" t="s">
        <v>735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27.0" customHeight="1">
      <c r="A708" s="25" t="s">
        <v>736</v>
      </c>
      <c r="B708" s="23" t="s">
        <v>737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27.0" customHeight="1">
      <c r="A709" s="22" t="str">
        <f>HYPERLINK("https://www.tenforums.com/tutorials/81657-turn-off-cortana-suggested-reminders-windows-10-a.html","Cortana Suggested Reminders - Turn On or Off in Windows 10")</f>
        <v>Cortana Suggested Reminders - Turn On or Off in Windows 10</v>
      </c>
      <c r="B709" s="24" t="s">
        <v>738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27.0" customHeight="1">
      <c r="A710" s="22" t="str">
        <f>HYPERLINK("https://www.tenforums.com/tutorials/35428-turn-off-cortana-tips-windows-10-a.html","Cortana Tips - Turn On or Off in Windows 10")</f>
        <v>Cortana Tips - Turn On or Off in Windows 10</v>
      </c>
      <c r="B710" s="23" t="s">
        <v>739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27.0" customHeight="1">
      <c r="A711" s="25" t="s">
        <v>740</v>
      </c>
      <c r="B711" s="24" t="s">
        <v>741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27.0" customHeight="1">
      <c r="A712" s="22" t="str">
        <f>HYPERLINK("https://www.tenforums.com/tutorials/66002-cortana-web-search-results-show-ms-edge-internet-explorer.html","Cortana Web Search Results - Show in MS Edge or Internet Explorer ")</f>
        <v>Cortana Web Search Results - Show in MS Edge or Internet Explorer </v>
      </c>
      <c r="B712" s="23" t="s">
        <v>742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27.0" customHeight="1">
      <c r="A713" s="25" t="str">
        <f>HYPERLINK("https://www.tenforums.com/tutorials/145379-disable-could-not-reconnect-all-network-drives-notification-windows.html","Could not reconnect all network drives notification - Disable in Windows 10")</f>
        <v>Could not reconnect all network drives notification - Disable in Windows 10</v>
      </c>
      <c r="B713" s="24" t="s">
        <v>743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27.0" customHeight="1">
      <c r="A714" s="22" t="str">
        <f>HYPERLINK("https://www.tenforums.com/tutorials/68106-country-region-home-location-change-windows-10-a.html","Country or Region Home Location - Change in Windows 10 ")</f>
        <v>Country or Region Home Location - Change in Windows 10 </v>
      </c>
      <c r="B714" s="23" t="s">
        <v>744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27.0" customHeight="1">
      <c r="A715" s="25" t="s">
        <v>745</v>
      </c>
      <c r="B715" s="24" t="s">
        <v>746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27.0" customHeight="1">
      <c r="A716" s="22" t="str">
        <f>HYPERLINK("https://www.tenforums.com/tutorials/95574-change-maximum-processor-frequency-windows-10-a.html","CPU - Change Maximum Frequency in Windows 10")</f>
        <v>CPU - Change Maximum Frequency in Windows 10</v>
      </c>
      <c r="B716" s="23" t="s">
        <v>747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27.0" customHeight="1">
      <c r="A717" s="25" t="s">
        <v>748</v>
      </c>
      <c r="B717" s="24" t="s">
        <v>749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27.0" customHeight="1">
      <c r="A718" s="22" t="str">
        <f>HYPERLINK("https://www.tenforums.com/tutorials/132836-check-what-processor-cpu-windows-pc.html","CPU or Processor - Check What is in Windows PC")</f>
        <v>CPU or Processor - Check What is in Windows PC</v>
      </c>
      <c r="B718" s="23" t="s">
        <v>750</v>
      </c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</row>
    <row r="719" ht="27.0" customHeight="1">
      <c r="A719" s="22" t="str">
        <f>HYPERLINK("https://www.tenforums.com/tutorials/89548-set-cpu-process-priority-applications-windows-10-a.html","CPU Process Priority - Set for Applications in Windows 10")</f>
        <v>CPU Process Priority - Set for Applications in Windows 10</v>
      </c>
      <c r="B719" s="23" t="s">
        <v>751</v>
      </c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27.0" customHeight="1">
      <c r="A720" s="22" t="str">
        <f>HYPERLINK("https://www.tenforums.com/tutorials/16474-prime95-stress-test-your-cpu.html","CPU - Stress Test with Prime95")</f>
        <v>CPU - Stress Test with Prime95</v>
      </c>
      <c r="B720" s="23" t="s">
        <v>752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27.0" customHeight="1">
      <c r="A721" s="25" t="s">
        <v>753</v>
      </c>
      <c r="B721" s="24" t="s">
        <v>754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27.0" customHeight="1">
      <c r="A722" s="22" t="str">
        <f>HYPERLINK("https://www.tenforums.com/tutorials/119154-add-remove-create-new-video-context-menu-windows-10-a.html","Create a New Video context menu - Add or Remove in Windows 10")</f>
        <v>Create a New Video context menu - Add or Remove in Windows 10</v>
      </c>
      <c r="B722" s="23" t="s">
        <v>755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27.0" customHeight="1">
      <c r="A723" s="22" t="str">
        <f>HYPERLINK("https://www.tenforums.com/tutorials/85124-make-create-system-image-shortcut-windows-10-a.html","Create a System Image shortcut - Make in Windows 10")</f>
        <v>Create a System Image shortcut - Make in Windows 10</v>
      </c>
      <c r="B723" s="23" t="s">
        <v>756</v>
      </c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27.0" customHeight="1">
      <c r="A724" s="22" t="str">
        <f>HYPERLINK("https://www.tenforums.com/tutorials/68935-credential-guard-enable-disable-windows-10-a.html","Credential Guard - Enable or Disable in Windows 10 ")</f>
        <v>Credential Guard - Enable or Disable in Windows 10 </v>
      </c>
      <c r="B724" s="23" t="s">
        <v>757</v>
      </c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27.0" customHeight="1">
      <c r="A725" s="22" t="str">
        <f>HYPERLINK("https://www.tenforums.com/tutorials/68942-credential-guard-verify-if-enabled-disabled-windows-10-a.html","Credential Guard - Verify if Enabled or Disabled in Windows 10 ")</f>
        <v>Credential Guard - Verify if Enabled or Disabled in Windows 10 </v>
      </c>
      <c r="B725" s="23" t="s">
        <v>758</v>
      </c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27.0" customHeight="1">
      <c r="A726" s="22" t="str">
        <f>HYPERLINK("https://www.tenforums.com/tutorials/70947-app-synchronization-between-devices-turn-off-window-10-a.html","Cross-device experiences - Turn On or Off Share apps across devices in Windows 10")</f>
        <v>Cross-device experiences - Turn On or Off Share apps across devices in Windows 10</v>
      </c>
      <c r="B726" s="23" t="s">
        <v>184</v>
      </c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27.0" customHeight="1">
      <c r="A727" s="25" t="s">
        <v>759</v>
      </c>
      <c r="B727" s="24" t="s">
        <v>454</v>
      </c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27.0" customHeight="1">
      <c r="A728" s="25" t="s">
        <v>760</v>
      </c>
      <c r="B728" s="24" t="s">
        <v>761</v>
      </c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27.0" customHeight="1">
      <c r="A729" s="22" t="str">
        <f>HYPERLINK("https://www.tenforums.com/tutorials/15697-secure-sign-ctrl-alt-delete-enable-disable-windows-10-a.html","Ctrl+Alt+Delete Secure Sign-in - Enable or Disable in Windows 10")</f>
        <v>Ctrl+Alt+Delete Secure Sign-in - Enable or Disable in Windows 10</v>
      </c>
      <c r="B729" s="23" t="s">
        <v>762</v>
      </c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27.0" customHeight="1">
      <c r="A730" s="25" t="s">
        <v>763</v>
      </c>
      <c r="B730" s="24" t="s">
        <v>764</v>
      </c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27.0" customHeight="1">
      <c r="A731" s="25" t="s">
        <v>765</v>
      </c>
      <c r="B731" s="24" t="s">
        <v>766</v>
      </c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27.0" customHeight="1">
      <c r="A732" s="25" t="s">
        <v>767</v>
      </c>
      <c r="B732" s="24" t="s">
        <v>768</v>
      </c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27.0" customHeight="1">
      <c r="A733" s="30" t="str">
        <f>HYPERLINK("https://www.tenforums.com/tutorials/95372-change-text-cursor-blink-rate-windows.html","Cursor Blink Rate - Change in Windows")</f>
        <v>Cursor Blink Rate - Change in Windows</v>
      </c>
      <c r="B733" s="24" t="s">
        <v>769</v>
      </c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27.0" customHeight="1">
      <c r="A734" s="30" t="str">
        <f>HYPERLINK("https://www.tenforums.com/tutorials/95305-change-text-cursor-thickness-windows-10-a.html","Cursor Thickness - Change in Windows 10")</f>
        <v>Cursor Thickness - Change in Windows 10</v>
      </c>
      <c r="B734" s="24" t="s">
        <v>770</v>
      </c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27.0" customHeight="1">
      <c r="A735" s="22" t="str">
        <f>HYPERLINK("https://www.tenforums.com/tutorials/5901-change-mouse-pointers-windows-10-a.html","Cursors - Change in Windows 10")</f>
        <v>Cursors - Change in Windows 10</v>
      </c>
      <c r="B735" s="23" t="s">
        <v>771</v>
      </c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27.0" customHeight="1">
      <c r="A736" s="25" t="s">
        <v>772</v>
      </c>
      <c r="B736" s="24" t="s">
        <v>773</v>
      </c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27.0" customHeight="1">
      <c r="A737" s="22" t="str">
        <f>HYPERLINK("https://www.tenforums.com/tutorials/120352-custom-install-windows-10-a.html","Custom Install Windows 10")</f>
        <v>Custom Install Windows 10</v>
      </c>
      <c r="B737" s="23" t="s">
        <v>774</v>
      </c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27.0" customHeight="1">
      <c r="A738" s="22" t="str">
        <f>HYPERLINK("https://www.tenforums.com/tutorials/116327-add-remove-customize-tab-desktop-folder-properties-windows.html","Customize tab in Desktop Folder Properties - Add or Remove in Windows")</f>
        <v>Customize tab in Desktop Folder Properties - Add or Remove in Windows</v>
      </c>
      <c r="B738" s="23" t="s">
        <v>775</v>
      </c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27.0" customHeight="1">
      <c r="A739" s="22" t="str">
        <f>HYPERLINK("https://www.tenforums.com/tutorials/116273-add-remove-customize-tab-folder-properties-windows.html","Customize tab in Folder Properties - Add or Remove in Windows")</f>
        <v>Customize tab in Folder Properties - Add or Remove in Windows</v>
      </c>
      <c r="B739" s="23" t="s">
        <v>776</v>
      </c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27.0" customHeight="1">
      <c r="A740" s="6" t="s">
        <v>777</v>
      </c>
      <c r="B740" s="6" t="s">
        <v>777</v>
      </c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</row>
    <row r="741" ht="27.0" customHeight="1">
      <c r="A741" s="22" t="str">
        <f>HYPERLINK("https://www.tenforums.com/tutorials/24038-change-default-app-windows-mode-light-dark-theme-windows-10-a.html","Dark or Light Theme for App and Windows Mode in Windows 10 ")</f>
        <v>Dark or Light Theme for App and Windows Mode in Windows 10 </v>
      </c>
      <c r="B741" s="23" t="s">
        <v>778</v>
      </c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27.0" customHeight="1">
      <c r="A742" s="30" t="str">
        <f>HYPERLINK("https://www.tenforums.com/tutorials/100916-set-data-limit-cellular-wi-fi-ethernet-networks-windows-10-a.html","Data Limit - Set for Cellular, Wi-Fi, and Ethernet in Windows 10")</f>
        <v>Data Limit - Set for Cellular, Wi-Fi, and Ethernet in Windows 10</v>
      </c>
      <c r="B742" s="24" t="s">
        <v>779</v>
      </c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27.0" customHeight="1">
      <c r="A743" s="22" t="str">
        <f>HYPERLINK("https://www.tenforums.com/tutorials/62695-network-data-usage-details-view-windows-10-mobile-phone.html","Data Usage Details - View on Windows 10 Mobile Phone ")</f>
        <v>Data Usage Details - View on Windows 10 Mobile Phone </v>
      </c>
      <c r="B743" s="23" t="s">
        <v>780</v>
      </c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27.0" customHeight="1">
      <c r="A744" s="22" t="str">
        <f>HYPERLINK("https://www.tenforums.com/tutorials/26225-reset-network-data-usage-windows-10-a.html","Data Usage of Networks - Reset in Windows 10")</f>
        <v>Data Usage of Networks - Reset in Windows 10</v>
      </c>
      <c r="B744" s="23" t="s">
        <v>781</v>
      </c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27.0" customHeight="1">
      <c r="A745" s="22" t="str">
        <f>HYPERLINK("https://www.tenforums.com/tutorials/2660-network-data-usage-view-windows-10-a.html","Data Usage of Networks - View in Windows 10")</f>
        <v>Data Usage of Networks - View in Windows 10</v>
      </c>
      <c r="B745" s="23" t="s">
        <v>782</v>
      </c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27.0" customHeight="1">
      <c r="A746" s="22" t="str">
        <f>HYPERLINK("https://www.tenforums.com/tutorials/62536-data-usage-limit-set-windows-10-mobile-phone.html","Data Usage Limit - Set on Windows 10 Mobile Phone ")</f>
        <v>Data Usage Limit - Set on Windows 10 Mobile Phone </v>
      </c>
      <c r="B746" s="23" t="s">
        <v>783</v>
      </c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27.0" customHeight="1">
      <c r="A747" s="22" t="str">
        <f>HYPERLINK("https://www.tenforums.com/tutorials/100925-add-data-usage-live-tile-start-windows-10-a.html","Data Usage Live Tile - Add to Start in Windows 10")</f>
        <v>Data Usage Live Tile - Add to Start in Windows 10</v>
      </c>
      <c r="B747" s="23" t="s">
        <v>784</v>
      </c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27.0" customHeight="1">
      <c r="A748" s="22" t="str">
        <f>HYPERLINK("https://www.tenforums.com/tutorials/73360-date-time-formats-change-windows-10-a.html","Date and Time Formats - Change in Windows 10 ")</f>
        <v>Date and Time Formats - Change in Windows 10 </v>
      </c>
      <c r="B748" s="23" t="s">
        <v>785</v>
      </c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27.0" customHeight="1">
      <c r="A749" s="22" t="str">
        <f>HYPERLINK("https://www.tenforums.com/tutorials/105864-enable-disable-changing-date-time-formats-windows.html","Date and Time Formats - Enable or Disable Changing in Windows")</f>
        <v>Date and Time Formats - Enable or Disable Changing in Windows</v>
      </c>
      <c r="B749" s="23" t="s">
        <v>786</v>
      </c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27.0" customHeight="1">
      <c r="A750" s="25" t="s">
        <v>787</v>
      </c>
      <c r="B750" s="24" t="s">
        <v>788</v>
      </c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27.0" customHeight="1">
      <c r="A751" s="22" t="str">
        <f>HYPERLINK("https://www.tenforums.com/tutorials/85536-create-date-time-shortcut-windows-10-a.html","Date and Time Shortcut - Create in Windows 10")</f>
        <v>Date and Time Shortcut - Create in Windows 10</v>
      </c>
      <c r="B751" s="23" t="s">
        <v>789</v>
      </c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27.0" customHeight="1">
      <c r="A752" s="22" t="str">
        <f>HYPERLINK("https://www.tenforums.com/tutorials/6406-date-change-windows-10-a.html","Date - Change in Windows 10")</f>
        <v>Date - Change in Windows 10</v>
      </c>
      <c r="B752" s="23" t="s">
        <v>790</v>
      </c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27.0" customHeight="1">
      <c r="A753" s="25" t="str">
        <f>HYPERLINK("https://www.tenforums.com/tutorials/152682-turn-off-adjust-daylight-saving-time-windows-10-a.html","Daylight Saving Time - Turn On or Off in Windows 10")</f>
        <v>Daylight Saving Time - Turn On or Off in Windows 10</v>
      </c>
      <c r="B753" s="24" t="s">
        <v>567</v>
      </c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27.0" customHeight="1">
      <c r="A754" s="22" t="str">
        <f>HYPERLINK("https://www.tenforums.com/tutorials/77174-decrypt-files-folders-efs-windows-10-a.html","Decrypt Files and Folders with EFS in Windows 10")</f>
        <v>Decrypt Files and Folders with EFS in Windows 10</v>
      </c>
      <c r="B754" s="24" t="s">
        <v>791</v>
      </c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27.0" customHeight="1">
      <c r="A755" s="22" t="str">
        <f>HYPERLINK("https://www.tenforums.com/tutorials/8744-default-app-associations-export-import-new-users-windows.html","Default App Associations - Export and Import for New Users in Windows")</f>
        <v>Default App Associations - Export and Import for New Users in Windows</v>
      </c>
      <c r="B755" s="23" t="s">
        <v>792</v>
      </c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27.0" customHeight="1">
      <c r="A756" s="22" t="str">
        <f>HYPERLINK("https://www.tenforums.com/tutorials/5507-default-apps-choose-windows-10-a.html","Default Apps - Choose in Windows 10")</f>
        <v>Default Apps - Choose in Windows 10</v>
      </c>
      <c r="B756" s="23" t="s">
        <v>199</v>
      </c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27.0" customHeight="1">
      <c r="A757" s="25" t="str">
        <f>HYPERLINK("https://www.tenforums.com/tutorials/156167-how-add-default-apps-desktop-context-menu-windows-10-a.html","Default Apps Desktop Context Menu - Add or Remove in Windows 10")</f>
        <v>Default Apps Desktop Context Menu - Add or Remove in Windows 10</v>
      </c>
      <c r="B757" s="24" t="s">
        <v>793</v>
      </c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27.0" customHeight="1">
      <c r="A758" s="22" t="str">
        <f>HYPERLINK("https://www.tenforums.com/tutorials/8703-default-file-type-associations-restore-windows-10-a.html","Default File Type Associations - Restore in Windows 10")</f>
        <v>Default File Type Associations - Restore in Windows 10</v>
      </c>
      <c r="B758" s="23" t="s">
        <v>794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27.0" customHeight="1">
      <c r="A759" s="22" t="str">
        <f>HYPERLINK("https://www.tenforums.com/tutorials/95922-generic-product-keys-install-windows-10-editions.html","Default Product Keys to Install Windows 10 Editions")</f>
        <v>Default Product Keys to Install Windows 10 Editions</v>
      </c>
      <c r="B759" s="23" t="s">
        <v>795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27.0" customHeight="1">
      <c r="A760" s="22" t="str">
        <f>HYPERLINK("https://www.tenforums.com/tutorials/2110-default-user-profile-customize-windows-10-a.html","Default User Profile - Customize in Windows 10")</f>
        <v>Default User Profile - Customize in Windows 10</v>
      </c>
      <c r="B760" s="23" t="s">
        <v>796</v>
      </c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27.0" customHeight="1">
      <c r="A761" s="22" t="str">
        <f>HYPERLINK("https://www.tenforums.com/tutorials/24157-windows-update-defer-upgrades-windows-10-a.html","Defer Upgrades in Windows 10")</f>
        <v>Defer Upgrades in Windows 10</v>
      </c>
      <c r="B761" s="23" t="s">
        <v>797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27.0" customHeight="1">
      <c r="A762" s="22" t="str">
        <f>HYPERLINK("https://www.tenforums.com/tutorials/8933-optimize-defrag-drives-windows-10-a.html","Defrag and Optimize Drives in Windows 10")</f>
        <v>Defrag and Optimize Drives in Windows 10</v>
      </c>
      <c r="B762" s="23" t="s">
        <v>798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27.0" customHeight="1">
      <c r="A763" s="22" t="str">
        <f>HYPERLINK("https://www.tenforums.com/tutorials/8963-optimize-drives-schedule-settings-change-windows-10-a.html","Defrag and Optimize Drives Schedule Settings - Change in Windows 10")</f>
        <v>Defrag and Optimize Drives Schedule Settings - Change in Windows 10</v>
      </c>
      <c r="B763" s="23" t="s">
        <v>799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27.0" customHeight="1">
      <c r="A764" s="22" t="str">
        <f>HYPERLINK("https://www.tenforums.com/tutorials/32404-optimize-drives-context-menu-add-remove-windows-10-a.html","Defrag context menu - Add or Remove in Windows 10")</f>
        <v>Defrag context menu - Add or Remove in Windows 10</v>
      </c>
      <c r="B764" s="23" t="s">
        <v>800</v>
      </c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27.0" customHeight="1">
      <c r="A765" s="22" t="str">
        <f>HYPERLINK("https://www.tenforums.com/tutorials/36358-delete-confirmation-dialog-prompt-details-customize-windows.html","Delete Confirmation Dialog Prompt Details - Customize in Windows")</f>
        <v>Delete Confirmation Dialog Prompt Details - Customize in Windows</v>
      </c>
      <c r="B765" s="23" t="s">
        <v>801</v>
      </c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27.0" customHeight="1">
      <c r="A766" s="22" t="str">
        <f>HYPERLINK("https://www.tenforums.com/tutorials/124784-delete-file-windows-10-a.html","Delete File in Windows 10")</f>
        <v>Delete File in Windows 10</v>
      </c>
      <c r="B766" s="23" t="s">
        <v>802</v>
      </c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27.0" customHeight="1">
      <c r="A767" s="22" t="str">
        <f>HYPERLINK("https://www.tenforums.com/tutorials/124750-delete-folder-windows-10-a.html","Delete Folder in Windows 10")</f>
        <v>Delete Folder in Windows 10</v>
      </c>
      <c r="B767" s="23" t="s">
        <v>803</v>
      </c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27.0" customHeight="1">
      <c r="A768" s="22" t="str">
        <f>HYPERLINK("https://www.tenforums.com/tutorials/96684-delete-volume-partition-windows-10-a.html","Delete Volume or Partition in Windows 10")</f>
        <v>Delete Volume or Partition in Windows 10</v>
      </c>
      <c r="B768" s="23" t="s">
        <v>804</v>
      </c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27.0" customHeight="1">
      <c r="A769" s="25" t="str">
        <f>HYPERLINK("https://www.tenforums.com/tutorials/93866-see-os-store-update-bandwidth-usage-windows-10-activity-monitor.html","Delivery Optimization Activity Monitor - View in Windows 10")</f>
        <v>Delivery Optimization Activity Monitor - View in Windows 10</v>
      </c>
      <c r="B769" s="24" t="s">
        <v>805</v>
      </c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27.0" customHeight="1">
      <c r="A770" s="25" t="str">
        <f>HYPERLINK("https://www.tenforums.com/tutorials/4742-choose-how-windows-store-app-updates-downloaded-windows-10-a.html","Delivery Optimization Allow Downloads from other PCs - Turn On or Off")</f>
        <v>Delivery Optimization Allow Downloads from other PCs - Turn On or Off</v>
      </c>
      <c r="B770" s="24" t="s">
        <v>806</v>
      </c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27.0" customHeight="1">
      <c r="A771" s="22" t="str">
        <f>HYPERLINK("https://www.tenforums.com/tutorials/105373-change-delivery-optimization-cache-drive-updates-windows-10-a.html","Delivery Optimization Cache Location for Updates - Change in Windows 10")</f>
        <v>Delivery Optimization Cache Location for Updates - Change in Windows 10</v>
      </c>
      <c r="B771" s="23" t="s">
        <v>807</v>
      </c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27.0" customHeight="1">
      <c r="A772" s="25" t="str">
        <f>HYPERLINK("https://www.tenforums.com/tutorials/88607-limit-bandwidth-windows-update-store-app-updates-windows-10-a.html","Delivery Optimization Download and Upload Bandwidth - Limit in Windows 10")</f>
        <v>Delivery Optimization Download and Upload Bandwidth - Limit in Windows 10</v>
      </c>
      <c r="B772" s="24" t="s">
        <v>808</v>
      </c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27.0" customHeight="1">
      <c r="A773" s="22" t="str">
        <f>HYPERLINK("https://www.tenforums.com/tutorials/105396-change-delivery-optimization-max-cache-age-updates-windows-10-a.html","Delivery Optimization Max Cache Age for Updates - Change in Windows 10")</f>
        <v>Delivery Optimization Max Cache Age for Updates - Change in Windows 10</v>
      </c>
      <c r="B773" s="23" t="s">
        <v>809</v>
      </c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27.0" customHeight="1">
      <c r="A774" s="22" t="str">
        <f>HYPERLINK("https://www.tenforums.com/tutorials/105439-change-delivery-optimization-max-cache-size-updates-windows-10-a.html","Delivery Optimization Max Cache Size for Updates - Change in Windows 10")</f>
        <v>Delivery Optimization Max Cache Size for Updates - Change in Windows 10</v>
      </c>
      <c r="B774" s="23" t="s">
        <v>810</v>
      </c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27.0" customHeight="1">
      <c r="A775" s="22" t="str">
        <f>HYPERLINK("https://www.tenforums.com/tutorials/101421-auto-save-desktop-onedrive-pc-windows-10-a.html","Desktop - Auto Save to OneDrive or This PC in Windows 10")</f>
        <v>Desktop - Auto Save to OneDrive or This PC in Windows 10</v>
      </c>
      <c r="B775" s="23" t="s">
        <v>811</v>
      </c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27.0" customHeight="1">
      <c r="A776" s="25" t="str">
        <f>HYPERLINK("https://www.tenforums.com/tutorials/154265-how-add-desktop-background-control-panel-windows.html","Desktop Background - Add to Control Panel in Windows")</f>
        <v>Desktop Background - Add to Control Panel in Windows</v>
      </c>
      <c r="B776" s="24" t="s">
        <v>661</v>
      </c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27.0" customHeight="1">
      <c r="A777" s="22" t="str">
        <f>HYPERLINK("https://www.tenforums.com/tutorials/90680-allow-prevent-changing-desktop-background-windows-10-a.html","Desktop Background - Allow or Prevent Changing in Windows 10")</f>
        <v>Desktop Background - Allow or Prevent Changing in Windows 10</v>
      </c>
      <c r="B777" s="23" t="s">
        <v>812</v>
      </c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27.0" customHeight="1">
      <c r="A778" s="22" t="str">
        <f>HYPERLINK("https://www.tenforums.com/tutorials/4966-change-desktop-background-windows-10-a.html","Desktop Background - Change to Picture, Solid Color, or Sldeshow in Windows 10")</f>
        <v>Desktop Background - Change to Picture, Solid Color, or Sldeshow in Windows 10</v>
      </c>
      <c r="B778" s="24" t="s">
        <v>813</v>
      </c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27.0" customHeight="1">
      <c r="A779" s="25" t="str">
        <f>HYPERLINK("https://www.tenforums.com/tutorials/154569-how-use-bing-wallpaper-app-change-windows-10-desktop-background.html","Desktop Background - Change with Bing Wallpaper app in Windows 10")</f>
        <v>Desktop Background - Change with Bing Wallpaper app in Windows 10</v>
      </c>
      <c r="B779" s="24" t="s">
        <v>301</v>
      </c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27.0" customHeight="1">
      <c r="A780" s="22" t="str">
        <f>HYPERLINK("https://www.tenforums.com/tutorials/92251-reset-desktop-background-choose-your-picture-history-windows-10-a.html","Desktop Background Choose Your Picture History - Reset in Windows 10")</f>
        <v>Desktop Background Choose Your Picture History - Reset in Windows 10</v>
      </c>
      <c r="B780" s="23" t="s">
        <v>814</v>
      </c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27.0" customHeight="1">
      <c r="A781" s="22" t="str">
        <f>HYPERLINK("https://www.tenforums.com/tutorials/39548-desktop-background-file-location-context-menu-add-windows-8-10-a.html","Desktop Background File Location context menu - Add in Windows 8 &amp; 10 ")</f>
        <v>Desktop Background File Location context menu - Add in Windows 8 &amp; 10 </v>
      </c>
      <c r="B781" s="23" t="s">
        <v>815</v>
      </c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27.0" customHeight="1">
      <c r="A782" s="22" t="str">
        <f>HYPERLINK("https://www.tenforums.com/tutorials/5877-desktop-background-shortcut-create-windows-10-a.html","Desktop Background shortcut - Create in Windows 10")</f>
        <v>Desktop Background shortcut - Create in Windows 10</v>
      </c>
      <c r="B782" s="23" t="s">
        <v>816</v>
      </c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27.0" customHeight="1">
      <c r="A783" s="22" t="str">
        <f>HYPERLINK("https://www.tenforums.com/tutorials/91437-specify-default-desktop-background-windows-10-a.html","Desktop Background - Specify Default in Windows 10")</f>
        <v>Desktop Background - Specify Default in Windows 10</v>
      </c>
      <c r="B783" s="23" t="s">
        <v>817</v>
      </c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27.0" customHeight="1">
      <c r="A784" s="22" t="str">
        <f>HYPERLINK("https://www.tenforums.com/tutorials/17397-desktop-background-turn-off-windows-10-a.html","Desktop Background - Turn On or Off in Windows 10")</f>
        <v>Desktop Background - Turn On or Off in Windows 10</v>
      </c>
      <c r="B784" s="23" t="s">
        <v>818</v>
      </c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27.0" customHeight="1">
      <c r="A785" s="22" t="str">
        <f>HYPERLINK("https://www.tenforums.com/tutorials/116327-add-remove-customize-tab-desktop-folder-properties-windows.html","Desktop Folder - Add or Remove Customize tab in Folder Properties in Windows")</f>
        <v>Desktop Folder - Add or Remove Customize tab in Folder Properties in Windows</v>
      </c>
      <c r="B785" s="23" t="s">
        <v>775</v>
      </c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27.0" customHeight="1">
      <c r="A786" s="22" t="str">
        <f>HYPERLINK("https://www.tenforums.com/tutorials/116393-change-restore-desktop-folder-icon-windows.html","Desktop Folder Icon - Change or Restore in Windows")</f>
        <v>Desktop Folder Icon - Change or Restore in Windows</v>
      </c>
      <c r="B786" s="23" t="s">
        <v>819</v>
      </c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27.0" customHeight="1">
      <c r="A787" s="22" t="str">
        <f>HYPERLINK("https://www.tenforums.com/tutorials/74971-desktop-folder-move-location-windows-10-a.html","Desktop Folder - Move Location in Windows 10")</f>
        <v>Desktop Folder - Move Location in Windows 10</v>
      </c>
      <c r="B787" s="24" t="s">
        <v>820</v>
      </c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27.0" customHeight="1">
      <c r="A788" s="22" t="str">
        <f>HYPERLINK("https://www.tenforums.com/tutorials/80901-create-desktop-icon-settings-shortcut-windows-10-a.html","Desktop Icon Settings Shortcut - Create in Windows 10")</f>
        <v>Desktop Icon Settings Shortcut - Create in Windows 10</v>
      </c>
      <c r="B788" s="24" t="s">
        <v>821</v>
      </c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27.0" customHeight="1">
      <c r="A789" s="22" t="str">
        <f>HYPERLINK("https://www.tenforums.com/tutorials/16941-desktop-icon-spacing-change-windows-10-a.html","Desktop Icon Spacing - Change in Windows 10")</f>
        <v>Desktop Icon Spacing - Change in Windows 10</v>
      </c>
      <c r="B789" s="23" t="s">
        <v>822</v>
      </c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27.0" customHeight="1">
      <c r="A790" s="22" t="str">
        <f>HYPERLINK("https://www.tenforums.com/tutorials/20486-internet-explorer-desktop-icon-add-windows-10-a.html","Desktop Icon for Internet Explorer - Add in Windows 10")</f>
        <v>Desktop Icon for Internet Explorer - Add in Windows 10</v>
      </c>
      <c r="B790" s="23" t="s">
        <v>823</v>
      </c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27.0" customHeight="1">
      <c r="A791" s="22" t="str">
        <f>HYPERLINK("https://www.tenforums.com/tutorials/6942-desktop-icons-add-remove-windows-10-a.html","Desktop Icons - Add or Remove in Windows 10")</f>
        <v>Desktop Icons - Add or Remove in Windows 10</v>
      </c>
      <c r="B791" s="23" t="s">
        <v>824</v>
      </c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27.0" customHeight="1">
      <c r="A792" s="22" t="str">
        <f>HYPERLINK("https://www.tenforums.com/tutorials/57521-desktop-icons-align-grid-turn-off-windows-10-a.html","Desktop Icons Align to Grid - Turn On or Off in Windows 10")</f>
        <v>Desktop Icons Align to Grid - Turn On or Off in Windows 10</v>
      </c>
      <c r="B792" s="23" t="s">
        <v>825</v>
      </c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27.0" customHeight="1">
      <c r="A793" s="22" t="str">
        <f>HYPERLINK("https://www.tenforums.com/tutorials/91251-allow-prevent-themes-change-desktop-icons-windows-10-a.html","Desktop Icons - Allow or Prevent Themes to Change in Windows 10")</f>
        <v>Desktop Icons - Allow or Prevent Themes to Change in Windows 10</v>
      </c>
      <c r="B793" s="23" t="s">
        <v>826</v>
      </c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27.0" customHeight="1">
      <c r="A794" s="22" t="str">
        <f>HYPERLINK("https://www.tenforums.com/tutorials/57518-desktop-icons-auto-arrange-turn-off-windows-10-a.html","Desktop Icons Auto Arrange - Turn On or Off in Windows 10")</f>
        <v>Desktop Icons Auto Arrange - Turn On or Off in Windows 10</v>
      </c>
      <c r="B794" s="23" t="s">
        <v>827</v>
      </c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27.0" customHeight="1">
      <c r="A795" s="22" t="str">
        <f>HYPERLINK("https://www.tenforums.com/tutorials/126714-add-remove-drop-shadows-icon-labels-desktop-windows.html","Desktop Icons Drop Shadows - Add or Remove in Windows")</f>
        <v>Desktop Icons Drop Shadows - Add or Remove in Windows</v>
      </c>
      <c r="B795" s="23" t="s">
        <v>828</v>
      </c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27.0" customHeight="1">
      <c r="A796" s="22" t="str">
        <f>HYPERLINK("https://www.tenforums.com/tutorials/104597-enable-disable-changing-desktop-icons-windows.html","Desktop Icons - Enable or Disable Changing in Windows")</f>
        <v>Desktop Icons - Enable or Disable Changing in Windows</v>
      </c>
      <c r="B796" s="23" t="s">
        <v>829</v>
      </c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27.0" customHeight="1">
      <c r="A797" s="22" t="str">
        <f>HYPERLINK("https://www.tenforums.com/tutorials/6994-desktop-icons-hide-show-windows-10-a.html","Desktop Icons - Hide or Show in Windows 10")</f>
        <v>Desktop Icons - Hide or Show in Windows 10</v>
      </c>
      <c r="B797" s="23" t="s">
        <v>830</v>
      </c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27.0" customHeight="1">
      <c r="A798" s="22" t="str">
        <f>HYPERLINK("https://www.tenforums.com/tutorials/62393-desktop-icons-size-change-windows-10-a.html","Desktop Icons Size - Change in Windows 10 ")</f>
        <v>Desktop Icons Size - Change in Windows 10 </v>
      </c>
      <c r="B798" s="23" t="s">
        <v>831</v>
      </c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27.0" customHeight="1">
      <c r="A799" s="22" t="str">
        <f>HYPERLINK("https://www.tenforums.com/tutorials/20805-desktop-keyboard-shortcuts-list-windows-10-a.html","Desktop Keyboard Shortcuts List in Windows 10")</f>
        <v>Desktop Keyboard Shortcuts List in Windows 10</v>
      </c>
      <c r="B799" s="23" t="s">
        <v>832</v>
      </c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27.0" customHeight="1">
      <c r="A800" s="25" t="s">
        <v>833</v>
      </c>
      <c r="B800" s="24" t="s">
        <v>834</v>
      </c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27.0" customHeight="1">
      <c r="A801" s="25" t="s">
        <v>835</v>
      </c>
      <c r="B801" s="24" t="s">
        <v>836</v>
      </c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27.0" customHeight="1">
      <c r="A802" s="22" t="str">
        <f>HYPERLINK("https://www.tenforums.com/tutorials/4966-change-desktop-background-windows-10-a.html","Desktop Slideshow - Change in Windows 10")</f>
        <v>Desktop Slideshow - Change in Windows 10</v>
      </c>
      <c r="B802" s="23" t="s">
        <v>837</v>
      </c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27.0" customHeight="1">
      <c r="A803" s="22" t="str">
        <f>HYPERLINK("https://www.tenforums.com/tutorials/65668-desktop-wallpaper-jpeg-quality-reduction-disable-windows-10-a.html","Desktop Wallpaper JPEG Quality Reduction - Disable in Windows 10 ")</f>
        <v>Desktop Wallpaper JPEG Quality Reduction - Disable in Windows 10 </v>
      </c>
      <c r="B803" s="23" t="s">
        <v>838</v>
      </c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27.0" customHeight="1">
      <c r="A804" s="25" t="s">
        <v>839</v>
      </c>
      <c r="B804" s="23" t="s">
        <v>840</v>
      </c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27.0" customHeight="1">
      <c r="A805" s="22" t="str">
        <f>HYPERLINK("https://www.tenforums.com/tutorials/41687-details-preview-pane-width-size-reset-windows-8-10-a.html","Details and Preview Pane Width Size - Reset in Windows 8 and 10")</f>
        <v>Details and Preview Pane Width Size - Reset in Windows 8 and 10</v>
      </c>
      <c r="B805" s="23" t="s">
        <v>841</v>
      </c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27.0" customHeight="1">
      <c r="A806" s="22" t="str">
        <f>HYPERLINK("https://www.tenforums.com/tutorials/87756-customize-preview-details-details-pane-file-explorer-windows.html","Details Pane in File Explorer - Customize Preview Details in Windows")</f>
        <v>Details Pane in File Explorer - Customize Preview Details in Windows</v>
      </c>
      <c r="B806" s="23" t="s">
        <v>842</v>
      </c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27.0" customHeight="1">
      <c r="A807" s="22" t="str">
        <f>HYPERLINK("https://www.tenforums.com/tutorials/35302-details-pane-file-explorer-show-hide-windows-10-a.html","Details Pane in File Explorer - Show or Hide in Windows 10")</f>
        <v>Details Pane in File Explorer - Show or Hide in Windows 10</v>
      </c>
      <c r="B807" s="23" t="s">
        <v>843</v>
      </c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27.0" customHeight="1">
      <c r="A808" s="22" t="str">
        <f>HYPERLINK("https://www.tenforums.com/tutorials/72962-details-tab-file-properties-add-remove-windows-10-a.html","Details tab in File Properties - Add or Remove in Windows 10 ")</f>
        <v>Details tab in File Properties - Add or Remove in Windows 10 </v>
      </c>
      <c r="B808" s="23" t="s">
        <v>844</v>
      </c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27.0" customHeight="1">
      <c r="A809" s="25" t="s">
        <v>845</v>
      </c>
      <c r="B809" s="23" t="s">
        <v>846</v>
      </c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27.0" customHeight="1">
      <c r="A810" s="22" t="str">
        <f>HYPERLINK("https://www.tenforums.com/tutorials/133365-turn-off-device-search-history-windows-10-a.html","Device and Search History - Turn On or Off for On-device Searches in Windows 10")</f>
        <v>Device and Search History - Turn On or Off for On-device Searches in Windows 10</v>
      </c>
      <c r="B810" s="23" t="s">
        <v>847</v>
      </c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27.0" customHeight="1">
      <c r="A811" s="22" t="str">
        <f>HYPERLINK("https://www.tenforums.com/tutorials/15989-device-driver-automatic-installation-turn-off-windows-10-a.html","Device Driver Automatic Installation - Turn On or Off in Windows 10")</f>
        <v>Device Driver Automatic Installation - Turn On or Off in Windows 10</v>
      </c>
      <c r="B811" s="23" t="s">
        <v>848</v>
      </c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27.0" customHeight="1">
      <c r="A812" s="25" t="str">
        <f>HYPERLINK("https://www.tenforums.com/tutorials/145880-how-check-if-device-encryption-supported-windows-10-a.html","Device Encryption - Check if Supported in Windows 10")</f>
        <v>Device Encryption - Check if Supported in Windows 10</v>
      </c>
      <c r="B812" s="24" t="s">
        <v>849</v>
      </c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27.0" customHeight="1">
      <c r="A813" s="22" t="str">
        <f>HYPERLINK("https://www.tenforums.com/tutorials/8205-device-encryption-turn-off-windows-10-mobile-phone.html","Device Encryption - Turn On or Off for Windows 10 Mobile Phone")</f>
        <v>Device Encryption - Turn On or Off for Windows 10 Mobile Phone</v>
      </c>
      <c r="B813" s="23" t="s">
        <v>850</v>
      </c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27.0" customHeight="1">
      <c r="A814" s="25" t="str">
        <f>HYPERLINK("https://www.tenforums.com/tutorials/145803-how-turn-off-device-encryption-windows-10-a.html","Device Encryption - Turn On or Off in Windows 10")</f>
        <v>Device Encryption - Turn On or Off in Windows 10</v>
      </c>
      <c r="B814" s="24" t="s">
        <v>851</v>
      </c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27.0" customHeight="1">
      <c r="A815" s="22" t="str">
        <f>HYPERLINK("https://www.tenforums.com/tutorials/68913-device-guard-enable-disable-windows-10-a.html","Device Guard - Enable or Disable in Windows 10 ")</f>
        <v>Device Guard - Enable or Disable in Windows 10 </v>
      </c>
      <c r="B815" s="23" t="s">
        <v>852</v>
      </c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27.0" customHeight="1">
      <c r="A816" s="22" t="str">
        <f>HYPERLINK("https://www.tenforums.com/tutorials/68926-device-guard-verify-if-enabled-disabled-windows-10-a.html","Device Guard - Verify if Enabled or Disabled in Windows 10 ")</f>
        <v>Device Guard - Verify if Enabled or Disabled in Windows 10 </v>
      </c>
      <c r="B816" s="23" t="s">
        <v>853</v>
      </c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27.0" customHeight="1">
      <c r="A817" s="22" t="str">
        <f>HYPERLINK("https://www.tenforums.com/tutorials/133367-clear-your-device-history-device-searches-windows-10-a.html","Device History - Clear for On-device Searches in Windows 10")</f>
        <v>Device History - Clear for On-device Searches in Windows 10</v>
      </c>
      <c r="B817" s="23" t="s">
        <v>854</v>
      </c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27.0" customHeight="1">
      <c r="A818" s="25" t="s">
        <v>855</v>
      </c>
      <c r="B818" s="24" t="s">
        <v>856</v>
      </c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27.0" customHeight="1">
      <c r="A819" s="22" t="str">
        <f>HYPERLINK("https://www.tenforums.com/tutorials/127336-device-manager-error-codes-solutions-windows.html","Device Manager Error Codes and Solutions in Windows")</f>
        <v>Device Manager Error Codes and Solutions in Windows</v>
      </c>
      <c r="B819" s="23" t="s">
        <v>857</v>
      </c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27.0" customHeight="1">
      <c r="A820" s="22" t="str">
        <f>HYPERLINK("https://www.tenforums.com/tutorials/128588-open-device-manager-windows-10-a.html","Device Manager - Open in Windows 10")</f>
        <v>Device Manager - Open in Windows 10</v>
      </c>
      <c r="B820" s="23" t="s">
        <v>858</v>
      </c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27.0" customHeight="1">
      <c r="A821" s="25" t="s">
        <v>859</v>
      </c>
      <c r="B821" s="24" t="s">
        <v>860</v>
      </c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27.0" customHeight="1">
      <c r="A822" s="25" t="s">
        <v>861</v>
      </c>
      <c r="B822" s="24" t="s">
        <v>862</v>
      </c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27.0" customHeight="1">
      <c r="A823" s="22" t="str">
        <f>HYPERLINK("https://www.tenforums.com/tutorials/5546-device-name-change-windows-10-mobile-phones.html","Device Name - Change in Windows 10 Mobile Phones")</f>
        <v>Device Name - Change in Windows 10 Mobile Phones</v>
      </c>
      <c r="B823" s="23" t="s">
        <v>863</v>
      </c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27.0" customHeight="1">
      <c r="A824" s="22" t="str">
        <f>HYPERLINK("https://www.tenforums.com/tutorials/72764-device-portal-connect-windows-10-mobile-phone.html","Device Portal - Connect to for Windows 10 Mobile Phone ")</f>
        <v>Device Portal - Connect to for Windows 10 Mobile Phone </v>
      </c>
      <c r="B824" s="23" t="s">
        <v>864</v>
      </c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27.0" customHeight="1">
      <c r="A825" s="22" t="str">
        <f>HYPERLINK("https://www.tenforums.com/tutorials/72714-device-portal-connect-windows-10-pc.html","Device Portal - Connect to for Windows 10 PC ")</f>
        <v>Device Portal - Connect to for Windows 10 PC </v>
      </c>
      <c r="B825" s="23" t="s">
        <v>865</v>
      </c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27.0" customHeight="1">
      <c r="A826" s="22" t="str">
        <f>HYPERLINK("https://www.tenforums.com/tutorials/72621-device-portal-desktop-turn-off-windows-10-pc.html","Device Portal for Desktop - Turn On or Off on Windows 10 PC ")</f>
        <v>Device Portal for Desktop - Turn On or Off on Windows 10 PC </v>
      </c>
      <c r="B826" s="23" t="s">
        <v>866</v>
      </c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27.0" customHeight="1">
      <c r="A827" s="22" t="str">
        <f>HYPERLINK("https://www.tenforums.com/tutorials/72735-device-portal-mobile-turn-off-windows-10-mobile-phone.html","Device Portal for Mobile - Turn On or Off on Windows 10 Mobile Phone ")</f>
        <v>Device Portal for Mobile - Turn On or Off on Windows 10 Mobile Phone </v>
      </c>
      <c r="B827" s="23" t="s">
        <v>867</v>
      </c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27.0" customHeight="1">
      <c r="A828" s="25" t="s">
        <v>868</v>
      </c>
      <c r="B828" s="24" t="s">
        <v>869</v>
      </c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27.0" customHeight="1">
      <c r="A829" s="25" t="s">
        <v>870</v>
      </c>
      <c r="B829" s="24" t="s">
        <v>871</v>
      </c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27.0" customHeight="1">
      <c r="A830" s="22" t="str">
        <f>HYPERLINK("https://www.tenforums.com/tutorials/35734-device-software-over-metered-connection-turn-off-windows-10-a.html","Device Software over Metered Connection - Turn On or Off in Windows 10")</f>
        <v>Device Software over Metered Connection - Turn On or Off in Windows 10</v>
      </c>
      <c r="B830" s="23" t="s">
        <v>872</v>
      </c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27.0" customHeight="1">
      <c r="A831" s="25" t="s">
        <v>873</v>
      </c>
      <c r="B831" s="24" t="s">
        <v>874</v>
      </c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27.0" customHeight="1">
      <c r="A832" s="22" t="str">
        <f>HYPERLINK("https://www.tenforums.com/tutorials/63142-devices-able-wake-computer-see-windows-10-a.html","Devices able to Wake Computer - See in Windows 10")</f>
        <v>Devices able to Wake Computer - See in Windows 10</v>
      </c>
      <c r="B832" s="23" t="s">
        <v>875</v>
      </c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27.0" customHeight="1">
      <c r="A833" s="22" t="str">
        <f>HYPERLINK("https://www.tenforums.com/tutorials/63148-devices-allow-prevent-wake-computer-windows-10-a.html","Devices - Allow or Prevent to Wake Computer in Windows 10 ")</f>
        <v>Devices - Allow or Prevent to Wake Computer in Windows 10 </v>
      </c>
      <c r="B833" s="23" t="s">
        <v>876</v>
      </c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27.0" customHeight="1">
      <c r="A834" s="22" t="str">
        <f>HYPERLINK("https://www.tenforums.com/tutorials/22697-devices-printers-add-remove-pc-windows-10-a.html","Devices and Printers - Add or Remove from This PC in Windows 10")</f>
        <v>Devices and Printers - Add or Remove from This PC in Windows 10</v>
      </c>
      <c r="B834" s="23" t="s">
        <v>877</v>
      </c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27.0" customHeight="1">
      <c r="A835" s="22" t="str">
        <f>HYPERLINK("https://www.tenforums.com/tutorials/101276-create-devices-printers-shortcut-windows.html","Devices and Printers Shortcut - Create in Windows")</f>
        <v>Devices and Printers Shortcut - Create in Windows</v>
      </c>
      <c r="B835" s="23" t="s">
        <v>878</v>
      </c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27.0" customHeight="1">
      <c r="A836" s="22" t="str">
        <f>HYPERLINK("https://www.tenforums.com/tutorials/51663-microsoft-account-remove-devices.html","Devices - Remove from your Microsoft Account")</f>
        <v>Devices - Remove from your Microsoft Account</v>
      </c>
      <c r="B836" s="23" t="s">
        <v>879</v>
      </c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27.0" customHeight="1">
      <c r="A837" s="22" t="str">
        <f>HYPERLINK("https://www.tenforums.com/tutorials/103954-delete-diagnostic-data-windows-10-a.html","Diagnostic Data - Delete in Windows 10")</f>
        <v>Diagnostic Data - Delete in Windows 10</v>
      </c>
      <c r="B837" s="23" t="s">
        <v>880</v>
      </c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27.0" customHeight="1">
      <c r="A838" s="22" t="str">
        <f>HYPERLINK("https://www.tenforums.com/tutorials/118019-enable-disable-delete-diagnostic-data-windows-10-a.html","Diagnostic Data Enable or Disable Delete in Windows 10")</f>
        <v>Diagnostic Data Enable or Disable Delete in Windows 10</v>
      </c>
      <c r="B838" s="23" t="s">
        <v>881</v>
      </c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27.0" customHeight="1">
      <c r="A839" s="30" t="str">
        <f>HYPERLINK("https://www.tenforums.com/tutorials/7032-change-diagnostic-data-settings-windows-10-a.html","Diagnostic Data Settings - Change in Windows 10")</f>
        <v>Diagnostic Data Settings - Change in Windows 10</v>
      </c>
      <c r="B839" s="24" t="s">
        <v>882</v>
      </c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27.0" customHeight="1">
      <c r="A840" s="22" t="str">
        <f>HYPERLINK("https://www.tenforums.com/tutorials/103059-enable-disable-diagnostic-data-viewer-windows-10-a.html","Diagnostic Data Viewer - Enable or Disable in Windows 10")</f>
        <v>Diagnostic Data Viewer - Enable or Disable in Windows 10</v>
      </c>
      <c r="B840" s="23" t="s">
        <v>883</v>
      </c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27.0" customHeight="1">
      <c r="A841" s="22" t="str">
        <f>HYPERLINK("https://www.tenforums.com/tutorials/86424-use-dictation-desktop-touch-keyboard-windows-10-a.html","Dictation on Desktop - Use from Touch Keyboard in Windows 10")</f>
        <v>Dictation on Desktop - Use from Touch Keyboard in Windows 10</v>
      </c>
      <c r="B841" s="23" t="s">
        <v>884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27.0" customHeight="1">
      <c r="A842" s="22" t="str">
        <f>HYPERLINK("https://www.tenforums.com/tutorials/108910-how-use-dictation-windows-10-a.html","Dictation - Use in Windows 10")</f>
        <v>Dictation - Use in Windows 10</v>
      </c>
      <c r="B842" s="23" t="s">
        <v>885</v>
      </c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27.0" customHeight="1">
      <c r="A843" s="22" t="str">
        <f>HYPERLINK("https://www.tenforums.com/tutorials/25994-add-remove-words-spell-checking-dictionary-windows-10-a.html","Dictionary - Add or Remove Words in Windows 10")</f>
        <v>Dictionary - Add or Remove Words in Windows 10</v>
      </c>
      <c r="B843" s="23" t="s">
        <v>886</v>
      </c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27.0" customHeight="1">
      <c r="A844" s="22" t="str">
        <f>HYPERLINK("https://www.tenforums.com/tutorials/55398-microsoft-account-link-digital-license-windows-10-pc.html","Digital License - Link to Micosoft Account on Windows 10 PC ")</f>
        <v>Digital License - Link to Micosoft Account on Windows 10 PC </v>
      </c>
      <c r="B844" s="23" t="s">
        <v>84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27.0" customHeight="1">
      <c r="A845" s="22" t="str">
        <f>HYPERLINK("https://www.tenforums.com/tutorials/111293-enable-disable-case-sensitive-attribute-folders-windows-10-a.html","Directory Case Sensitive Attribute - Enable or Disable in Windows 10")</f>
        <v>Directory Case Sensitive Attribute - Enable or Disable in Windows 10</v>
      </c>
      <c r="B845" s="23" t="s">
        <v>430</v>
      </c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27.0" customHeight="1">
      <c r="A846" s="26" t="s">
        <v>887</v>
      </c>
      <c r="B846" s="27" t="s">
        <v>888</v>
      </c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 ht="27.0" customHeight="1">
      <c r="A847" s="22" t="str">
        <f>HYPERLINK("https://www.tenforums.com/tutorials/29258-graphics-tools-install-uninstall-windows-10-a.html","DirectX Graphics Tools - Install and Uninstall in Windows 10")</f>
        <v>DirectX Graphics Tools - Install and Uninstall in Windows 10</v>
      </c>
      <c r="B847" s="23" t="s">
        <v>889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27.0" customHeight="1">
      <c r="A848" s="25" t="s">
        <v>890</v>
      </c>
      <c r="B848" s="24" t="s">
        <v>891</v>
      </c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27.0" customHeight="1">
      <c r="A849" s="22" t="str">
        <f>HYPERLINK("https://www.tenforums.com/tutorials/76359-burn-disc-image-iso-img-file-windows-10-a.html","Disc Image - Burn from ISO or IMG file in Windows 10")</f>
        <v>Disc Image - Burn from ISO or IMG file in Windows 10</v>
      </c>
      <c r="B849" s="24" t="s">
        <v>390</v>
      </c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27.0" customHeight="1">
      <c r="A850" s="22" t="str">
        <f>HYPERLINK("https://www.tenforums.com/tutorials/84888-check-if-disk-mbr-gpt-windows.html","Disk - Check if MBR or GPT in Windows")</f>
        <v>Disk - Check if MBR or GPT in Windows</v>
      </c>
      <c r="B850" s="23" t="s">
        <v>892</v>
      </c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27.0" customHeight="1">
      <c r="A851" s="22" t="str">
        <f>HYPERLINK("https://www.tenforums.com/tutorials/40957-chkdsk-scheduled-boot-cancel-windows-10-a.html","Disk Checking at Boot - Cancel in Windows 10")</f>
        <v>Disk Checking at Boot - Cancel in Windows 10</v>
      </c>
      <c r="B851" s="23" t="s">
        <v>464</v>
      </c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27.0" customHeight="1">
      <c r="A852" s="22" t="str">
        <f>HYPERLINK("https://www.tenforums.com/tutorials/73739-cleanup-add-context-menu-windows-10-a.html","Disk Cleanup - Add to Context Menu in Windows 10 ")</f>
        <v>Disk Cleanup - Add to Context Menu in Windows 10 </v>
      </c>
      <c r="B852" s="23" t="s">
        <v>552</v>
      </c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27.0" customHeight="1">
      <c r="A853" s="25" t="str">
        <f>HYPERLINK("https://www.tenforums.com/tutorials/141072-create-disk-cleanup-all-items-checked-shortcut-windows-10-a.html","Disk Cleanup All Items Checked Shortcut - Create in Windows 10")</f>
        <v>Disk Cleanup All Items Checked Shortcut - Create in Windows 10</v>
      </c>
      <c r="B853" s="24" t="s">
        <v>893</v>
      </c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27.0" customHeight="1">
      <c r="A854" s="22" t="str">
        <f>HYPERLINK("https://www.tenforums.com/tutorials/102375-check-uncheck-all-items-disk-cleanup-default-windows-10-a.html","Disk Cleanup - Check or Uncheck All Items by Default in Windows 10")</f>
        <v>Disk Cleanup - Check or Uncheck All Items by Default in Windows 10</v>
      </c>
      <c r="B854" s="23" t="s">
        <v>894</v>
      </c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27.0" customHeight="1">
      <c r="A855" s="22" t="str">
        <f>HYPERLINK("https://www.tenforums.com/tutorials/3012-disk-cleanup-open-use-windows-10-a.html","Disk Cleanup - Open and Use in Windows 10")</f>
        <v>Disk Cleanup - Open and Use in Windows 10</v>
      </c>
      <c r="B855" s="23" t="s">
        <v>895</v>
      </c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27.0" customHeight="1">
      <c r="A856" s="22" t="str">
        <f>HYPERLINK("https://www.tenforums.com/tutorials/85750-convert-mbr-disk-gpt-disk-windows-10-a.html","Disk - Convert MBR Disk to GPT Disk in Windows 10")</f>
        <v>Disk - Convert MBR Disk to GPT Disk in Windows 10</v>
      </c>
      <c r="B856" s="23" t="s">
        <v>896</v>
      </c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27.0" customHeight="1">
      <c r="A857" s="22" t="str">
        <f>HYPERLINK("https://www.tenforums.com/tutorials/85757-convert-gpt-disk-mbr-disk-windows-10-a.html","Disk - Convert GPT Disk to MBR Disk in Windows 10")</f>
        <v>Disk - Convert GPT Disk to MBR Disk in Windows 10</v>
      </c>
      <c r="B857" s="23" t="s">
        <v>897</v>
      </c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27.0" customHeight="1">
      <c r="A858" s="22" t="str">
        <f>HYPERLINK("https://www.tenforums.com/tutorials/85819-erase-disk-using-diskpart-clean-command-windows-10-a.html","Disk - Erase using Diskpart Clean Command in Windows 10")</f>
        <v>Disk - Erase using Diskpart Clean Command in Windows 10</v>
      </c>
      <c r="B858" s="23" t="s">
        <v>546</v>
      </c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27.0" customHeight="1">
      <c r="A859" s="25" t="str">
        <f>HYPERLINK("https://www.tenforums.com/tutorials/147559-how-add-disk-management-control-panel-windows-7-8-10-a.html","Disk Management Add to Control Panel in Windows 7, 8, and 10")</f>
        <v>Disk Management Add to Control Panel in Windows 7, 8, and 10</v>
      </c>
      <c r="B859" s="24" t="s">
        <v>662</v>
      </c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27.0" customHeight="1">
      <c r="A860" s="22" t="str">
        <f>HYPERLINK("https://www.tenforums.com/tutorials/2503-disk-management-how-post-screenshot.html","Disk Management - How to Post a Screenshot of")</f>
        <v>Disk Management - How to Post a Screenshot of</v>
      </c>
      <c r="B860" s="23" t="s">
        <v>898</v>
      </c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27.0" customHeight="1">
      <c r="A861" s="22" t="str">
        <f>HYPERLINK("https://www.tenforums.com/tutorials/96205-format-disk-drive-windows-10-a.html","Disk or Drive - Format in Windows 10")</f>
        <v>Disk or Drive - Format in Windows 10</v>
      </c>
      <c r="B861" s="23" t="s">
        <v>899</v>
      </c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27.0" customHeight="1">
      <c r="A862" s="22" t="str">
        <f>HYPERLINK("https://www.tenforums.com/tutorials/99888-enable-disable-disk-quotas-windows.html","Disk Quotas - Enable or Disable in Windows")</f>
        <v>Disk Quotas - Enable or Disable in Windows</v>
      </c>
      <c r="B862" s="23" t="s">
        <v>900</v>
      </c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27.0" customHeight="1">
      <c r="A863" s="22" t="str">
        <f>HYPERLINK("https://www.tenforums.com/tutorials/100017-enable-disable-log-event-when-disk-quota-limit-exceeded-windows.html","Disk Quota - Enable or Disable Log Event when Quota Limit Exceeded in Windows")</f>
        <v>Disk Quota - Enable or Disable Log Event when Quota Limit Exceeded in Windows</v>
      </c>
      <c r="B863" s="23" t="s">
        <v>901</v>
      </c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27.0" customHeight="1">
      <c r="A864" s="22" t="str">
        <f>HYPERLINK("https://www.tenforums.com/tutorials/100022-enable-log-event-when-disk-quota-warning-level-exceeded-windows.html","Disk Quota - Enable or Disable Log Event when Quota Warning Level Exceeded in Windows")</f>
        <v>Disk Quota - Enable or Disable Log Event when Quota Warning Level Exceeded in Windows</v>
      </c>
      <c r="B864" s="23" t="s">
        <v>902</v>
      </c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27.0" customHeight="1">
      <c r="A865" s="22" t="str">
        <f>HYPERLINK("https://www.tenforums.com/tutorials/99959-set-disk-quota-limit-warning-level-new-users-windows.html","Disk Quota Limit and Warning Level for New Users - Set in Windows")</f>
        <v>Disk Quota Limit and Warning Level for New Users - Set in Windows</v>
      </c>
      <c r="B865" s="23" t="s">
        <v>903</v>
      </c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27.0" customHeight="1">
      <c r="A866" s="22" t="str">
        <f>HYPERLINK("https://www.tenforums.com/tutorials/99951-set-disk-quota-limit-warning-level-specific-users-windows.html","Disk Quota Limit and Warning Level for Specific Users - Set in Windows")</f>
        <v>Disk Quota Limit and Warning Level for Specific Users - Set in Windows</v>
      </c>
      <c r="B866" s="23" t="s">
        <v>904</v>
      </c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27.0" customHeight="1">
      <c r="A867" s="22" t="str">
        <f>HYPERLINK("https://www.tenforums.com/tutorials/99903-enable-disable-enforce-disk-quota-limits-windows.html","Disk Quota Limits - Enable or Disable Enforcing in Windows")</f>
        <v>Disk Quota Limits - Enable or Disable Enforcing in Windows</v>
      </c>
      <c r="B867" s="23" t="s">
        <v>905</v>
      </c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27.0" customHeight="1">
      <c r="A868" s="22" t="str">
        <f>HYPERLINK("https://www.tenforums.com/tutorials/21454-hard-disk-turn-off-after-idle-windows-10-a.html","Disk - Turn Off After Idle in Windows 10")</f>
        <v>Disk - Turn Off After Idle in Windows 10</v>
      </c>
      <c r="B868" s="23" t="s">
        <v>906</v>
      </c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27.0" customHeight="1">
      <c r="A869" s="22" t="str">
        <f>HYPERLINK("https://www.tenforums.com/tutorials/132718-see-if-disk-type-ssd-hdd-windows-10-a.html","Disk Type - See if is SSD or HDD in Windows 10")</f>
        <v>Disk Type - See if is SSD or HDD in Windows 10</v>
      </c>
      <c r="B869" s="23" t="s">
        <v>907</v>
      </c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27.0" customHeight="1">
      <c r="A870" s="22" t="str">
        <f>HYPERLINK("https://www.tenforums.com/tutorials/21904-disk-write-caching-enable-disable-windows-10-a.html","Disk Write Caching - Enable or Disable in Windows 10")</f>
        <v>Disk Write Caching - Enable or Disable in Windows 10</v>
      </c>
      <c r="B870" s="23" t="s">
        <v>908</v>
      </c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27.0" customHeight="1">
      <c r="A871" s="22" t="str">
        <f>HYPERLINK("https://www.tenforums.com/tutorials/3548-disk-write-protection-enable-disable-windows.html","Disk Write Protection - Enable or Disable in Windows")</f>
        <v>Disk Write Protection - Enable or Disable in Windows</v>
      </c>
      <c r="B871" s="23" t="s">
        <v>909</v>
      </c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27.0" customHeight="1">
      <c r="A872" s="22" t="str">
        <f>HYPERLINK("https://www.tenforums.com/tutorials/117336-enable-disable-automount-new-disks-drives-windows.html","Disks and Drives Automount - Enable or Disable in Windows")</f>
        <v>Disks and Drives Automount - Enable or Disable in Windows</v>
      </c>
      <c r="B872" s="23" t="s">
        <v>252</v>
      </c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27.0" customHeight="1">
      <c r="A873" s="22" t="str">
        <f>HYPERLINK("https://www.tenforums.com/tutorials/95008-dism-add-remove-drivers-offline-image.html","DISM - Add or Remove Drivers on an Offline Image")</f>
        <v>DISM - Add or Remove Drivers on an Offline Image</v>
      </c>
      <c r="B873" s="23" t="s">
        <v>910</v>
      </c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27.0" customHeight="1">
      <c r="A874" s="30" t="str">
        <f>HYPERLINK("https://www.tenforums.com/tutorials/82638-analyze-component-store-winsxs-folder-windows-10-a.html","DISM Component Store (WinSxS folder) - Analyze in Windows 10")</f>
        <v>DISM Component Store (WinSxS folder) - Analyze in Windows 10</v>
      </c>
      <c r="B874" s="24" t="s">
        <v>620</v>
      </c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27.0" customHeight="1">
      <c r="A875" s="30" t="str">
        <f>HYPERLINK("https://www.tenforums.com/tutorials/82643-clean-up-component-store-winsxs-folder-windows-10-a.html","DISM Component Store (WinSxS folder) - Clean Up in Windows 10")</f>
        <v>DISM Component Store (WinSxS folder) - Clean Up in Windows 10</v>
      </c>
      <c r="B875" s="24" t="s">
        <v>621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27.0" customHeight="1">
      <c r="A876" s="22" t="str">
        <f>HYPERLINK("https://www.tenforums.com/tutorials/133098-dism-create-bootable-iso-multiple-windows-10-images.html","DISM - Create Bootable ISO with Multiple Windows 10 Images")</f>
        <v>DISM - Create Bootable ISO with Multiple Windows 10 Images</v>
      </c>
      <c r="B876" s="23" t="s">
        <v>911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27.0" customHeight="1">
      <c r="A877" s="22" t="str">
        <f>HYPERLINK("https://www.tenforums.com/tutorials/95002-dism-edit-registry-offline-image.html","DISM - Edit Registry on an Offline Image")</f>
        <v>DISM - Edit Registry on an Offline Image</v>
      </c>
      <c r="B877" s="23" t="s">
        <v>912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27.0" customHeight="1">
      <c r="A878" s="22" t="str">
        <f>HYPERLINK("https://www.tenforums.com/tutorials/7808-dism-repair-windows-10-image.html","DISM - Repair Windows 10 Image")</f>
        <v>DISM - Repair Windows 10 Image</v>
      </c>
      <c r="B878" s="23" t="s">
        <v>913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27.0" customHeight="1">
      <c r="A879" s="22" t="str">
        <f>HYPERLINK("https://www.tenforums.com/tutorials/103340-dism-split-install-wim-file.html","DISM - Split install.wim file")</f>
        <v>DISM - Split install.wim file</v>
      </c>
      <c r="B879" s="23" t="s">
        <v>914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27.0" customHeight="1">
      <c r="A880" s="30" t="str">
        <f>HYPERLINK("https://www.tenforums.com/tutorials/44213-adjust-screen-brightness-windows-10-a.html","Display Brightness - Adjust in Windows 10 ")</f>
        <v>Display Brightness - Adjust in Windows 10 </v>
      </c>
      <c r="B880" s="23" t="s">
        <v>378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27.0" customHeight="1">
      <c r="A881" s="25" t="str">
        <f>HYPERLINK("https://www.tenforums.com/tutorials/137225-clear-reset-external-display-cache-windows-10-a.html","Display Cache - Clear and Reset in Windows 10")</f>
        <v>Display Cache - Clear and Reset in Windows 10</v>
      </c>
      <c r="B881" s="24" t="s">
        <v>915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27.0" customHeight="1">
      <c r="A882" s="22" t="str">
        <f>HYPERLINK("https://www.tenforums.com/tutorials/22691-display-change-turn-off-after-time-windows-10-a.html","Display - Change Turn off after Time in Windows 10")</f>
        <v>Display - Change Turn off after Time in Windows 10</v>
      </c>
      <c r="B882" s="23" t="s">
        <v>916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27.0" customHeight="1">
      <c r="A883" s="22" t="str">
        <f>HYPERLINK("https://www.tenforums.com/tutorials/80712-calibrate-display-color-windows-10-a.html","Display - Calibrate Color in Windows 10")</f>
        <v>Display - Calibrate Color in Windows 10</v>
      </c>
      <c r="B883" s="23" t="s">
        <v>408</v>
      </c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27.0" customHeight="1">
      <c r="A884" s="22" t="str">
        <f>HYPERLINK("https://www.tenforums.com/tutorials/102152-calibrate-built-display-hdr-video-windows-10-a.html","Display - Calibrate for HDR Video in Windows 10")</f>
        <v>Display - Calibrate for HDR Video in Windows 10</v>
      </c>
      <c r="B884" s="23" t="s">
        <v>917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27.0" customHeight="1">
      <c r="A885" s="22" t="str">
        <f>HYPERLINK("https://www.tenforums.com/tutorials/80719-create-display-color-calibration-shortcut-windows-10-a.html","Display Color Calibration shortcut - Create in Windows 10")</f>
        <v>Display Color Calibration shortcut - Create in Windows 10</v>
      </c>
      <c r="B885" s="24" t="s">
        <v>918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27.0" customHeight="1">
      <c r="A886" s="25" t="s">
        <v>919</v>
      </c>
      <c r="B886" s="24" t="s">
        <v>920</v>
      </c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27.0" customHeight="1">
      <c r="A887" s="22" t="str">
        <f>HYPERLINK("https://www.tenforums.com/tutorials/100785-view-detailed-display-information-windows-10-a.html","Display Information - View in Windows 10")</f>
        <v>Display Information - View in Windows 10</v>
      </c>
      <c r="B887" s="23" t="s">
        <v>110</v>
      </c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27.0" customHeight="1">
      <c r="A888" s="22" t="str">
        <f>HYPERLINK("https://www.tenforums.com/tutorials/3813-add-remove-change-display-language-windows-10-a.html","Display Language - Add, Remove, and Change in Windows 10")</f>
        <v>Display Language - Add, Remove, and Change in Windows 10</v>
      </c>
      <c r="B888" s="23" t="s">
        <v>921</v>
      </c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27.0" customHeight="1">
      <c r="A889" s="25" t="str">
        <f>HYPERLINK("https://www.tenforums.com/tutorials/136792-change-display-language-windows-10-a.html","Display Language - Change in Windows 10")</f>
        <v>Display Language - Change in Windows 10</v>
      </c>
      <c r="B889" s="24" t="s">
        <v>922</v>
      </c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ht="27.0" customHeight="1">
      <c r="A890" s="22" t="str">
        <f>HYPERLINK("https://www.tenforums.com/tutorials/118787-force-system-ui-language-display-language-windows.html","Display Language - Force to use System UI Language in Windows")</f>
        <v>Display Language - Force to use System UI Language in Windows</v>
      </c>
      <c r="B890" s="23" t="s">
        <v>923</v>
      </c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ht="27.0" customHeight="1">
      <c r="A891" s="25" t="str">
        <f>HYPERLINK("https://www.tenforums.com/tutorials/151053-how-change-display-orientation-windows-10-a.html","Display Orientation - Change in Windows 10")</f>
        <v>Display Orientation - Change in Windows 10</v>
      </c>
      <c r="B891" s="24" t="s">
        <v>924</v>
      </c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27.0" customHeight="1">
      <c r="A892" s="22" t="str">
        <f>HYPERLINK("https://www.tenforums.com/tutorials/104543-change-screen-refresh-rate-display-windows-10-a.html","Display Refresh Rate - Change in Windows 10")</f>
        <v>Display Refresh Rate - Change in Windows 10</v>
      </c>
      <c r="B892" s="23" t="s">
        <v>925</v>
      </c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27.0" customHeight="1">
      <c r="A893" s="25" t="str">
        <f>HYPERLINK("https://www.tenforums.com/tutorials/154973-how-remove-display-desktop-windows-10-a.html","Display - Remove from Desktop in Windows 10")</f>
        <v>Display - Remove from Desktop in Windows 10</v>
      </c>
      <c r="B893" s="24" t="s">
        <v>926</v>
      </c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27.0" customHeight="1">
      <c r="A894" s="30" t="str">
        <f>HYPERLINK("https://www.tenforums.com/tutorials/104641-turn-off-screen-rotation-lock-windows-10-a.html","Display Rotation Lock - Turn On or Off in Windows 10")</f>
        <v>Display Rotation Lock - Turn On or Off in Windows 10</v>
      </c>
      <c r="B894" s="23" t="s">
        <v>927</v>
      </c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27.0" customHeight="1">
      <c r="A895" s="30" t="str">
        <f>HYPERLINK("https://www.tenforums.com/tutorials/44213-adjust-screen-brightness-windows-10-a.html","Display Screen Brightness - Adjust in Windows 10 ")</f>
        <v>Display Screen Brightness - Adjust in Windows 10 </v>
      </c>
      <c r="B895" s="23" t="s">
        <v>378</v>
      </c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27.0" customHeight="1">
      <c r="A896" s="22" t="str">
        <f>HYPERLINK("https://www.tenforums.com/tutorials/104543-change-screen-refresh-rate-display-windows-10-a.html","Display Screen Refresh Rate - Change in Windows 10")</f>
        <v>Display Screen Refresh Rate - Change in Windows 10</v>
      </c>
      <c r="B896" s="23" t="s">
        <v>925</v>
      </c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27.0" customHeight="1">
      <c r="A897" s="22" t="str">
        <f>HYPERLINK("https://www.tenforums.com/tutorials/4910-screen-resolution-display-change-windows-10-a.html","Display Screen Resolution - Change in Windows 10")</f>
        <v>Display Screen Resolution - Change in Windows 10</v>
      </c>
      <c r="B897" s="23" t="s">
        <v>928</v>
      </c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27.0" customHeight="1">
      <c r="A898" s="22" t="str">
        <f>HYPERLINK("https://www.tenforums.com/tutorials/3871-main-display-change-windows-10-a.html","Display - Set as Main Display in Windows 10")</f>
        <v>Display - Set as Main Display in Windows 10</v>
      </c>
      <c r="B898" s="23" t="s">
        <v>929</v>
      </c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27.0" customHeight="1">
      <c r="A899" s="22" t="str">
        <f>HYPERLINK("https://www.tenforums.com/tutorials/24936-remove-display-settings-desktop-context-menu-windows-10-a.html","Display settings Desktop Context Menu - Add or Remove in Windows 10")</f>
        <v>Display settings Desktop Context Menu - Add or Remove in Windows 10</v>
      </c>
      <c r="B899" s="23" t="s">
        <v>930</v>
      </c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27.0" customHeight="1">
      <c r="A900" s="22" t="str">
        <f>HYPERLINK("https://www.tenforums.com/tutorials/53922-display-switch-change-presentation-mode-project-windows-10-a.html","Display Switch - Change Presentation Mode to Project in Windows 10 ")</f>
        <v>Display Switch - Change Presentation Mode to Project in Windows 10 </v>
      </c>
      <c r="B900" s="23" t="s">
        <v>931</v>
      </c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27.0" customHeight="1">
      <c r="A901" s="22" t="str">
        <f>HYPERLINK("https://www.tenforums.com/tutorials/4608-display-switch-shortcut-create-windows-10-a.html","Display Switch shortcut - Create in Windows 10")</f>
        <v>Display Switch shortcut - Create in Windows 10</v>
      </c>
      <c r="B901" s="23" t="s">
        <v>932</v>
      </c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27.0" customHeight="1">
      <c r="A902" s="25" t="str">
        <f>HYPERLINK("https://www.tenforums.com/tutorials/22691-change-turn-off-display-after-time-windows-10-a.html","Display Turn Off After Time - Change in Windows 10 ")</f>
        <v>Display Turn Off After Time - Change in Windows 10 </v>
      </c>
      <c r="B902" s="24" t="s">
        <v>916</v>
      </c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27.0" customHeight="1">
      <c r="A903" s="22" t="str">
        <f>HYPERLINK("https://www.tenforums.com/tutorials/68512-turn-off-display-cascading-context-menu-add-windows.html","Display - Turn Off Display cascading context menu - Add in Windows ")</f>
        <v>Display - Turn Off Display cascading context menu - Add in Windows </v>
      </c>
      <c r="B903" s="23" t="s">
        <v>933</v>
      </c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27.0" customHeight="1">
      <c r="A904" s="25" t="s">
        <v>934</v>
      </c>
      <c r="B904" s="24" t="s">
        <v>935</v>
      </c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27.0" customHeight="1">
      <c r="A905" s="22" t="str">
        <f>HYPERLINK("https://www.tenforums.com/tutorials/21084-multiple-displays-change-settings-layout-windows-10-a.html","Displays - Change Settings and Layout in Windows 10")</f>
        <v>Displays - Change Settings and Layout in Windows 10</v>
      </c>
      <c r="B905" s="23" t="s">
        <v>936</v>
      </c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27.0" customHeight="1">
      <c r="A906" s="25" t="s">
        <v>937</v>
      </c>
      <c r="B906" s="24" t="s">
        <v>938</v>
      </c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27.0" customHeight="1">
      <c r="A907" s="28" t="s">
        <v>939</v>
      </c>
      <c r="B907" s="37" t="s">
        <v>940</v>
      </c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ht="27.0" customHeight="1">
      <c r="A908" s="28" t="s">
        <v>941</v>
      </c>
      <c r="B908" s="29" t="s">
        <v>942</v>
      </c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ht="27.0" customHeight="1">
      <c r="A909" s="38" t="s">
        <v>943</v>
      </c>
      <c r="B909" s="37" t="s">
        <v>944</v>
      </c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ht="27.0" customHeight="1">
      <c r="A910" s="38" t="s">
        <v>945</v>
      </c>
      <c r="B910" s="37" t="s">
        <v>946</v>
      </c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ht="27.0" customHeight="1">
      <c r="A911" s="38" t="s">
        <v>947</v>
      </c>
      <c r="B911" s="37" t="s">
        <v>948</v>
      </c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ht="27.0" customHeight="1">
      <c r="A912" s="25" t="str">
        <f>HYPERLINK("https://www.tenforums.com/tutorials/145387-how-enable-disable-dns-over-https-doh-firefox.html","DNS over HTTPS (DoH) in Firefox - Enable or Disable")</f>
        <v>DNS over HTTPS (DoH) in Firefox - Enable or Disable</v>
      </c>
      <c r="B912" s="24" t="s">
        <v>949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27.0" customHeight="1">
      <c r="A913" s="25" t="str">
        <f>HYPERLINK("https://www.tenforums.com/tutorials/145372-how-enable-disable-dns-over-https-doh-google-chrome.html","DNS over HTTPS (DoH) in Google Chrome - Enable or Disable")</f>
        <v>DNS over HTTPS (DoH) in Google Chrome - Enable or Disable</v>
      </c>
      <c r="B913" s="24" t="s">
        <v>482</v>
      </c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27.0" customHeight="1">
      <c r="A914" s="25" t="s">
        <v>950</v>
      </c>
      <c r="B914" s="24" t="s">
        <v>951</v>
      </c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27.0" customHeight="1">
      <c r="A915" s="25" t="s">
        <v>952</v>
      </c>
      <c r="B915" s="24" t="s">
        <v>953</v>
      </c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27.0" customHeight="1">
      <c r="A916" s="22" t="str">
        <f>HYPERLINK("https://www.tenforums.com/tutorials/69648-dns-resolver-cache-display-windows-10-a.html","DNS Resolver Cache - Display in Windows 10 ")</f>
        <v>DNS Resolver Cache - Display in Windows 10 </v>
      </c>
      <c r="B916" s="23" t="s">
        <v>954</v>
      </c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27.0" customHeight="1">
      <c r="A917" s="22" t="str">
        <f>HYPERLINK("https://www.tenforums.com/tutorials/69623-dns-resolver-cache-flush-windows-10-a.html","DNS Resolver Cache - Flush in Windows 10 ")</f>
        <v>DNS Resolver Cache - Flush in Windows 10 </v>
      </c>
      <c r="B917" s="23" t="s">
        <v>955</v>
      </c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27.0" customHeight="1">
      <c r="A918" s="22" t="str">
        <f>HYPERLINK("https://www.tenforums.com/tutorials/77444-dns-server-address-change-windows-10-pc.html","DNS Server Address - Change on Windows 10 PC")</f>
        <v>DNS Server Address - Change on Windows 10 PC</v>
      </c>
      <c r="B918" s="24" t="s">
        <v>956</v>
      </c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27.0" customHeight="1">
      <c r="A919" s="22" t="str">
        <f>HYPERLINK("https://www.tenforums.com/tutorials/103425-check-uncheck-do-all-dialog-checkbox-default-windows-10-a.html","Do For All Dialog Checkbox - Check or Uncheck by Default in Windows 10")</f>
        <v>Do For All Dialog Checkbox - Check or Uncheck by Default in Windows 10</v>
      </c>
      <c r="B919" s="23" t="s">
        <v>957</v>
      </c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27.0" customHeight="1">
      <c r="A920" s="22" t="str">
        <f>HYPERLINK("https://www.tenforums.com/tutorials/30052-auto-save-documents-onedrive-pc-windows-10-a.html","Documents - Auto Save to OneDrive or This PC in Windows 10")</f>
        <v>Documents - Auto Save to OneDrive or This PC in Windows 10</v>
      </c>
      <c r="B920" s="23" t="s">
        <v>958</v>
      </c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27.0" customHeight="1">
      <c r="A921" s="22" t="str">
        <f>HYPERLINK("https://www.tenforums.com/tutorials/116445-change-restore-documents-folder-icon-windows.html","Documents Folder Icon - Change or Restore in Windows")</f>
        <v>Documents Folder Icon - Change or Restore in Windows</v>
      </c>
      <c r="B921" s="23" t="s">
        <v>959</v>
      </c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27.0" customHeight="1">
      <c r="A922" s="22" t="str">
        <f>HYPERLINK("https://www.tenforums.com/tutorials/74952-documents-folder-move-location-windows-10-a.html","Documents Folder - Move Location in Windows 10")</f>
        <v>Documents Folder - Move Location in Windows 10</v>
      </c>
      <c r="B922" s="24" t="s">
        <v>960</v>
      </c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27.0" customHeight="1">
      <c r="A923" s="22" t="str">
        <f>HYPERLINK("https://www.tenforums.com/tutorials/91997-add-remove-documents-library-windows-10-a.html","Documents Library - Add or Remove in Windows 10")</f>
        <v>Documents Library - Add or Remove in Windows 10</v>
      </c>
      <c r="B923" s="23" t="s">
        <v>961</v>
      </c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27.0" customHeight="1">
      <c r="A924" s="22" t="str">
        <f>HYPERLINK("https://www.tenforums.com/tutorials/102595-allow-deny-os-apps-access-documents-library-windows-10-a.html","Documents Library - Allow or Deny OS and Apps Access in Windows 10")</f>
        <v>Documents Library - Allow or Deny OS and Apps Access in Windows 10</v>
      </c>
      <c r="B924" s="23" t="s">
        <v>962</v>
      </c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27.0" customHeight="1">
      <c r="A925" s="25" t="str">
        <f>HYPERLINK("https://www.tenforums.com/tutorials/149838-disable-simultaneous-connection-non-domain-domain-windows-10-a.html","Domain and Non-domain Network Connections - Enable or Disable Simultaneous Connections in Windows 10")</f>
        <v>Domain and Non-domain Network Connections - Enable or Disable Simultaneous Connections in Windows 10</v>
      </c>
      <c r="B925" s="24" t="s">
        <v>963</v>
      </c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27.0" customHeight="1">
      <c r="A926" s="22" t="str">
        <f>HYPERLINK("https://www.tenforums.com/tutorials/51456-windows-server-2016-setup-local-domain-controller.html","Domain Controller - Setup in Windows Server 2016")</f>
        <v>Domain Controller - Setup in Windows Server 2016</v>
      </c>
      <c r="B926" s="23" t="s">
        <v>964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27.0" customHeight="1">
      <c r="A927" s="22" t="str">
        <f>HYPERLINK("https://www.tenforums.com/tutorials/129632-enable-show-local-users-sign-screen-domain-joined-windows-10-a.html","Domain - Enable or Disable Show Local Users on Sign-in Screen in Windows 10")</f>
        <v>Domain - Enable or Disable Show Local Users on Sign-in Screen in Windows 10</v>
      </c>
      <c r="B927" s="23" t="s">
        <v>965</v>
      </c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27.0" customHeight="1">
      <c r="A928" s="22" t="str">
        <f>HYPERLINK("https://www.tenforums.com/tutorials/90045-join-windows-10-pc-domain.html","Domain - Join Windows 10 PC to")</f>
        <v>Domain - Join Windows 10 PC to</v>
      </c>
      <c r="B928" s="23" t="s">
        <v>966</v>
      </c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27.0" customHeight="1">
      <c r="A929" s="25" t="str">
        <f>HYPERLINK("https://www.tenforums.com/tutorials/148230-minimize-number-connections-internet-domain-windows-10-a.html","Domain - Minimize Number of Simultaneous Connections in Windows 10")</f>
        <v>Domain - Minimize Number of Simultaneous Connections in Windows 10</v>
      </c>
      <c r="B929" s="24" t="s">
        <v>967</v>
      </c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27.0" customHeight="1">
      <c r="A930" s="22" t="str">
        <f>HYPERLINK("https://www.tenforums.com/tutorials/90107-remove-windows-10-pc-domain.html","Domain - Remove Windows 10 PC from")</f>
        <v>Domain - Remove Windows 10 PC from</v>
      </c>
      <c r="B930" s="23" t="s">
        <v>968</v>
      </c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27.0" customHeight="1">
      <c r="A931" s="22" t="str">
        <f>HYPERLINK("https://www.tenforums.com/tutorials/107406-enable-disable-domain-users-sign-windows-10-using-biometrics.html","Domain Users - Enable or Disable Sign in using Biometrics")</f>
        <v>Domain Users - Enable or Disable Sign in using Biometrics</v>
      </c>
      <c r="B931" s="23" t="s">
        <v>304</v>
      </c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27.0" customHeight="1">
      <c r="A932" s="22" t="str">
        <f>HYPERLINK("https://www.tenforums.com/tutorials/35552-compression-blue-arrows-icons-change-remove-windows-10-a.html","Double Blue Arrows on Icons - Change or Remove in Windows 10")</f>
        <v>Double Blue Arrows on Icons - Change or Remove in Windows 10</v>
      </c>
      <c r="B932" s="23" t="s">
        <v>349</v>
      </c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27.0" customHeight="1">
      <c r="A933" s="22" t="str">
        <f>HYPERLINK("https://www.tenforums.com/tutorials/40271-open-items-single-click-double-click-windows-10-a.html","Double-Click or Single-Click to Open Items in Windows 10")</f>
        <v>Double-Click or Single-Click to Open Items in Windows 10</v>
      </c>
      <c r="B933" s="23" t="s">
        <v>969</v>
      </c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27.0" customHeight="1">
      <c r="A934" s="25" t="s">
        <v>970</v>
      </c>
      <c r="B934" s="24" t="s">
        <v>971</v>
      </c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27.0" customHeight="1">
      <c r="A935" s="25" t="s">
        <v>972</v>
      </c>
      <c r="B935" s="24" t="s">
        <v>973</v>
      </c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27.0" customHeight="1">
      <c r="A936" s="25" t="s">
        <v>974</v>
      </c>
      <c r="B936" s="24" t="s">
        <v>975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27.0" customHeight="1">
      <c r="A937" s="22" t="str">
        <f>HYPERLINK("https://www.tenforums.com/tutorials/51220-double-tap-wake-up-windows-10-mobile-phone-turn-off.html","Double Tap to Wake Up Windows 10 Mobile Phone - Turn On or Off")</f>
        <v>Double Tap to Wake Up Windows 10 Mobile Phone - Turn On or Off</v>
      </c>
      <c r="B937" s="23" t="s">
        <v>976</v>
      </c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27.0" customHeight="1">
      <c r="A938" s="22" t="str">
        <f>HYPERLINK("https://www.tenforums.com/tutorials/51564-downgrade-windows-10-enterprise-windows-10-pro.html","Downgrade Windows 10 Enterprise to Windows 10 Pro ")</f>
        <v>Downgrade Windows 10 Enterprise to Windows 10 Pro </v>
      </c>
      <c r="B938" s="23" t="s">
        <v>977</v>
      </c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27.0" customHeight="1">
      <c r="A939" s="22" t="str">
        <f>HYPERLINK("https://www.tenforums.com/tutorials/95939-downgrade-windows-10-pro-workstations-windows-10-pro.html","Downgrade Windows 10 Pro for Workstations to Windows 10 Pro")</f>
        <v>Downgrade Windows 10 Pro for Workstations to Windows 10 Pro</v>
      </c>
      <c r="B939" s="23" t="s">
        <v>978</v>
      </c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27.0" customHeight="1">
      <c r="A940" s="25" t="s">
        <v>979</v>
      </c>
      <c r="B940" s="24" t="s">
        <v>980</v>
      </c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27.0" customHeight="1">
      <c r="A941" s="25" t="str">
        <f>HYPERLINK("https://www.tenforums.com/tutorials/146977-how-allow-deny-apps-access-downloads-folder-windows-10-a.html","Downloads Folder - Allow or Deny Apps Access in Windows 10")</f>
        <v>Downloads Folder - Allow or Deny Apps Access in Windows 10</v>
      </c>
      <c r="B941" s="24" t="s">
        <v>981</v>
      </c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27.0" customHeight="1">
      <c r="A942" s="22" t="str">
        <f>HYPERLINK("https://www.tenforums.com/tutorials/116534-change-restore-downloads-folder-icon-windows.html","Downloads Folder Icon - Change or Restore in Windows")</f>
        <v>Downloads Folder Icon - Change or Restore in Windows</v>
      </c>
      <c r="B942" s="23" t="s">
        <v>982</v>
      </c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27.0" customHeight="1">
      <c r="A943" s="22" t="str">
        <f>HYPERLINK("https://www.tenforums.com/tutorials/74949-downloads-folder-move-location-windows-10-a.html","Downloads Folder - Move Location in Windows 10")</f>
        <v>Downloads Folder - Move Location in Windows 10</v>
      </c>
      <c r="B943" s="24" t="s">
        <v>983</v>
      </c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27.0" customHeight="1">
      <c r="A944" s="22" t="str">
        <f>HYPERLINK("https://www.tenforums.com/tutorials/120082-see-dpi-awareness-running-apps-task-manager-windows-10-a.html","DPI Awareness of Running Apps - See in Task Manager in Windows 10")</f>
        <v>DPI Awareness of Running Apps - See in Task Manager in Windows 10</v>
      </c>
      <c r="B944" s="23" t="s">
        <v>984</v>
      </c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27.0" customHeight="1">
      <c r="A945" s="22" t="str">
        <f>HYPERLINK("https://www.tenforums.com/tutorials/100793-turn-off-fix-scaling-apps-blurry-windows-10-a.html","DPI Scaling for Apps - Turn On or Off Fix Scaling for Apps in Windows 10")</f>
        <v>DPI Scaling for Apps - Turn On or Off Fix Scaling for Apps in Windows 10</v>
      </c>
      <c r="B945" s="23" t="s">
        <v>985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27.0" customHeight="1">
      <c r="A946" s="22" t="str">
        <f>HYPERLINK("https://www.tenforums.com/tutorials/5990-dpi-scaling-level-displays-change-windows-10-a.html","DPI Scaling Level for Displays - Change in Windows 10")</f>
        <v>DPI Scaling Level for Displays - Change in Windows 10</v>
      </c>
      <c r="B946" s="23" t="s">
        <v>986</v>
      </c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27.0" customHeight="1">
      <c r="A947" s="22" t="str">
        <f>HYPERLINK("https://www.tenforums.com/tutorials/68819-hyper-v-virtual-machine-change-dpi-zoom-level-windows-10-a.html","DPI Zoom Level of Hyper-V Virtual Machine - Change in Windows 10 ")</f>
        <v>DPI Zoom Level of Hyper-V Virtual Machine - Change in Windows 10 </v>
      </c>
      <c r="B947" s="23" t="s">
        <v>987</v>
      </c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27.0" customHeight="1">
      <c r="A948" s="22" t="str">
        <f>HYPERLINK("https://www.tenforums.com/tutorials/38097-drag-drop-default-action-change-windows.html","Drag and Drop Default Action - Change in Windows")</f>
        <v>Drag and Drop Default Action - Change in Windows</v>
      </c>
      <c r="B948" s="23" t="s">
        <v>988</v>
      </c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27.0" customHeight="1">
      <c r="A949" s="22" t="str">
        <f>HYPERLINK("https://www.tenforums.com/tutorials/78970-change-drag-drop-sensitivity-windows.html","Drag and Drop Sensitivity - Change in Windows")</f>
        <v>Drag and Drop Sensitivity - Change in Windows</v>
      </c>
      <c r="B949" s="24" t="s">
        <v>989</v>
      </c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27.0" customHeight="1">
      <c r="A950" s="22" t="str">
        <f>HYPERLINK("https://www.tenforums.com/tutorials/27465-maximized-window-dragging-enable-disable-windows-10-a.html","Drag Maximized Window - Enable or Disable in Windows 10")</f>
        <v>Drag Maximized Window - Enable or Disable in Windows 10</v>
      </c>
      <c r="B950" s="23" t="s">
        <v>990</v>
      </c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27.0" customHeight="1">
      <c r="A951" s="22" t="str">
        <f>HYPERLINK("https://www.tenforums.com/tutorials/4636-pin-taskbar-folder-drive-windows-10-a.html","Drive and Folder - 'Pin to taskbar' in Windows 10")</f>
        <v>Drive and Folder - 'Pin to taskbar' in Windows 10</v>
      </c>
      <c r="B951" s="23" t="s">
        <v>991</v>
      </c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27.0" customHeight="1">
      <c r="A952" s="22" t="str">
        <f>HYPERLINK("https://www.tenforums.com/tutorials/40734-drive-error-checking-windows-10-a.html","Drive Error Checking in Windows 10")</f>
        <v>Drive Error Checking in Windows 10</v>
      </c>
      <c r="B952" s="23" t="s">
        <v>463</v>
      </c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27.0" customHeight="1">
      <c r="A953" s="22" t="str">
        <f>HYPERLINK("https://www.tenforums.com/tutorials/74659-drive-icon-change-windows-10-a.html","Drive Icon - Change in Windows 10")</f>
        <v>Drive Icon - Change in Windows 10</v>
      </c>
      <c r="B953" s="24" t="s">
        <v>992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27.0" customHeight="1">
      <c r="A954" s="22" t="str">
        <f>HYPERLINK("https://www.tenforums.com/tutorials/8811-library-include-folder-windows-10-a.html","Drive - Include in Library in Windows 10")</f>
        <v>Drive - Include in Library in Windows 10</v>
      </c>
      <c r="B954" s="23" t="s">
        <v>993</v>
      </c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27.0" customHeight="1">
      <c r="A955" s="22" t="str">
        <f>HYPERLINK("https://www.tenforums.com/tutorials/53156-drive-label-rename-windows-10-a.html","Drive Label - Rename in Windows 10 ")</f>
        <v>Drive Label - Rename in Windows 10 </v>
      </c>
      <c r="B955" s="23" t="s">
        <v>994</v>
      </c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27.0" customHeight="1">
      <c r="A956" s="25" t="s">
        <v>995</v>
      </c>
      <c r="B956" s="24" t="s">
        <v>996</v>
      </c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27.0" customHeight="1">
      <c r="A957" s="22" t="str">
        <f>HYPERLINK("https://www.tenforums.com/tutorials/79064-change-assign-drive-letter-windows-10-a.html","Drive Letter - Change and Assign in Windows 10")</f>
        <v>Drive Letter - Change and Assign in Windows 10</v>
      </c>
      <c r="B957" s="24" t="s">
        <v>997</v>
      </c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27.0" customHeight="1">
      <c r="A958" s="22" t="str">
        <f>HYPERLINK("https://www.tenforums.com/tutorials/107032-remove-drive-letter-windows-10-a.html","Drive Letter - Remove in Windows 10")</f>
        <v>Drive Letter - Remove in Windows 10</v>
      </c>
      <c r="B958" s="23" t="s">
        <v>998</v>
      </c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27.0" customHeight="1">
      <c r="A959" s="22" t="str">
        <f>HYPERLINK("https://www.tenforums.com/tutorials/89169-hide-show-drive-letters-windows-10-a.html","Drive Letters - Hide or Show in Windows 10")</f>
        <v>Drive Letters - Hide or Show in Windows 10</v>
      </c>
      <c r="B959" s="23" t="s">
        <v>999</v>
      </c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27.0" customHeight="1">
      <c r="A960" s="22" t="str">
        <f>HYPERLINK("https://www.tenforums.com/tutorials/64249-drive-letters-show-before-after-name-windows-10-a.html","Drive Letters - Show Before or After Name in Windows 10 ")</f>
        <v>Drive Letters - Show Before or After Name in Windows 10 </v>
      </c>
      <c r="B960" s="23" t="s">
        <v>1000</v>
      </c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27.0" customHeight="1">
      <c r="A961" s="25" t="str">
        <f>HYPERLINK("https://www.tenforums.com/tutorials/142868-mount-drive-folder-windows-10-a.html","Drive - Mount to a Folder in Windows 10")</f>
        <v>Drive - Mount to a Folder in Windows 10</v>
      </c>
      <c r="B961" s="24" t="s">
        <v>1001</v>
      </c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27.0" customHeight="1">
      <c r="A962" s="22" t="str">
        <f>HYPERLINK("https://www.tenforums.com/tutorials/96205-format-disk-drive-windows-10-a.html","Drive or Disk - Format in Windows 10")</f>
        <v>Drive or Disk - Format in Windows 10</v>
      </c>
      <c r="B962" s="23" t="s">
        <v>899</v>
      </c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27.0" customHeight="1">
      <c r="A963" s="25" t="s">
        <v>1002</v>
      </c>
      <c r="B963" s="24" t="s">
        <v>1003</v>
      </c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27.0" customHeight="1">
      <c r="A964" s="22" t="str">
        <f>HYPERLINK("https://www.tenforums.com/tutorials/98965-determine-file-system-drive-windows-10-a.html","Drive File System - Determine in Windows 10")</f>
        <v>Drive File System - Determine in Windows 10</v>
      </c>
      <c r="B964" s="23" t="s">
        <v>1004</v>
      </c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27.0" customHeight="1">
      <c r="A965" s="25" t="str">
        <f>HYPERLINK("https://www.tenforums.com/tutorials/21904-enable-disable-disk-write-caching-windows-10-a.html","Drive Removal Policy - Change in Windows 10")</f>
        <v>Drive Removal Policy - Change in Windows 10</v>
      </c>
      <c r="B965" s="24" t="s">
        <v>908</v>
      </c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27.0" customHeight="1">
      <c r="A966" s="22" t="str">
        <f>HYPERLINK("https://www.tenforums.com/tutorials/83441-free-up-drive-space-windows-10-a.html","Drive Space - Free Up in Windows 10")</f>
        <v>Drive Space - Free Up in Windows 10</v>
      </c>
      <c r="B966" s="24" t="s">
        <v>1005</v>
      </c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27.0" customHeight="1">
      <c r="A967" s="28" t="s">
        <v>1006</v>
      </c>
      <c r="B967" s="29" t="s">
        <v>1007</v>
      </c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ht="27.0" customHeight="1">
      <c r="A968" s="22" t="str">
        <f>HYPERLINK("https://www.tenforums.com/tutorials/15989-device-driver-automatic-installation-turn-off-windows-10-a.html","Driver Automatic Installation - Turn On or Off in Windows 10")</f>
        <v>Driver Automatic Installation - Turn On or Off in Windows 10</v>
      </c>
      <c r="B968" s="23" t="s">
        <v>848</v>
      </c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27.0" customHeight="1">
      <c r="A969" s="22" t="str">
        <f>HYPERLINK("https://www.tenforums.com/tutorials/60478-roll-back-driver-previous-version-windows-10-a.html","Driver - Roll Back to Previous Version in Windows 10 ")</f>
        <v>Driver - Roll Back to Previous Version in Windows 10 </v>
      </c>
      <c r="B969" s="23" t="s">
        <v>1008</v>
      </c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27.0" customHeight="1">
      <c r="A970" s="25" t="s">
        <v>1009</v>
      </c>
      <c r="B970" s="24" t="s">
        <v>1010</v>
      </c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27.0" customHeight="1">
      <c r="A971" s="28" t="s">
        <v>1011</v>
      </c>
      <c r="B971" s="29" t="s">
        <v>1012</v>
      </c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ht="27.0" customHeight="1">
      <c r="A972" s="25" t="str">
        <f>HYPERLINK("https://www.tenforums.com/tutorials/146562-prevent-windows-update-updating-specific-device-driver.html","Driver Update - Prevent Windows Update from Updating Specific Device Driver")</f>
        <v>Driver Update - Prevent Windows Update from Updating Specific Device Driver</v>
      </c>
      <c r="B972" s="24" t="s">
        <v>1013</v>
      </c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27.0" customHeight="1">
      <c r="A973" s="22" t="str">
        <f>HYPERLINK("https://www.tenforums.com/tutorials/48277-driver-updates-windows-update-enable-disable-windows-10-a.html","Driver Updates in Windows Update - Enable or Disable in Windows 10")</f>
        <v>Driver Updates in Windows Update - Enable or Disable in Windows 10</v>
      </c>
      <c r="B973" s="23" t="s">
        <v>1014</v>
      </c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27.0" customHeight="1">
      <c r="A974" s="22" t="str">
        <f>HYPERLINK("https://www.tenforums.com/tutorials/5470-driver-verifier-enable-disable-windows-10-a.html","Driver Verifier - Enable and Disable in Windows 10")</f>
        <v>Driver Verifier - Enable and Disable in Windows 10</v>
      </c>
      <c r="B974" s="23" t="s">
        <v>1015</v>
      </c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27.0" customHeight="1">
      <c r="A975" s="22" t="str">
        <f>HYPERLINK("https://www.tenforums.com/tutorials/96543-verify-if-system-files-drivers-digitally-signed-windows.html","Drivers and System Files - Verify if Digitally Signed in Windows")</f>
        <v>Drivers and System Files - Verify if Digitally Signed in Windows</v>
      </c>
      <c r="B975" s="23" t="s">
        <v>1016</v>
      </c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27.0" customHeight="1">
      <c r="A976" s="22" t="str">
        <f>HYPERLINK("https://www.tenforums.com/tutorials/68426-drivers-backup-restore-windows-10-a.html","Drivers - Backup and Restore in Windows 10 ")</f>
        <v>Drivers - Backup and Restore in Windows 10 </v>
      </c>
      <c r="B976" s="23" t="s">
        <v>1017</v>
      </c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27.0" customHeight="1">
      <c r="A977" s="22" t="str">
        <f>HYPERLINK("https://www.tenforums.com/tutorials/46259-legacy-file-system-filter-drivers-block-unblock-windows-10-a.html","Drivers - Block or Unblock Legacy File System Filter Drivers in Windows 10 ")</f>
        <v>Drivers - Block or Unblock Legacy File System Filter Drivers in Windows 10 </v>
      </c>
      <c r="B977" s="23" t="s">
        <v>1018</v>
      </c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27.0" customHeight="1">
      <c r="A978" s="22" t="str">
        <f>HYPERLINK("https://www.tenforums.com/tutorials/117336-enable-disable-automount-new-disks-drives-windows.html","Drives and Disks Automount - Enable or Disable in Windows")</f>
        <v>Drives and Disks Automount - Enable or Disable in Windows</v>
      </c>
      <c r="B978" s="23" t="s">
        <v>252</v>
      </c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27.0" customHeight="1">
      <c r="A979" s="22" t="str">
        <f>HYPERLINK("https://www.tenforums.com/tutorials/79149-hide-specified-drives-windows.html","Drives - Hide Specified Drives in Windows")</f>
        <v>Drives - Hide Specified Drives in Windows</v>
      </c>
      <c r="B979" s="24" t="s">
        <v>1019</v>
      </c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27.0" customHeight="1">
      <c r="A980" s="22" t="str">
        <f>HYPERLINK("https://www.tenforums.com/tutorials/4675-drives-navigation-pane-add-remove-windows-10-a.html","Drives in Navigation Pane - Add or Remove in Windows 10")</f>
        <v>Drives in Navigation Pane - Add or Remove in Windows 10</v>
      </c>
      <c r="B980" s="23" t="s">
        <v>1020</v>
      </c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27.0" customHeight="1">
      <c r="A981" s="22" t="str">
        <f>HYPERLINK("https://www.tenforums.com/tutorials/69524-send-context-menu-add-remove-drives-windows-10-a.html","Drives in Send to Context Menu - Add or Remove in Windows 10 ")</f>
        <v>Drives in Send to Context Menu - Add or Remove in Windows 10 </v>
      </c>
      <c r="B981" s="23" t="s">
        <v>1021</v>
      </c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27.0" customHeight="1">
      <c r="A982" s="22" t="str">
        <f>HYPERLINK("https://www.tenforums.com/tutorials/8933-optimize-defrag-drives-windows-10-a.html","Drives - Optimize and Defrag in Windows 10")</f>
        <v>Drives - Optimize and Defrag in Windows 10</v>
      </c>
      <c r="B982" s="23" t="s">
        <v>798</v>
      </c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27.0" customHeight="1">
      <c r="A983" s="22" t="str">
        <f>HYPERLINK("https://www.tenforums.com/tutorials/21454-hard-disk-turn-off-after-idle-windows-10-a.html","Drives - Turn Off After Idle in Windows 10")</f>
        <v>Drives - Turn Off After Idle in Windows 10</v>
      </c>
      <c r="B983" s="23" t="s">
        <v>906</v>
      </c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27.0" customHeight="1">
      <c r="A984" s="25" t="s">
        <v>1022</v>
      </c>
      <c r="B984" s="24" t="s">
        <v>1023</v>
      </c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27.0" customHeight="1">
      <c r="A985" s="22" t="str">
        <f>HYPERLINK("https://www.tenforums.com/tutorials/75078-dropbox-desktop-icon-add-remove-windows-10-a.html","Dropbox Desktop Icon - Add or Remove in Windows 10")</f>
        <v>Dropbox Desktop Icon - Add or Remove in Windows 10</v>
      </c>
      <c r="B985" s="24" t="s">
        <v>1024</v>
      </c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27.0" customHeight="1">
      <c r="A986" s="22" t="str">
        <f>HYPERLINK("https://www.tenforums.com/tutorials/59830-dropbox-navigation-pane-add-remove-windows-10-a.html","Dropbox in Navigation Pane - Add or Remove in Windows 10 ")</f>
        <v>Dropbox in Navigation Pane - Add or Remove in Windows 10 </v>
      </c>
      <c r="B986" s="23" t="s">
        <v>1025</v>
      </c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27.0" customHeight="1">
      <c r="A987" s="22" t="str">
        <f>HYPERLINK("https://www.tenforums.com/tutorials/126714-add-remove-drop-shadows-icon-labels-desktop-windows.html","Drop Shadows on Desktop Icons - Add or Remove in Windows")</f>
        <v>Drop Shadows on Desktop Icons - Add or Remove in Windows</v>
      </c>
      <c r="B987" s="23" t="s">
        <v>828</v>
      </c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27.0" customHeight="1">
      <c r="A988" s="25" t="s">
        <v>1026</v>
      </c>
      <c r="B988" s="24" t="s">
        <v>1027</v>
      </c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27.0" customHeight="1">
      <c r="A989" s="22" t="str">
        <f>HYPERLINK("https://www.tenforums.com/tutorials/2108-windows-10-dual-boot-windows-7-windows-8-a.html","Dual Boot Windows 10 with Windows 7 or Windows 8")</f>
        <v>Dual Boot Windows 10 with Windows 7 or Windows 8</v>
      </c>
      <c r="B989" s="23" t="s">
        <v>1028</v>
      </c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27.0" customHeight="1">
      <c r="A990" s="25" t="s">
        <v>1029</v>
      </c>
      <c r="B990" s="24" t="s">
        <v>1030</v>
      </c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27.0" customHeight="1">
      <c r="A991" s="25" t="str">
        <f>HYPERLINK("https://www.tenforums.com/tutorials/148810-how-remove-uninstall-windows-7-8-10-dual-boot-pc.html","Dual Boot - Remove and Uninstall Windows 7, Windows 8, or Windows 10 from PC")</f>
        <v>Dual Boot - Remove and Uninstall Windows 7, Windows 8, or Windows 10 from PC</v>
      </c>
      <c r="B991" s="24" t="s">
        <v>1031</v>
      </c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27.0" customHeight="1">
      <c r="A992" s="22" t="str">
        <f>HYPERLINK("https://www.tenforums.com/tutorials/104189-turn-off-dynamic-lock-problem-notifications-windows-10-a.html","Dynamic Lock Problem Notifications - Turn On or Off in Windows 10")</f>
        <v>Dynamic Lock Problem Notifications - Turn On or Off in Windows 10</v>
      </c>
      <c r="B992" s="23" t="s">
        <v>1032</v>
      </c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27.0" customHeight="1">
      <c r="A993" s="22" t="str">
        <f>HYPERLINK("https://www.tenforums.com/tutorials/74574-dynamic-lock-turn-off-windows-10-a.html","Dynamic Lock - Turn On or Off in Windows 10")</f>
        <v>Dynamic Lock - Turn On or Off in Windows 10</v>
      </c>
      <c r="B993" s="24" t="s">
        <v>1033</v>
      </c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27.0" customHeight="1">
      <c r="A994" s="6" t="s">
        <v>1034</v>
      </c>
      <c r="B994" s="6" t="s">
        <v>1034</v>
      </c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</row>
    <row r="995" ht="27.0" customHeight="1">
      <c r="A995" s="22" t="str">
        <f>HYPERLINK("https://www.tenforums.com/tutorials/53030-early-launch-antimalware-boot-start-driver-policy-configure.html","Early Launch Antimalware Boot-Start Driver Policy - Configure ")</f>
        <v>Early Launch Antimalware Boot-Start Driver Policy - Configure </v>
      </c>
      <c r="B995" s="23" t="s">
        <v>1035</v>
      </c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27.0" customHeight="1">
      <c r="A996" s="22" t="str">
        <f>HYPERLINK("https://www.tenforums.com/tutorials/53068-early-launch-anti-malware-disable-windows-8-windows-10-a.html","Early Launch Anti-Malware - Disable in Windows 8 and Windows 10 ")</f>
        <v>Early Launch Anti-Malware - Disable in Windows 8 and Windows 10 </v>
      </c>
      <c r="B996" s="23" t="s">
        <v>1036</v>
      </c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27.0" customHeight="1">
      <c r="A997" s="25" t="s">
        <v>1037</v>
      </c>
      <c r="B997" s="24" t="s">
        <v>1038</v>
      </c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27.0" customHeight="1">
      <c r="A998" s="22" t="str">
        <f>HYPERLINK("https://www.tenforums.com/tutorials/48507-edge-swipe-screen-enable-disable-windows-10-a.html","Edge Swipe on Screen - Enable or Disable in Windows 10 ")</f>
        <v>Edge Swipe on Screen - Enable or Disable in Windows 10 </v>
      </c>
      <c r="B998" s="23" t="s">
        <v>1039</v>
      </c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27.0" customHeight="1">
      <c r="A999" s="22" t="str">
        <f>HYPERLINK("https://www.tenforums.com/tutorials/77688-edit-paint-3d-context-menu-add-remove-windows-10-a.html","Edit with Paint 3D context menu - Add or Remove in Windows 10")</f>
        <v>Edit with Paint 3D context menu - Add or Remove in Windows 10</v>
      </c>
      <c r="B999" s="24" t="s">
        <v>1040</v>
      </c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27.0" customHeight="1">
      <c r="A1000" s="22" t="str">
        <f>HYPERLINK("https://www.tenforums.com/tutorials/88126-edit-photos-context-menu-add-remove-windows-10-a.html","Edit with Photos context menu - Add or Remove in Windows 10")</f>
        <v>Edit with Photos context menu - Add or Remove in Windows 10</v>
      </c>
      <c r="B1000" s="23" t="s">
        <v>1041</v>
      </c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27.0" customHeight="1">
      <c r="A1001" s="22" t="str">
        <f>HYPERLINK("https://www.tenforums.com/tutorials/114235-add-edit-powershell-ise-administrator-windows-10-a.html","Edit with PowerShell ISE as administrator context menu - Add in Windows 10")</f>
        <v>Edit with PowerShell ISE as administrator context menu - Add in Windows 10</v>
      </c>
      <c r="B1001" s="23" t="s">
        <v>1042</v>
      </c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 ht="27.0" customHeight="1">
      <c r="A1002" s="22" t="str">
        <f>HYPERLINK("https://www.tenforums.com/tutorials/114269-add-edit-powershell-ise-x86-administrator-windows-10-a.html","Edit with PowerShell ISE x86 as administrator context menu - Add in Windows 10")</f>
        <v>Edit with PowerShell ISE x86 as administrator context menu - Add in Windows 10</v>
      </c>
      <c r="B1002" s="23" t="s">
        <v>1043</v>
      </c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 ht="27.0" customHeight="1">
      <c r="A1003" s="22" t="str">
        <f>HYPERLINK("https://www.tenforums.com/tutorials/22749-windows-10-edition-see-edition-you-have-installed.html","Edition of Windows 10 - See which edition you have Installed")</f>
        <v>Edition of Windows 10 - See which edition you have Installed</v>
      </c>
      <c r="B1003" s="23" t="s">
        <v>1044</v>
      </c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 ht="27.0" customHeight="1">
      <c r="A1004" s="22" t="str">
        <f>HYPERLINK("https://www.tenforums.com/tutorials/2790-elevated-command-prompt-open-windows-10-a.html","Elevated Command Prompt - Open in Windows 10")</f>
        <v>Elevated Command Prompt - Open in Windows 10</v>
      </c>
      <c r="B1004" s="23" t="s">
        <v>588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 ht="27.0" customHeight="1">
      <c r="A1005" s="22" t="str">
        <f>HYPERLINK("https://www.tenforums.com/tutorials/72407-elevated-command-prompt-shortcut-create-windows-10-a.html","Elevated Command Prompt Shortcut - Create in Windows 10 ")</f>
        <v>Elevated Command Prompt Shortcut - Create in Windows 10 </v>
      </c>
      <c r="B1005" s="23" t="s">
        <v>1045</v>
      </c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 ht="27.0" customHeight="1">
      <c r="A1006" s="22" t="str">
        <f>HYPERLINK("https://www.tenforums.com/tutorials/25721-windows-powershell-elevated-open-windows-10-a.html","Elevated PowerShell - Open in Windows 10")</f>
        <v>Elevated PowerShell - Open in Windows 10</v>
      </c>
      <c r="B1006" s="23" t="s">
        <v>1046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 ht="27.0" customHeight="1">
      <c r="A1007" s="25" t="s">
        <v>1047</v>
      </c>
      <c r="B1007" s="24" t="s">
        <v>1048</v>
      </c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 ht="27.0" customHeight="1">
      <c r="A1008" s="22" t="str">
        <f>HYPERLINK("https://www.tenforums.com/tutorials/57690-elevated-shortcut-without-uac-create-windows-10-a.html","Elevated Shortcut without UAC - Create in Windows 10 ")</f>
        <v>Elevated Shortcut without UAC - Create in Windows 10 </v>
      </c>
      <c r="B1008" s="23" t="s">
        <v>1049</v>
      </c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 ht="27.0" customHeight="1">
      <c r="A1009" s="22" t="str">
        <f>HYPERLINK("https://www.tenforums.com/tutorials/25721-windows-powershell-elevated-open-windows-10-a.html","Elevated Windows PowerShell - Open in Windows 10")</f>
        <v>Elevated Windows PowerShell - Open in Windows 10</v>
      </c>
      <c r="B1009" s="23" t="s">
        <v>1046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 ht="27.0" customHeight="1">
      <c r="A1010" s="22" t="str">
        <f>HYPERLINK("https://www.tenforums.com/tutorials/24629-email-access-apps-turn-off-windows-10-a.html","Email Access for Apps - Turn On or Off in Windows 10")</f>
        <v>Email Access for Apps - Turn On or Off in Windows 10</v>
      </c>
      <c r="B1010" s="23" t="s">
        <v>205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 ht="27.0" customHeight="1">
      <c r="A1011" s="22" t="str">
        <f>HYPERLINK("https://www.tenforums.com/tutorials/73734-email-add-context-menu-windows-10-a.html","Email - Add to Context Menu in Windows 10 ")</f>
        <v>Email - Add to Context Menu in Windows 10 </v>
      </c>
      <c r="B1011" s="23" t="s">
        <v>1050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 ht="27.0" customHeight="1">
      <c r="A1012" s="22" t="str">
        <f>HYPERLINK("https://www.tenforums.com/tutorials/52908-sign-screen-email-address-enable-disable-windows-10-a.html","Email Address on Sign-in Screen - Enable or Disable in Windows 10 ")</f>
        <v>Email Address on Sign-in Screen - Enable or Disable in Windows 10 </v>
      </c>
      <c r="B1012" s="23" t="s">
        <v>1051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 ht="27.0" customHeight="1">
      <c r="A1013" s="22" t="str">
        <f>HYPERLINK("https://www.tenforums.com/tutorials/48111-sign-screen-email-address-hide-show-windows-10-a.html","Email Address on Sign-in Screen - Hide or Show in Windows 10 ")</f>
        <v>Email Address on Sign-in Screen - Hide or Show in Windows 10 </v>
      </c>
      <c r="B1013" s="23" t="s">
        <v>1052</v>
      </c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 ht="27.0" customHeight="1">
      <c r="A1014" s="22" t="str">
        <f>HYPERLINK("https://www.tenforums.com/tutorials/102192-turn-off-embedded-handwriting-panel-windows-10-a.html","Embedded Handwriting Panel - Turn On or Off in Windows 10")</f>
        <v>Embedded Handwriting Panel - Turn On or Off in Windows 10</v>
      </c>
      <c r="B1014" s="23" t="s">
        <v>1053</v>
      </c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 ht="27.0" customHeight="1">
      <c r="A1015" s="22" t="str">
        <f>HYPERLINK("https://www.tenforums.com/tutorials/7179-emergency-alerts-turn-off-windows-10-mobile-phones.html","Emergency Alerts - Turn On or Off in Windows 10 Mobile Phones")</f>
        <v>Emergency Alerts - Turn On or Off in Windows 10 Mobile Phones</v>
      </c>
      <c r="B1015" s="23" t="s">
        <v>1054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 ht="27.0" customHeight="1">
      <c r="A1016" s="22" t="str">
        <f>HYPERLINK("https://www.tenforums.com/tutorials/7370-restart-computer-windows-10-a.html#option8","Emergency Restart in Windows 10")</f>
        <v>Emergency Restart in Windows 10</v>
      </c>
      <c r="B1016" s="23" t="s">
        <v>1055</v>
      </c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 ht="27.0" customHeight="1">
      <c r="A1017" s="22" t="str">
        <f>HYPERLINK("https://www.tenforums.com/tutorials/101012-turn-off-close-emoji-panel-automatically-windows-10-a.html","Emoji Panel Close Automatically - Turn On or Off in Windows 10")</f>
        <v>Emoji Panel Close Automatically - Turn On or Off in Windows 10</v>
      </c>
      <c r="B1017" s="23" t="s">
        <v>1056</v>
      </c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 ht="27.0" customHeight="1">
      <c r="A1018" s="22" t="str">
        <f>HYPERLINK("https://www.tenforums.com/tutorials/86482-entering-emoji-hardware-keyboard-emoji-panel-windows-10-a.html","Emoji Panel - Entering Emoji on Hardware Keyboard in Windows 10")</f>
        <v>Emoji Panel - Entering Emoji on Hardware Keyboard in Windows 10</v>
      </c>
      <c r="B1018" s="23" t="s">
        <v>1057</v>
      </c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 ht="27.0" customHeight="1">
      <c r="A1019" s="22" t="str">
        <f>HYPERLINK("https://www.tenforums.com/tutorials/125905-use-emoji-drive-file-folder-names-windows-10-a.html","Emoji - Use in Drive, File, and Folder Names in Windows 10")</f>
        <v>Emoji - Use in Drive, File, and Folder Names in Windows 10</v>
      </c>
      <c r="B1019" s="23" t="s">
        <v>1058</v>
      </c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 ht="27.0" customHeight="1">
      <c r="A1020" s="22" t="str">
        <f>HYPERLINK("https://www.tenforums.com/tutorials/32542-empty-folder-context-menu-add-remove-windows-10-a.html","Empty Folder context menu - Add or Remove in Windows 10")</f>
        <v>Empty Folder context menu - Add or Remove in Windows 10</v>
      </c>
      <c r="B1020" s="23" t="s">
        <v>1059</v>
      </c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 ht="27.0" customHeight="1">
      <c r="A1021" s="22" t="str">
        <f>HYPERLINK("https://www.tenforums.com/tutorials/90558-add-empty-recycle-bin-context-menu-windows-10-a.html","Empty Recycle Bin Context Menu - Add in Windows 10")</f>
        <v>Empty Recycle Bin Context Menu - Add in Windows 10</v>
      </c>
      <c r="B1021" s="23" t="s">
        <v>1060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 ht="27.0" customHeight="1">
      <c r="A1022" s="22" t="str">
        <f>HYPERLINK("https://www.tenforums.com/tutorials/105689-remove-empty-recycle-bin-context-menu-recycle-bin-windows.html","Empty Recycle Bin - Add or Remove from Context Menu of Recycle Bin in Windows")</f>
        <v>Empty Recycle Bin - Add or Remove from Context Menu of Recycle Bin in Windows</v>
      </c>
      <c r="B1022" s="23" t="s">
        <v>1061</v>
      </c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 ht="27.0" customHeight="1">
      <c r="A1023" s="22" t="str">
        <f>HYPERLINK("https://www.tenforums.com/tutorials/85503-remove-enable-adaptive-brightness-power-options-windows-10-a.html","Enable adaptive brightness - Add or Remove from Power Options in Windows 10")</f>
        <v>Enable adaptive brightness - Add or Remove from Power Options in Windows 10</v>
      </c>
      <c r="B1023" s="23" t="s">
        <v>1062</v>
      </c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 ht="27.0" customHeight="1">
      <c r="A1024" s="28" t="s">
        <v>1063</v>
      </c>
      <c r="B1024" s="29" t="s">
        <v>1064</v>
      </c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</row>
    <row r="1025" ht="27.0" customHeight="1">
      <c r="A1025" s="22" t="str">
        <f>HYPERLINK("https://www.tenforums.com/tutorials/35811-encrypt-efs-lock-icon-change-remove-windows-10-a.html","Encrypt (EFS) Lock on Icon - Change or Remove in Windows 10")</f>
        <v>Encrypt (EFS) Lock on Icon - Change or Remove in Windows 10</v>
      </c>
      <c r="B1025" s="23" t="s">
        <v>1065</v>
      </c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 ht="27.0" customHeight="1">
      <c r="A1026" s="22" t="str">
        <f>HYPERLINK("https://www.tenforums.com/tutorials/77130-encrypt-files-folders-efs-windows-10-a.html","Encrypt Files and Folders with EFS in Windows 10")</f>
        <v>Encrypt Files and Folders with EFS in Windows 10</v>
      </c>
      <c r="B1026" s="24" t="s">
        <v>1066</v>
      </c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 ht="27.0" customHeight="1">
      <c r="A1027" s="22" t="str">
        <f>HYPERLINK("https://www.tenforums.com/tutorials/77325-encrypted-files-find-all-windows-10-a.html","Encrypted Files - Find All in Windows 10")</f>
        <v>Encrypted Files - Find All in Windows 10</v>
      </c>
      <c r="B1027" s="24" t="s">
        <v>1067</v>
      </c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 ht="27.0" customHeight="1">
      <c r="A1028" s="22" t="str">
        <f>HYPERLINK("https://www.tenforums.com/tutorials/59374-index-encrypted-files-turn-off-windows-10-a.html","Encrypted Files - Turn On or Off to Index in Windows 10 ")</f>
        <v>Encrypted Files - Turn On or Off to Index in Windows 10 </v>
      </c>
      <c r="B1028" s="23" t="s">
        <v>1068</v>
      </c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 ht="27.0" customHeight="1">
      <c r="A1029" s="22" t="str">
        <f>HYPERLINK("https://www.tenforums.com/tutorials/89204-show-encrypted-compressed-ntfs-files-color-windows-10-a.html","Encrypted or Compressed NTFS files Show in Color in Windows 10")</f>
        <v>Encrypted or Compressed NTFS files Show in Color in Windows 10</v>
      </c>
      <c r="B1029" s="24" t="s">
        <v>624</v>
      </c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 ht="27.0" customHeight="1">
      <c r="A1030" s="22" t="str">
        <f>HYPERLINK("https://www.tenforums.com/tutorials/77225-encrypting-file-system-certificate-key-backup-windows-10-a.html","Encrypting File System Certificate and Key - Backup in Windows 10")</f>
        <v>Encrypting File System Certificate and Key - Backup in Windows 10</v>
      </c>
      <c r="B1030" s="24" t="s">
        <v>1069</v>
      </c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 ht="27.0" customHeight="1">
      <c r="A1031" s="22" t="str">
        <f>HYPERLINK("https://www.tenforums.com/tutorials/77268-encrypting-file-system-certificate-key-import-windows-10-a.html","Encrypting File System Certificate and Key - Import in Windows 10")</f>
        <v>Encrypting File System Certificate and Key - Import in Windows 10</v>
      </c>
      <c r="B1031" s="24" t="s">
        <v>1070</v>
      </c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 ht="27.0" customHeight="1">
      <c r="A1032" s="22" t="str">
        <f>HYPERLINK("https://www.tenforums.com/tutorials/110302-disable-auto-encrypt-files-moved-efs-encrypted-folders-windows.html","Encrypted Folders - Enable or Disable Auto Encrypt Files Moved into in Windows")</f>
        <v>Encrypted Folders - Enable or Disable Auto Encrypt Files Moved into in Windows</v>
      </c>
      <c r="B1032" s="23" t="s">
        <v>1071</v>
      </c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 ht="27.0" customHeight="1">
      <c r="A1033" s="22" t="str">
        <f>HYPERLINK("https://www.tenforums.com/tutorials/80961-find-microsoft-end-user-license-agreement-eula-windows-10-a.html","End User License Agreement (EULA) - Find in Windows 10")</f>
        <v>End User License Agreement (EULA) - Find in Windows 10</v>
      </c>
      <c r="B1033" s="24" t="s">
        <v>1072</v>
      </c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 ht="27.0" customHeight="1">
      <c r="A1034" s="22" t="str">
        <f>HYPERLINK("https://www.tenforums.com/tutorials/101265-enable-enhanced-anti-spoofing-windows-hello-face-authentification.html","Enhanced Anti-Spoofing for Windows Hello Face Authentification - Enable in Windows 10")</f>
        <v>Enhanced Anti-Spoofing for Windows Hello Face Authentification - Enable in Windows 10</v>
      </c>
      <c r="B1034" s="23" t="s">
        <v>1073</v>
      </c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 ht="27.0" customHeight="1">
      <c r="A1035" s="22" t="str">
        <f>HYPERLINK("https://www.tenforums.com/tutorials/74225-energy-efficient-ethernet-modem-enable-disable.html","Energy Efficient Ethernet for Modem - Enable or Disable")</f>
        <v>Energy Efficient Ethernet for Modem - Enable or Disable</v>
      </c>
      <c r="B1035" s="23" t="s">
        <v>1074</v>
      </c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 ht="27.0" customHeight="1">
      <c r="A1036" s="22" t="str">
        <f>HYPERLINK("https://www.tenforums.com/tutorials/32733-energy-saver-settings-add-power-options-windows-10-a.html","Energy Saver settings - Add to Power Options in Windows 10")</f>
        <v>Energy Saver settings - Add to Power Options in Windows 10</v>
      </c>
      <c r="B1036" s="23" t="s">
        <v>1075</v>
      </c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 ht="27.0" customHeight="1">
      <c r="A1037" s="22" t="str">
        <f>HYPERLINK("https://www.tenforums.com/tutorials/3234-environment-variables-windows-10-a.html","Environment Variables in Windows 10")</f>
        <v>Environment Variables in Windows 10</v>
      </c>
      <c r="B1037" s="23" t="s">
        <v>1076</v>
      </c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 ht="27.0" customHeight="1">
      <c r="A1038" s="25" t="str">
        <f>HYPERLINK("https://www.tenforums.com/tutorials/152246-how-add-environment-variables-context-menu-windows-10-a.html","Environment Variables Context Menu - Add in Windows 10")</f>
        <v>Environment Variables Context Menu - Add in Windows 10</v>
      </c>
      <c r="B1038" s="24" t="s">
        <v>1077</v>
      </c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 ht="27.0" customHeight="1">
      <c r="A1039" s="22" t="str">
        <f>HYPERLINK("https://www.tenforums.com/tutorials/121797-delete-user-system-environment-variables-windows.html","Environment Variables - Delete User and System Variable in Windows")</f>
        <v>Environment Variables - Delete User and System Variable in Windows</v>
      </c>
      <c r="B1039" s="23" t="s">
        <v>1078</v>
      </c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 ht="27.0" customHeight="1">
      <c r="A1040" s="22" t="str">
        <f>HYPERLINK("https://www.tenforums.com/tutorials/121855-edit-user-system-environment-variables-windows.html","Environment Variables - Edit User and System Variable in Windows")</f>
        <v>Environment Variables - Edit User and System Variable in Windows</v>
      </c>
      <c r="B1040" s="23" t="s">
        <v>1079</v>
      </c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 ht="27.0" customHeight="1">
      <c r="A1041" s="22" t="str">
        <f>HYPERLINK("https://www.tenforums.com/tutorials/121664-set-new-user-system-environment-variables-windows.html","Environment Variables - Set New User and System Variable in Windows")</f>
        <v>Environment Variables - Set New User and System Variable in Windows</v>
      </c>
      <c r="B1041" s="23" t="s">
        <v>1080</v>
      </c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</row>
    <row r="1042" ht="27.0" customHeight="1">
      <c r="A1042" s="22" t="str">
        <f>HYPERLINK("https://www.tenforums.com/tutorials/121742-create-environment-variables-shortcut-windows.html","Environment Variables Shortcut - Create in Windows")</f>
        <v>Environment Variables Shortcut - Create in Windows</v>
      </c>
      <c r="B1042" s="23" t="s">
        <v>1081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 ht="27.0" customHeight="1">
      <c r="A1043" s="22" t="str">
        <f>HYPERLINK("https://www.tenforums.com/tutorials/27883-windows-10-mobile-phone-erase-online.html","Erase Windows 10 Mobile Phone Online")</f>
        <v>Erase Windows 10 Mobile Phone Online</v>
      </c>
      <c r="B1043" s="23" t="s">
        <v>1082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 ht="27.0" customHeight="1">
      <c r="A1044" s="22" t="str">
        <f>HYPERLINK("https://www.tenforums.com/tutorials/107232-enable-disable-windows-error-reporting-windows-10-a.html","Error Reporting - Enable or Disable in Windows 10")</f>
        <v>Error Reporting - Enable or Disable in Windows 10</v>
      </c>
      <c r="B1044" s="23" t="s">
        <v>1083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 ht="27.0" customHeight="1">
      <c r="A1045" s="22" t="str">
        <f>HYPERLINK("https://www.tenforums.com/tutorials/2570-esd-iso-create-bootable-iso-windows-esd-file.html","ESD to ISO - Create Bootable ISO from Windows ESD File")</f>
        <v>ESD to ISO - Create Bootable ISO from Windows ESD File</v>
      </c>
      <c r="B1045" s="23" t="s">
        <v>1084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 ht="27.0" customHeight="1">
      <c r="A1046" s="22" t="str">
        <f>HYPERLINK("https://www.tenforums.com/tutorials/95308-convert-esd-file-wim-using-dism-windows-10-a.html","ESD file to WIM - Convert using DISM in Windows 10")</f>
        <v>ESD file to WIM - Convert using DISM in Windows 10</v>
      </c>
      <c r="B1046" s="23" t="s">
        <v>1085</v>
      </c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 ht="27.0" customHeight="1">
      <c r="A1047" s="22" t="str">
        <f>HYPERLINK("https://www.tenforums.com/tutorials/100920-restrict-background-data-usage-wi-fi-ethernet-windows-10-a.html","Ethernet and Wi-Fi Background Data Usage - Restrict in Windows 10")</f>
        <v>Ethernet and Wi-Fi Background Data Usage - Restrict in Windows 10</v>
      </c>
      <c r="B1047" s="23" t="s">
        <v>270</v>
      </c>
      <c r="C1047" s="36"/>
      <c r="D1047" s="36"/>
      <c r="E1047" s="3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</row>
    <row r="1048" ht="27.0" customHeight="1">
      <c r="A1048" s="22" t="str">
        <f>HYPERLINK("https://www.tenforums.com/tutorials/100916-set-data-limit-wi-fi-ethernet-windows-10-a.html","Ethernet and Wi-Fi Data Limit - Set in Windows 10")</f>
        <v>Ethernet and Wi-Fi Data Limit - Set in Windows 10</v>
      </c>
      <c r="B1048" s="23" t="s">
        <v>1086</v>
      </c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 ht="27.0" customHeight="1">
      <c r="A1049" s="22" t="str">
        <f>HYPERLINK("https://www.tenforums.com/tutorials/35656-ethernet-connection-set-metered-unmetered-windows-10-a.html","Ethernet Connection - Set as Metered or Unmetered in Windows 10")</f>
        <v>Ethernet Connection - Set as Metered or Unmetered in Windows 10</v>
      </c>
      <c r="B1049" s="23" t="s">
        <v>1087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 ht="27.0" customHeight="1">
      <c r="A1050" s="25" t="s">
        <v>1088</v>
      </c>
      <c r="B1050" s="24" t="s">
        <v>442</v>
      </c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 ht="27.0" customHeight="1">
      <c r="A1051" s="22" t="str">
        <f>HYPERLINK("https://www.tenforums.com/tutorials/80961-find-microsoft-end-user-license-agreement-eula-windows-10-a.html","EULA (End User License Agreement) - Find in Windows 10")</f>
        <v>EULA (End User License Agreement) - Find in Windows 10</v>
      </c>
      <c r="B1051" s="24" t="s">
        <v>1072</v>
      </c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 ht="27.0" customHeight="1">
      <c r="A1052" s="22" t="str">
        <f>HYPERLINK("https://www.tenforums.com/tutorials/16588-event-viewer-clear-all-event-logs-windows.html","Event Viewer - Clear All Event Logs in Windows")</f>
        <v>Event Viewer - Clear All Event Logs in Windows</v>
      </c>
      <c r="B1052" s="23" t="s">
        <v>1089</v>
      </c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 ht="27.0" customHeight="1">
      <c r="A1053" s="22" t="str">
        <f>HYPERLINK("https://www.tenforums.com/tutorials/40822-chkdsk-log-event-viewer-read-windows-10-a.html","Event Viewer Log for Chkdsk - Read in Windows 10")</f>
        <v>Event Viewer Log for Chkdsk - Read in Windows 10</v>
      </c>
      <c r="B1053" s="23" t="s">
        <v>462</v>
      </c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 ht="27.0" customHeight="1">
      <c r="A1054" s="22" t="str">
        <f>HYPERLINK("https://www.tenforums.com/tutorials/96356-read-shrink-volume-log-event-viewer-windows-10-a.html","Event Viewer Log for Shrink Volume - Read in Windows 10")</f>
        <v>Event Viewer Log for Shrink Volume - Read in Windows 10</v>
      </c>
      <c r="B1054" s="23" t="s">
        <v>1090</v>
      </c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 ht="27.0" customHeight="1">
      <c r="A1055" s="25" t="str">
        <f>HYPERLINK("https://www.tenforums.com/tutorials/139142-read-event-viewer-log-untrusted-font-blocking-windows-10-a.html","Event Viewer Log for Untrusted Font Blocking - Read in Windows 10")</f>
        <v>Event Viewer Log for Untrusted Font Blocking - Read in Windows 10</v>
      </c>
      <c r="B1055" s="24" t="s">
        <v>1091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 ht="27.0" customHeight="1">
      <c r="A1056" s="22" t="str">
        <f>HYPERLINK("https://www.tenforums.com/tutorials/91178-read-memory-diagnostics-tool-results-event-viewer-windows-10-a.html","Event Viewer Log for Windows Memory Diagnostics Tool - Read in Windows 10")</f>
        <v>Event Viewer Log for Windows Memory Diagnostics Tool - Read in Windows 10</v>
      </c>
      <c r="B1056" s="23" t="s">
        <v>1092</v>
      </c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 ht="27.0" customHeight="1">
      <c r="A1057" s="22" t="str">
        <f>HYPERLINK("https://www.tenforums.com/tutorials/117980-read-logoff-sign-out-logs-event-viewer-windows.html","Event Viewer Logoff and Sign Out Logs - Read in Windows")</f>
        <v>Event Viewer Logoff and Sign Out Logs - Read in Windows</v>
      </c>
      <c r="B1057" s="23" t="s">
        <v>1093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 ht="27.0" customHeight="1">
      <c r="A1058" s="22" t="str">
        <f>HYPERLINK("https://www.tenforums.com/tutorials/78335-shutdown-logs-event-viewer-read-windows.html","Event Viewer Shutdown Logs - Read in Windows")</f>
        <v>Event Viewer Shutdown Logs - Read in Windows</v>
      </c>
      <c r="B1058" s="24" t="s">
        <v>1094</v>
      </c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</row>
    <row r="1059" ht="27.0" customHeight="1">
      <c r="A1059" s="22" t="str">
        <f>HYPERLINK("https://www.tenforums.com/tutorials/26840-excel-create-3d-formulas.html","Excel - Create 3D Formulas")</f>
        <v>Excel - Create 3D Formulas</v>
      </c>
      <c r="B1059" s="23" t="s">
        <v>1095</v>
      </c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 ht="27.0" customHeight="1">
      <c r="A1060" s="25" t="s">
        <v>1096</v>
      </c>
      <c r="B1060" s="24" t="s">
        <v>1097</v>
      </c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 ht="27.0" customHeight="1">
      <c r="A1061" s="22" t="str">
        <f>HYPERLINK("https://www.tenforums.com/tutorials/122593-check-expiry-date-windows-10-insider-preview-build.html","Expiry Date of Windows 10 Insider Preview Build - Check")</f>
        <v>Expiry Date of Windows 10 Insider Preview Build - Check</v>
      </c>
      <c r="B1061" s="23" t="s">
        <v>1098</v>
      </c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 ht="27.0" customHeight="1">
      <c r="A1062" s="22" t="str">
        <f>HYPERLINK("https://www.tenforums.com/tutorials/125919-enable-disable-launch-folder-windows-separate-process-windows.html","Explorer Process - Enable or Disable Launch Folder Windows in Separate Process in Windows")</f>
        <v>Explorer Process - Enable or Disable Launch Folder Windows in Separate Process in Windows</v>
      </c>
      <c r="B1062" s="23" t="s">
        <v>1099</v>
      </c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</row>
    <row r="1063" ht="27.0" customHeight="1">
      <c r="A1063" s="22" t="str">
        <f>HYPERLINK("https://www.tenforums.com/tutorials/5970-explorer-exe-process-restart-windows-10-a.html","explorer.exe Process - Restart in Windows 10")</f>
        <v>explorer.exe Process - Restart in Windows 10</v>
      </c>
      <c r="B1063" s="23" t="s">
        <v>1100</v>
      </c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 ht="27.0" customHeight="1">
      <c r="A1064" s="22" t="str">
        <f>HYPERLINK("https://www.tenforums.com/tutorials/5976-restart-explorer-context-menu-add-windows-10-a.html","explorer.exe - Restart Explorer Context Menu - Add in Windows 10")</f>
        <v>explorer.exe - Restart Explorer Context Menu - Add in Windows 10</v>
      </c>
      <c r="B1064" s="23" t="s">
        <v>1101</v>
      </c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 ht="27.0" customHeight="1">
      <c r="A1065" s="22" t="str">
        <f>HYPERLINK("https://www.tenforums.com/tutorials/87845-change-windows-defender-exploit-protection-settings-windows-10-a.html","Exploit Protection Settings - Change in Windows 10")</f>
        <v>Exploit Protection Settings - Change in Windows 10</v>
      </c>
      <c r="B1065" s="23" t="s">
        <v>1102</v>
      </c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 ht="27.0" customHeight="1">
      <c r="A1066" s="22" t="str">
        <f>HYPERLINK("https://www.tenforums.com/tutorials/105533-enable-disable-windows-defender-exploit-protection-settings.html","Exploit Protection Settings - Enable or Disable in Windows 10")</f>
        <v>Exploit Protection Settings - Enable or Disable in Windows 10</v>
      </c>
      <c r="B1066" s="23" t="s">
        <v>1103</v>
      </c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 ht="27.0" customHeight="1">
      <c r="A1067" s="22" t="str">
        <f>HYPERLINK("https://www.tenforums.com/tutorials/96474-export-import-exploit-protection-settings-windows-10-a.html","Exploit Protection Settings - Export and Import in Windows 10")</f>
        <v>Exploit Protection Settings - Export and Import in Windows 10</v>
      </c>
      <c r="B1067" s="23" t="s">
        <v>1104</v>
      </c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 ht="27.0" customHeight="1">
      <c r="A1068" s="22" t="str">
        <f>HYPERLINK("https://www.tenforums.com/tutorials/96732-extend-volume-partition-windows-10-a.html","Extend Volume or Partition in Windows 10")</f>
        <v>Extend Volume or Partition in Windows 10</v>
      </c>
      <c r="B1068" s="23" t="s">
        <v>1105</v>
      </c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 ht="27.0" customHeight="1">
      <c r="A1069" s="22" t="str">
        <f>HYPERLINK("https://www.tenforums.com/tutorials/30816-xbox-one-external-storage-set-up.html","External Storage on Xbox One - Set Up")</f>
        <v>External Storage on Xbox One - Set Up</v>
      </c>
      <c r="B1069" s="23" t="s">
        <v>1106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 ht="27.0" customHeight="1">
      <c r="A1070" s="22" t="str">
        <f>HYPERLINK("https://www.tenforums.com/tutorials/3233-extract-all-context-menu-add-remove-windows.html","Extract All context menu - Add or Remove in Windows")</f>
        <v>Extract All context menu - Add or Remove in Windows</v>
      </c>
      <c r="B1070" s="23" t="s">
        <v>1107</v>
      </c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 ht="27.0" customHeight="1">
      <c r="A1071" s="22" t="str">
        <f>HYPERLINK("https://www.tenforums.com/tutorials/44101-unzip-files-zipped-folder-windows-10-a.html","Extract Files from Zipped Folder in Windows 10 ")</f>
        <v>Extract Files from Zipped Folder in Windows 10 </v>
      </c>
      <c r="B1071" s="23" t="s">
        <v>1108</v>
      </c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 ht="27.0" customHeight="1">
      <c r="A1072" s="6" t="s">
        <v>1109</v>
      </c>
      <c r="B1072" s="6" t="s">
        <v>1109</v>
      </c>
      <c r="C1072" s="21"/>
      <c r="D1072" s="21"/>
      <c r="E1072" s="21"/>
      <c r="F1072" s="21"/>
      <c r="G1072" s="21"/>
      <c r="H1072" s="21"/>
      <c r="I1072" s="21"/>
      <c r="J1072" s="21"/>
      <c r="K1072" s="21"/>
      <c r="L1072" s="21"/>
      <c r="M1072" s="21"/>
      <c r="N1072" s="21"/>
      <c r="O1072" s="21"/>
      <c r="P1072" s="21"/>
      <c r="Q1072" s="21"/>
      <c r="R1072" s="21"/>
      <c r="S1072" s="21"/>
      <c r="T1072" s="21"/>
      <c r="U1072" s="21"/>
      <c r="V1072" s="21"/>
      <c r="W1072" s="21"/>
      <c r="X1072" s="21"/>
    </row>
    <row r="1073" ht="27.0" customHeight="1">
      <c r="A1073" s="22" t="str">
        <f>HYPERLINK("https://www.tenforums.com/tutorials/22455-f8-advanced-boot-options-enable-disable-windows-10-a.html","F8 Advanced Boot Options - Enable or Disable in Windows 10")</f>
        <v>F8 Advanced Boot Options - Enable or Disable in Windows 10</v>
      </c>
      <c r="B1073" s="23" t="s">
        <v>109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 ht="27.0" customHeight="1">
      <c r="A1074" s="22" t="str">
        <f>HYPERLINK("https://www.tenforums.com/tutorials/101265-enable-enhanced-anti-spoofing-windows-hello-face-authentification.html","Face - Enable Enhanced Anti-Spoofing for Windows Hello in Windows 10")</f>
        <v>Face - Enable Enhanced Anti-Spoofing for Windows Hello in Windows 10</v>
      </c>
      <c r="B1074" s="23" t="s">
        <v>1073</v>
      </c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 ht="27.0" customHeight="1">
      <c r="A1075" s="22" t="str">
        <f>HYPERLINK("https://www.tenforums.com/tutorials/74856-windows-hello-improve-face-recognition-windows-10-a.html","Face - Improve Recognition for Windows Hello in Windows 10")</f>
        <v>Face - Improve Recognition for Windows Hello in Windows 10</v>
      </c>
      <c r="B1075" s="24" t="s">
        <v>1110</v>
      </c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 ht="27.0" customHeight="1">
      <c r="A1076" s="22" t="str">
        <f>HYPERLINK("https://www.tenforums.com/tutorials/26507-face-windows-hello-remove-windows-10-a.html","Face for Windows Hello - Remove in Windows 10")</f>
        <v>Face for Windows Hello - Remove in Windows 10</v>
      </c>
      <c r="B1076" s="23" t="s">
        <v>1111</v>
      </c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 ht="27.0" customHeight="1">
      <c r="A1077" s="22" t="str">
        <f>HYPERLINK("https://www.tenforums.com/tutorials/26492-face-set-up-windows-hello-windows-10-a.html","Face - Set up for Windows Hello in Windows 10")</f>
        <v>Face - Set up for Windows Hello in Windows 10</v>
      </c>
      <c r="B1077" s="23" t="s">
        <v>1112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 ht="27.0" customHeight="1">
      <c r="A1078" s="22" t="str">
        <f>HYPERLINK("https://www.tenforums.com/tutorials/38044-face-turn-off-automatically-unlock-screen-windows-10-a.html","Face - Turn On or Off Automatically Unlock Screen in Windows 10")</f>
        <v>Face - Turn On or Off Automatically Unlock Screen in Windows 10</v>
      </c>
      <c r="B1078" s="23" t="s">
        <v>1113</v>
      </c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 ht="27.0" customHeight="1">
      <c r="A1079" s="26" t="s">
        <v>1114</v>
      </c>
      <c r="B1079" s="27" t="s">
        <v>1115</v>
      </c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</row>
    <row r="1080" ht="27.0" customHeight="1">
      <c r="A1080" s="22" t="str">
        <f>HYPERLINK("https://www.tenforums.com/tutorials/106215-factory-recovery-create-custom-recovery-partition.html","Factory recovery - Create a Custom Recovery Partition")</f>
        <v>Factory recovery - Create a Custom Recovery Partition</v>
      </c>
      <c r="B1080" s="23" t="s">
        <v>1116</v>
      </c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 ht="27.0" customHeight="1">
      <c r="A1081" s="22" t="str">
        <f>HYPERLINK("https://www.tenforums.com/tutorials/34821-adult-account-add-remove-your-family-windows-10-a.html","Family Adult Account - Add or Remove in Windows 10")</f>
        <v>Family Adult Account - Add or Remove in Windows 10</v>
      </c>
      <c r="B1081" s="23" t="s">
        <v>108</v>
      </c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 ht="27.0" customHeight="1">
      <c r="A1082" s="22" t="str">
        <f>HYPERLINK("https://www.tenforums.com/tutorials/34763-child-account-add-remove-your-family-windows-10-a.html","Family Child Account - Add or Remove in Windows 10")</f>
        <v>Family Child Account - Add or Remove in Windows 10</v>
      </c>
      <c r="B1082" s="23" t="s">
        <v>461</v>
      </c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3" ht="27.0" customHeight="1">
      <c r="A1083" s="22" t="str">
        <f>HYPERLINK("https://www.tenforums.com/tutorials/34195-family-child-add-money-account-windows-store.html","Family Child - Add Money to Account for Windows Store")</f>
        <v>Family Child - Add Money to Account for Windows Store</v>
      </c>
      <c r="B1083" s="23" t="s">
        <v>1117</v>
      </c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</row>
    <row r="1084" ht="27.0" customHeight="1">
      <c r="A1084" s="22" t="str">
        <f>HYPERLINK("https://www.tenforums.com/tutorials/34431-family-child-manage-activity-reporting-settings.html","Family Child - Manage Activity Reporting Settings")</f>
        <v>Family Child - Manage Activity Reporting Settings</v>
      </c>
      <c r="B1084" s="23" t="s">
        <v>1118</v>
      </c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</row>
    <row r="1085" ht="27.0" customHeight="1">
      <c r="A1085" s="22" t="str">
        <f>HYPERLINK("https://www.tenforums.com/tutorials/34302-family-child-manage-apps-games-media-settings.html","Family Child - Manage Apps, Games &amp; Media Settings")</f>
        <v>Family Child - Manage Apps, Games &amp; Media Settings</v>
      </c>
      <c r="B1085" s="23" t="s">
        <v>1119</v>
      </c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</row>
    <row r="1086" ht="27.0" customHeight="1">
      <c r="A1086" s="22" t="str">
        <f>HYPERLINK("https://www.tenforums.com/tutorials/34399-family-child-manage-screen-time-settings.html","Family Child - Manage Screen Time Settings")</f>
        <v>Family Child - Manage Screen Time Settings</v>
      </c>
      <c r="B1086" s="23" t="s">
        <v>1120</v>
      </c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</row>
    <row r="1087" ht="27.0" customHeight="1">
      <c r="A1087" s="22" t="str">
        <f>HYPERLINK("https://www.tenforums.com/tutorials/34415-family-child-manage-web-browsing-restriction-settings.html","Family Child - Manage Web Browsing Restriction Settings")</f>
        <v>Family Child - Manage Web Browsing Restriction Settings</v>
      </c>
      <c r="B1087" s="23" t="s">
        <v>1121</v>
      </c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</row>
    <row r="1088" ht="27.0" customHeight="1">
      <c r="A1088" s="22" t="str">
        <f>HYPERLINK("https://www.tenforums.com/tutorials/122150-see-devices-connected-account-microsoft-family-child-member.html","Family Child - See Devices Connected to Account")</f>
        <v>Family Child - See Devices Connected to Account</v>
      </c>
      <c r="B1088" s="23" t="s">
        <v>1122</v>
      </c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</row>
    <row r="1089" ht="27.0" customHeight="1">
      <c r="A1089" s="22" t="str">
        <f>HYPERLINK("https://www.tenforums.com/tutorials/122032-turn-off-ask-parent-microsoft-family-child-member.html","Family Child - Turn On or Off Ask a Parent to buy stuff in Microsoft Store")</f>
        <v>Family Child - Turn On or Off Ask a Parent to buy stuff in Microsoft Store</v>
      </c>
      <c r="B1089" s="23" t="s">
        <v>1123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 ht="27.0" customHeight="1">
      <c r="A1090" s="22" t="str">
        <f>HYPERLINK("https://www.tenforums.com/tutorials/121905-create-set-up-your-microsoft-family-group.html","Family Group - Create and Set Up")</f>
        <v>Family Group - Create and Set Up</v>
      </c>
      <c r="B1090" s="23" t="s">
        <v>1124</v>
      </c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</row>
    <row r="1091" ht="27.0" customHeight="1">
      <c r="A1091" s="22" t="str">
        <f>HYPERLINK("https://www.tenforums.com/tutorials/11919-family-member-allow-block-using-pc-windows-10-a.html","Family Member - Allow or Block using a PC in Windows 10")</f>
        <v>Family Member - Allow or Block using a PC in Windows 10</v>
      </c>
      <c r="B1091" s="23" t="s">
        <v>1125</v>
      </c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2" ht="27.0" customHeight="1">
      <c r="A1092" s="22" t="str">
        <f>HYPERLINK("https://www.tenforums.com/tutorials/11642-family-settings-manage-child-windows-10-a.html","Family Settings - Manage for Child in Windows 10")</f>
        <v>Family Settings - Manage for Child in Windows 10</v>
      </c>
      <c r="B1092" s="23" t="s">
        <v>1125</v>
      </c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</row>
    <row r="1093" ht="27.0" customHeight="1">
      <c r="A1093" s="22" t="str">
        <f>HYPERLINK("https://www.tenforums.com/tutorials/21284-fast-boot-enable-uefi-firmware-settings-windows-8-10-a.html","Fast Boot - Enable in UEFI Firmware Settings for Windows 8 and 10")</f>
        <v>Fast Boot - Enable in UEFI Firmware Settings for Windows 8 and 10</v>
      </c>
      <c r="B1093" s="23" t="s">
        <v>1126</v>
      </c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</row>
    <row r="1094" ht="27.0" customHeight="1">
      <c r="A1094" s="25" t="s">
        <v>1127</v>
      </c>
      <c r="B1094" s="24" t="s">
        <v>1128</v>
      </c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 ht="27.0" customHeight="1">
      <c r="A1095" s="22" t="str">
        <f>HYPERLINK("https://www.tenforums.com/tutorials/95383-enable-disable-fast-user-switching-windows-10-a.html","Fast User Switching - Enable or Disable in Windows 10")</f>
        <v>Fast User Switching - Enable or Disable in Windows 10</v>
      </c>
      <c r="B1095" s="23" t="s">
        <v>766</v>
      </c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 ht="27.0" customHeight="1">
      <c r="A1096" s="22" t="str">
        <f>HYPERLINK("https://www.tenforums.com/tutorials/7394-switch-user-windows-10-a.html","Fast User Switching - Switch User in Windows 10")</f>
        <v>Fast User Switching - Switch User in Windows 10</v>
      </c>
      <c r="B1096" s="23" t="s">
        <v>1129</v>
      </c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</row>
    <row r="1097" ht="27.0" customHeight="1">
      <c r="A1097" s="22" t="str">
        <f>HYPERLINK("https://www.tenforums.com/tutorials/85893-convert-fat32-ntfs-without-data-loss-windows.html","FAT32 to NTFS - Convert without Data Loss in Windows")</f>
        <v>FAT32 to NTFS - Convert without Data Loss in Windows</v>
      </c>
      <c r="B1097" s="23" t="s">
        <v>1130</v>
      </c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 ht="27.0" customHeight="1">
      <c r="A1098" s="22" t="str">
        <f>HYPERLINK("https://www.tenforums.com/tutorials/2714-quick-access-add-remove-favorites-windows-10-a.html","Favorites - Add or Remove from Quick access in Windows 10")</f>
        <v>Favorites - Add or Remove from Quick access in Windows 10</v>
      </c>
      <c r="B1098" s="23" t="s">
        <v>1131</v>
      </c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 ht="27.0" customHeight="1">
      <c r="A1099" s="22" t="str">
        <f>HYPERLINK("https://www.tenforums.com/tutorials/116602-change-restore-favorites-folder-icon-windows.html","Favorites Folder Icon - Change or Restore in Windows")</f>
        <v>Favorites Folder Icon - Change or Restore in Windows</v>
      </c>
      <c r="B1099" s="23" t="s">
        <v>1132</v>
      </c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 ht="27.0" customHeight="1">
      <c r="A1100" s="22" t="str">
        <f>HYPERLINK("https://www.tenforums.com/tutorials/75045-favorites-folder-move-location-windows-10-a.html","Favorites Folder - Move Location in Windows 10")</f>
        <v>Favorites Folder - Move Location in Windows 10</v>
      </c>
      <c r="B1100" s="24" t="s">
        <v>1133</v>
      </c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 ht="27.0" customHeight="1">
      <c r="A1101" s="22" t="str">
        <f>HYPERLINK("https://www.tenforums.com/tutorials/35873-favorites-navigation-pane-add-remove-windows-10-a.html","Favorites in Navigation Pane - Add or Remove in Windows 10")</f>
        <v>Favorites in Navigation Pane - Add or Remove in Windows 10</v>
      </c>
      <c r="B1101" s="23" t="s">
        <v>1134</v>
      </c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</row>
    <row r="1102" ht="27.0" customHeight="1">
      <c r="A1102" s="25" t="s">
        <v>1135</v>
      </c>
      <c r="B1102" s="24" t="s">
        <v>1136</v>
      </c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</row>
    <row r="1103" ht="27.0" customHeight="1">
      <c r="A1103" s="22" t="str">
        <f>HYPERLINK("https://www.tenforums.com/tutorials/7764-compare-windows-10-editions.html","Features - Compare Between Windows 10 Editions")</f>
        <v>Features - Compare Between Windows 10 Editions</v>
      </c>
      <c r="B1103" s="23" t="s">
        <v>616</v>
      </c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</row>
    <row r="1104" ht="27.0" customHeight="1">
      <c r="A1104" s="22" t="str">
        <f>HYPERLINK("https://www.tenforums.com/tutorials/2441-feedback-frequency-change-windows-10-a.html","Feedback Frequency - Change in Windows 10")</f>
        <v>Feedback Frequency - Change in Windows 10</v>
      </c>
      <c r="B1104" s="23" t="s">
        <v>1137</v>
      </c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</row>
    <row r="1105" ht="27.0" customHeight="1">
      <c r="A1105" s="22" t="str">
        <f>HYPERLINK("https://www.tenforums.com/tutorials/7054-feedback-send-microsoft-windows-10-a.html","Feedback - Send to Microsoft in Windows 10")</f>
        <v>Feedback - Send to Microsoft in Windows 10</v>
      </c>
      <c r="B1105" s="23" t="s">
        <v>1138</v>
      </c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6" ht="27.0" customHeight="1">
      <c r="A1106" s="22" t="str">
        <f>HYPERLINK("https://www.tenforums.com/tutorials/130174-share-feedback-feedback-hub-windows-10-a.html","Feedback - Share from Feedback Hub in Windows 10")</f>
        <v>Feedback - Share from Feedback Hub in Windows 10</v>
      </c>
      <c r="B1106" s="23" t="s">
        <v>1139</v>
      </c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</row>
    <row r="1107" ht="27.0" customHeight="1">
      <c r="A1107" s="22" t="str">
        <f>HYPERLINK("https://www.tenforums.com/tutorials/49753-file-printer-sharing-turn-off-windows-10-a.html","File and Printer Sharing - Turn On or Off in Windows 10")</f>
        <v>File and Printer Sharing - Turn On or Off in Windows 10</v>
      </c>
      <c r="B1107" s="23" t="s">
        <v>1140</v>
      </c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</row>
    <row r="1108" ht="27.0" customHeight="1">
      <c r="A1108" s="22" t="str">
        <f>HYPERLINK("https://www.tenforums.com/tutorials/60751-attributes-context-menu-add-windows-10-a.html","File Attributes context menu - Add in Windows 10 ")</f>
        <v>File Attributes context menu - Add in Windows 10 </v>
      </c>
      <c r="B1108" s="23" t="s">
        <v>227</v>
      </c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</row>
    <row r="1109" ht="27.0" customHeight="1">
      <c r="A1109" s="22" t="str">
        <f>HYPERLINK("https://www.tenforums.com/tutorials/124784-delete-file-windows-10-a.html","File - Delete in Windows 10")</f>
        <v>File - Delete in Windows 10</v>
      </c>
      <c r="B1109" s="23" t="s">
        <v>802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</row>
    <row r="1110" ht="27.0" customHeight="1">
      <c r="A1110" s="22" t="str">
        <f>HYPERLINK("https://www.tenforums.com/tutorials/131553-show-full-path-address-bar-file-explorer-windows-10-a.html","File Explorer Address Bar - Show Full Path in Windows 10")</f>
        <v>File Explorer Address Bar - Show Full Path in Windows 10</v>
      </c>
      <c r="B1110" s="23" t="s">
        <v>1141</v>
      </c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</row>
    <row r="1111" ht="27.0" customHeight="1">
      <c r="A1111" s="22" t="str">
        <f>HYPERLINK("https://www.tenforums.com/tutorials/119367-enable-disable-autosuggest-file-explorer-run-windows.html","File Explorer and Run Dialog AutoSuggest - Enable or Disable in Windows")</f>
        <v>File Explorer and Run Dialog AutoSuggest - Enable or Disable in Windows</v>
      </c>
      <c r="B1111" s="23" t="s">
        <v>261</v>
      </c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</row>
    <row r="1112" ht="27.0" customHeight="1">
      <c r="A1112" s="22" t="str">
        <f>HYPERLINK("https://www.tenforums.com/tutorials/83125-turn-off-inline-autocomplete-file-explorer-run-dialog.html","File Explorer and Run Dialog Inline AutoComplete - Turn On or Off in Windows 10")</f>
        <v>File Explorer and Run Dialog Inline AutoComplete - Turn On or Off in Windows 10</v>
      </c>
      <c r="B1112" s="24" t="s">
        <v>1142</v>
      </c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</row>
    <row r="1113" ht="27.0" customHeight="1">
      <c r="A1113" s="22" t="str">
        <f>HYPERLINK("https://www.tenforums.com/tutorials/14856-auto-arrange-folders-enable-disable-windows-10-a.html","File Explorer Auto Arrange - Enable or Disable in Windows 10")</f>
        <v>File Explorer Auto Arrange - Enable or Disable in Windows 10</v>
      </c>
      <c r="B1113" s="23" t="s">
        <v>233</v>
      </c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</row>
    <row r="1114" ht="27.0" customHeight="1">
      <c r="A1114" s="25" t="str">
        <f>HYPERLINK("https://www.tenforums.com/tutorials/153051-turn-off-file-explorer-buttons-easier-touch-windows-10-a.html","File Explorer Buttons - Turn On or Off Make Easier to Touch in Windows 10")</f>
        <v>File Explorer Buttons - Turn On or Off Make Easier to Touch in Windows 10</v>
      </c>
      <c r="B1114" s="24" t="s">
        <v>1143</v>
      </c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</row>
    <row r="1115" ht="27.0" customHeight="1">
      <c r="A1115" s="22" t="str">
        <f>HYPERLINK("https://www.tenforums.com/tutorials/89368-change-when-typing-into-list-view-action-windows-10-file-explorer.html","File Explorer - Change 'When typing into list view' Action in Windows 10")</f>
        <v>File Explorer - Change 'When typing into list view' Action in Windows 10</v>
      </c>
      <c r="B1115" s="23" t="s">
        <v>1144</v>
      </c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</row>
    <row r="1116" ht="27.0" customHeight="1">
      <c r="A1116" s="25" t="s">
        <v>1145</v>
      </c>
      <c r="B1116" s="24" t="s">
        <v>1146</v>
      </c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</row>
    <row r="1117" ht="27.0" customHeight="1">
      <c r="A1117" s="22" t="str">
        <f>HYPERLINK("https://www.tenforums.com/tutorials/121844-turn-off-conversational-dates-format-windows-10-file-explorer.html","File Explorer Dates in Conversational Format - Turn On or Off in Windows 10")</f>
        <v>File Explorer Dates in Conversational Format - Turn On or Off in Windows 10</v>
      </c>
      <c r="B1117" s="23" t="s">
        <v>1147</v>
      </c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</row>
    <row r="1118" ht="27.0" customHeight="1">
      <c r="A1118" s="22" t="str">
        <f>HYPERLINK("https://www.tenforums.com/tutorials/91333-remove-file-explorer-default-context-menu-windows-10-a.html","File Explorer Default Context Menu - Add or Remove in Windows 10")</f>
        <v>File Explorer Default Context Menu - Add or Remove in Windows 10</v>
      </c>
      <c r="B1118" s="23" t="s">
        <v>1148</v>
      </c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</row>
    <row r="1119" ht="27.0" customHeight="1">
      <c r="A1119" s="22" t="str">
        <f>HYPERLINK("https://www.tenforums.com/tutorials/87756-customize-preview-details-details-pane-file-explorer-windows.html","File Explorer Details Pane - Customize Preview Details in Windows")</f>
        <v>File Explorer Details Pane - Customize Preview Details in Windows</v>
      </c>
      <c r="B1119" s="23" t="s">
        <v>842</v>
      </c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</row>
    <row r="1120" ht="27.0" customHeight="1">
      <c r="A1120" s="22" t="str">
        <f>HYPERLINK("https://www.tenforums.com/tutorials/35302-details-pane-file-explorer-show-hide-windows-10-a.html","File Explorer Details Pane - Show or Hide in Windows 10")</f>
        <v>File Explorer Details Pane - Show or Hide in Windows 10</v>
      </c>
      <c r="B1120" s="23" t="s">
        <v>843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</row>
    <row r="1121" ht="27.0" customHeight="1">
      <c r="A1121" s="25" t="s">
        <v>1149</v>
      </c>
      <c r="B1121" s="24" t="s">
        <v>1150</v>
      </c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</row>
    <row r="1122" ht="27.0" customHeight="1">
      <c r="A1122" s="22" t="str">
        <f>HYPERLINK("https://www.tenforums.com/tutorials/121844-turn-off-conversational-dates-format-windows-10-file-explorer.html","File Explorer Friendly Dates - Turn On or Off in Windows 10")</f>
        <v>File Explorer Friendly Dates - Turn On or Off in Windows 10</v>
      </c>
      <c r="B1122" s="23" t="s">
        <v>1147</v>
      </c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</row>
    <row r="1123" ht="27.0" customHeight="1">
      <c r="A1123" s="30" t="str">
        <f>HYPERLINK("https://www.tenforums.com/tutorials/6712-clear-file-explorer-run-dialog-box-history-windows-10-a.html","File Explorer History and Run Dialog Box History - Clear in Windows 10")</f>
        <v>File Explorer History and Run Dialog Box History - Clear in Windows 10</v>
      </c>
      <c r="B1123" s="24" t="s">
        <v>1151</v>
      </c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</row>
    <row r="1124" ht="27.0" customHeight="1">
      <c r="A1124" s="22" t="str">
        <f>HYPERLINK("https://www.tenforums.com/tutorials/35310-navigation-pane-file-explorer-show-hide-windows-10-a.html","File Explorer Navigation Pane - Show or Hide in Windows 10")</f>
        <v>File Explorer Navigation Pane - Show or Hide in Windows 10</v>
      </c>
      <c r="B1124" s="23" t="s">
        <v>1152</v>
      </c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</row>
    <row r="1125" ht="27.0" customHeight="1">
      <c r="A1125" s="22" t="str">
        <f>HYPERLINK("https://www.tenforums.com/tutorials/91417-enable-disable-numerical-sorting-file-explorer-windows-10-a.html","File Explorer Numerical Sorting - Enable or Disable in Windows 10")</f>
        <v>File Explorer Numerical Sorting - Enable or Disable in Windows 10</v>
      </c>
      <c r="B1125" s="23" t="s">
        <v>1153</v>
      </c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</row>
    <row r="1126" ht="27.0" customHeight="1">
      <c r="A1126" s="22" t="str">
        <f>HYPERLINK("https://www.tenforums.com/tutorials/3734-file-explorer-open-pc-quick-access.html","File Explorer - Open to 'This PC' or 'Quick access'")</f>
        <v>File Explorer - Open to 'This PC' or 'Quick access'</v>
      </c>
      <c r="B1126" s="23" t="s">
        <v>1154</v>
      </c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</row>
    <row r="1127" ht="27.0" customHeight="1">
      <c r="A1127" s="25" t="s">
        <v>1155</v>
      </c>
      <c r="B1127" s="24" t="s">
        <v>1156</v>
      </c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</row>
    <row r="1128" ht="27.0" customHeight="1">
      <c r="A1128" s="22" t="str">
        <f>HYPERLINK("https://www.tenforums.com/tutorials/2768-file-explorer-options-open-windows-10-a.html","File Explorer Options - Open in Windows 10")</f>
        <v>File Explorer Options - Open in Windows 10</v>
      </c>
      <c r="B1128" s="23" t="s">
        <v>1157</v>
      </c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</row>
    <row r="1129" ht="27.0" customHeight="1">
      <c r="A1129" s="22" t="str">
        <f>HYPERLINK("https://www.tenforums.com/tutorials/89342-hide-show-preview-handlers-preview-pane-windows-10-a.html","File Explorer Preview Pane - Hide or Show Preview Handlers in Windows 10")</f>
        <v>File Explorer Preview Pane - Hide or Show Preview Handlers in Windows 10</v>
      </c>
      <c r="B1129" s="23" t="s">
        <v>1158</v>
      </c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</row>
    <row r="1130" ht="27.0" customHeight="1">
      <c r="A1130" s="22" t="str">
        <f>HYPERLINK("https://www.tenforums.com/tutorials/35230-preview-pane-file-explorer-show-hide-windows-10-a.html","File Explorer Preview Pane - Show or Hide in Windows 10")</f>
        <v>File Explorer Preview Pane - Show or Hide in Windows 10</v>
      </c>
      <c r="B1130" s="23" t="s">
        <v>1159</v>
      </c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</row>
    <row r="1131" ht="27.0" customHeight="1">
      <c r="A1131" s="22" t="str">
        <f>HYPERLINK("https://www.tenforums.com/tutorials/42808-file-explorer-quick-access-toolbar-add-remove-items-windows-10-a.html","File Explorer Quick Access Toolbar - Add or Remove Items in Windows 10")</f>
        <v>File Explorer Quick Access Toolbar - Add or Remove Items in Windows 10</v>
      </c>
      <c r="B1131" s="23" t="s">
        <v>1160</v>
      </c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</row>
    <row r="1132" ht="27.0" customHeight="1">
      <c r="A1132" s="22" t="str">
        <f>HYPERLINK("https://www.tenforums.com/tutorials/42864-file-explorer-quick-access-toolbar-backup-restore-windows-10-a.html","File Explorer Quick Access Toolbar - Backup and Restore in Windows 10")</f>
        <v>File Explorer Quick Access Toolbar - Backup and Restore in Windows 10</v>
      </c>
      <c r="B1132" s="23" t="s">
        <v>1161</v>
      </c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</row>
    <row r="1133" ht="27.0" customHeight="1">
      <c r="A1133" s="22" t="str">
        <f>HYPERLINK("https://www.tenforums.com/tutorials/42858-file-explorer-quick-access-toolbar-reset-default-windows-10-a.html","File Explorer Quick Access Toolbar - Reset to Default in Windows 10")</f>
        <v>File Explorer Quick Access Toolbar - Reset to Default in Windows 10</v>
      </c>
      <c r="B1133" s="23" t="s">
        <v>1162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</row>
    <row r="1134" ht="27.0" customHeight="1">
      <c r="A1134" s="22" t="str">
        <f>HYPERLINK("https://www.tenforums.com/tutorials/42839-file-explorer-quick-access-toolbar-show-above-below-ribbon.html","File Explorer Quick Access Toolbar - Show Above or Below Ribbon")</f>
        <v>File Explorer Quick Access Toolbar - Show Above or Below Ribbon</v>
      </c>
      <c r="B1134" s="23" t="s">
        <v>1163</v>
      </c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</row>
    <row r="1135" ht="27.0" customHeight="1">
      <c r="A1135" s="22" t="str">
        <f>HYPERLINK("https://www.tenforums.com/tutorials/42982-file-explorer-ribbon-hide-show-windows-10-a.html","File Explorer Ribbon - Hide or Show in Windows 10")</f>
        <v>File Explorer Ribbon - Hide or Show in Windows 10</v>
      </c>
      <c r="B1135" s="23" t="s">
        <v>1164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</row>
    <row r="1136" ht="27.0" customHeight="1">
      <c r="A1136" s="22" t="str">
        <f>HYPERLINK("https://www.tenforums.com/tutorials/6719-search-history-file-explorer-clear-windows-10-a.html","File Explorer Search History - Clear in Windows 10")</f>
        <v>File Explorer Search History - Clear in Windows 10</v>
      </c>
      <c r="B1136" s="23" t="s">
        <v>1165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</row>
    <row r="1137" ht="27.0" customHeight="1">
      <c r="A1137" s="30" t="str">
        <f>HYPERLINK("https://www.tenforums.com/tutorials/88749-enable-disable-search-history-windows-10-file-explorer.html","File Explorer Search History - Enable or Disable in Windows 10")</f>
        <v>File Explorer Search History - Enable or Disable in Windows 10</v>
      </c>
      <c r="B1137" s="23" t="s">
        <v>1166</v>
      </c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</row>
    <row r="1138" ht="27.0" customHeight="1">
      <c r="A1138" s="22" t="str">
        <f>HYPERLINK("https://www.tenforums.com/tutorials/94452-search-file-explorer-windows-10-a.html","File Explorer - Search in Windows 10")</f>
        <v>File Explorer - Search in Windows 10</v>
      </c>
      <c r="B1138" s="23" t="s">
        <v>1167</v>
      </c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</row>
    <row r="1139" ht="27.0" customHeight="1">
      <c r="A1139" s="22" t="str">
        <f>HYPERLINK("https://www.tenforums.com/tutorials/89247-hide-show-status-bar-file-explorer-windows-10-a.html","File Explorer Status Bar - Hide or Show in Windows 10")</f>
        <v>File Explorer Status Bar - Hide or Show in Windows 10</v>
      </c>
      <c r="B1139" s="23" t="s">
        <v>1168</v>
      </c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</row>
    <row r="1140" ht="27.0" customHeight="1">
      <c r="A1140" s="22" t="str">
        <f>HYPERLINK("https://www.tenforums.com/tutorials/59897-file-explorer-sync-provider-notifications-hide-show-windows-10-a.html","File Explorer Sync Provider Notifications - Hide or Show in Windows 10 ")</f>
        <v>File Explorer Sync Provider Notifications - Hide or Show in Windows 10 </v>
      </c>
      <c r="B1140" s="23" t="s">
        <v>1169</v>
      </c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</row>
    <row r="1141" ht="27.0" customHeight="1">
      <c r="A1141" s="22" t="str">
        <f>HYPERLINK("https://www.tenforums.com/tutorials/3430-display-full-path-title-bar-file-explorer-windows-10-a.html","File Explorer Title Bar - Display Full Path in Windows 10")</f>
        <v>File Explorer Title Bar - Display Full Path in Windows 10</v>
      </c>
      <c r="B1141" s="23" t="s">
        <v>1170</v>
      </c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</row>
    <row r="1142" ht="27.0" customHeight="1">
      <c r="A1142" s="22" t="str">
        <f>HYPERLINK("https://www.tenforums.com/tutorials/65790-file-explorer-title-bar-hide-show-process-id-windows-10-a.html","File Explorer Title Bar - Hide or Show Process ID in Windows 10 ")</f>
        <v>File Explorer Title Bar - Hide or Show Process ID in Windows 10 </v>
      </c>
      <c r="B1142" s="23" t="s">
        <v>1171</v>
      </c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</row>
    <row r="1143" ht="27.0" customHeight="1">
      <c r="A1143" s="22" t="str">
        <f>HYPERLINK("https://www.tenforums.com/tutorials/65522-file-explorer-uwp-app-shortcut-create-windows-10-a.html","File Explorer UWP app Shortcut - Create in Windows 10 ")</f>
        <v>File Explorer UWP app Shortcut - Create in Windows 10 </v>
      </c>
      <c r="B1143" s="23" t="s">
        <v>1172</v>
      </c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</row>
    <row r="1144" ht="27.0" customHeight="1">
      <c r="A1144" s="22" t="str">
        <f>HYPERLINK("https://www.tenforums.com/tutorials/78681-add-file-hash-context-menu-windows-8-10-a.html","File Hash Context Menu - Add in Windows 8 and Windows 10")</f>
        <v>File Hash Context Menu - Add in Windows 8 and Windows 10</v>
      </c>
      <c r="B1144" s="24" t="s">
        <v>1173</v>
      </c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</row>
    <row r="1145" ht="27.0" customHeight="1">
      <c r="A1145" s="22" t="str">
        <f>HYPERLINK("https://www.tenforums.com/tutorials/55259-file-history-add-remove-folders-backed-up-windows-10-a.html","File History - Add or Remove Folders to be Backed Up in Windows 10 ")</f>
        <v>File History - Add or Remove Folders to be Backed Up in Windows 10 </v>
      </c>
      <c r="B1145" s="23" t="s">
        <v>1174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</row>
    <row r="1146" ht="27.0" customHeight="1">
      <c r="A1146" s="22" t="str">
        <f>HYPERLINK("https://www.tenforums.com/tutorials/55671-file-history-back-up-files-folders-windows-10-a.html","File History - Back Up Files and Folders in Windows 10 ")</f>
        <v>File History - Back Up Files and Folders in Windows 10 </v>
      </c>
      <c r="B1146" s="23" t="s">
        <v>1175</v>
      </c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</row>
    <row r="1147" ht="27.0" customHeight="1">
      <c r="A1147" s="22" t="str">
        <f>HYPERLINK("https://www.tenforums.com/tutorials/55359-file-history-change-how-long-keep-windows-10-a.html","File History - Change how Long to Keep in Windows 10 ")</f>
        <v>File History - Change how Long to Keep in Windows 10 </v>
      </c>
      <c r="B1147" s="23" t="s">
        <v>1176</v>
      </c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</row>
    <row r="1148" ht="27.0" customHeight="1">
      <c r="A1148" s="22" t="str">
        <f>HYPERLINK("https://www.tenforums.com/tutorials/55349-file-history-change-how-often-save-windows-10-a.html","File History - Change how Often to Save in Windows 10 ")</f>
        <v>File History - Change how Often to Save in Windows 10 </v>
      </c>
      <c r="B1148" s="23" t="s">
        <v>1177</v>
      </c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</row>
    <row r="1149" ht="27.0" customHeight="1">
      <c r="A1149" s="22" t="str">
        <f>HYPERLINK("https://www.tenforums.com/tutorials/55581-file-history-delete-older-versions-files-windows-10-a.html","File History - Delete Older Versions of Files in Windows 10")</f>
        <v>File History - Delete Older Versions of Files in Windows 10</v>
      </c>
      <c r="B1149" s="23" t="s">
        <v>1178</v>
      </c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</row>
    <row r="1150" ht="27.0" customHeight="1">
      <c r="A1150" s="22" t="str">
        <f>HYPERLINK("https://www.tenforums.com/tutorials/55698-file-history-drive-recommend-homegroup-windows-10-a.html","File History Drive - Recommend to Homegroup in Windows 10 ")</f>
        <v>File History Drive - Recommend to Homegroup in Windows 10 </v>
      </c>
      <c r="B1150" s="23" t="s">
        <v>1179</v>
      </c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</row>
    <row r="1151" ht="27.0" customHeight="1">
      <c r="A1151" s="22" t="str">
        <f>HYPERLINK("https://www.tenforums.com/tutorials/55153-file-history-drive-select-windows-10-a.html","File History Drive - Select in Windows 10 ")</f>
        <v>File History Drive - Select in Windows 10 </v>
      </c>
      <c r="B1151" s="23" t="s">
        <v>1180</v>
      </c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</row>
    <row r="1152" ht="27.0" customHeight="1">
      <c r="A1152" s="22" t="str">
        <f>HYPERLINK("https://www.tenforums.com/tutorials/64728-file-history-enable-disable-windows-10-a.html","File History - Enable or Disable in Windows 10 ")</f>
        <v>File History - Enable or Disable in Windows 10 </v>
      </c>
      <c r="B1152" s="23" t="s">
        <v>1181</v>
      </c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</row>
    <row r="1153" ht="27.0" customHeight="1">
      <c r="A1153" s="22" t="str">
        <f>HYPERLINK("https://www.tenforums.com/tutorials/55245-file-history-exclude-folders-windows-10-a.html","File History - Exclude Folders in Windows 10 ")</f>
        <v>File History - Exclude Folders in Windows 10 </v>
      </c>
      <c r="B1153" s="23" t="s">
        <v>1182</v>
      </c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</row>
    <row r="1154" ht="27.0" customHeight="1">
      <c r="A1154" s="22" t="str">
        <f>HYPERLINK("https://www.tenforums.com/tutorials/54999-file-history-reset-default-windows-10-a.html","File History - Reset to Default in Windows 10 ")</f>
        <v>File History - Reset to Default in Windows 10 </v>
      </c>
      <c r="B1154" s="23" t="s">
        <v>1183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</row>
    <row r="1155" ht="27.0" customHeight="1">
      <c r="A1155" s="22" t="str">
        <f>HYPERLINK("https://www.tenforums.com/tutorials/55480-file-history-restore-files-folders-windows-10-a.html","File History - Restore Files or Folders in Windows 10 ")</f>
        <v>File History - Restore Files or Folders in Windows 10 </v>
      </c>
      <c r="B1155" s="23" t="s">
        <v>1184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</row>
    <row r="1156" ht="27.0" customHeight="1">
      <c r="A1156" s="25" t="str">
        <f>HYPERLINK("https://www.tenforums.com/tutorials/140781-create-file-history-shortcut-windows-10-a.html","File History shortcut - Create in Windows 10")</f>
        <v>File History shortcut - Create in Windows 10</v>
      </c>
      <c r="B1156" s="24" t="s">
        <v>1185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</row>
    <row r="1157" ht="27.0" customHeight="1">
      <c r="A1157" s="22" t="str">
        <f>HYPERLINK("https://www.tenforums.com/tutorials/55162-file-history-turn-off-windows-10-a.html","File History - Turn On or Off in Windows 10 ")</f>
        <v>File History - Turn On or Off in Windows 10 </v>
      </c>
      <c r="B1157" s="23" t="s">
        <v>1186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</row>
    <row r="1158" ht="27.0" customHeight="1">
      <c r="A1158" s="22" t="str">
        <f>HYPERLINK("https://www.tenforums.com/tutorials/123750-add-file-name-extensions-context-menu-windows-10-a.html","File Name Extensions Context Menu - Add in Windows 10")</f>
        <v>File Name Extensions Context Menu - Add in Windows 10</v>
      </c>
      <c r="B1158" s="23" t="s">
        <v>1187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</row>
    <row r="1159" ht="27.0" customHeight="1">
      <c r="A1159" s="22" t="str">
        <f>HYPERLINK("https://www.tenforums.com/tutorials/62842-file-name-extensions-hide-show-windows-10-a.html","File Name Extensions - Hide or Show in Windows 10 ")</f>
        <v>File Name Extensions - Hide or Show in Windows 10 </v>
      </c>
      <c r="B1159" s="23" t="s">
        <v>1188</v>
      </c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</row>
    <row r="1160" ht="27.0" customHeight="1">
      <c r="A1160" s="22" t="str">
        <f>HYPERLINK("https://www.tenforums.com/tutorials/87475-add-remove-efs-file-ownership-context-menu-windows-10-a.html","File ownership Context Menu - Add or Remove in Windows 10")</f>
        <v>File ownership Context Menu - Add or Remove in Windows 10</v>
      </c>
      <c r="B1160" s="23" t="s">
        <v>1189</v>
      </c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</row>
    <row r="1161" ht="27.0" customHeight="1">
      <c r="A1161" s="22" t="str">
        <f>HYPERLINK("https://www.tenforums.com/tutorials/96525-pin-file-taskbar-windows-10-a.html","File - Pin to Taskbar in Windows 10")</f>
        <v>File - Pin to Taskbar in Windows 10</v>
      </c>
      <c r="B1161" s="23" t="s">
        <v>1190</v>
      </c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</row>
    <row r="1162" ht="27.0" customHeight="1">
      <c r="A1162" s="22" t="str">
        <f>HYPERLINK("https://www.tenforums.com/tutorials/93210-add-change-remove-file-property-details-windows-10-a.html","File Property Details - Add, Change, and Remove in Windows 10")</f>
        <v>File Property Details - Add, Change, and Remove in Windows 10</v>
      </c>
      <c r="B1162" s="23" t="s">
        <v>1191</v>
      </c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</row>
    <row r="1163" ht="27.0" customHeight="1">
      <c r="A1163" s="30" t="str">
        <f>HYPERLINK("https://www.tenforums.com/tutorials/125119-rename-file-windows-10-a.html","File - Rename in Windows 10")</f>
        <v>File - Rename in Windows 10</v>
      </c>
      <c r="B1163" s="23" t="s">
        <v>1192</v>
      </c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</row>
    <row r="1164" ht="27.0" customHeight="1">
      <c r="A1164" s="22" t="str">
        <f>HYPERLINK("https://www.tenforums.com/tutorials/51024-file-sharing-encryption-level-change-windows-10-a.html","File Sharing Encryption Level - Change in Windows 10 ")</f>
        <v>File Sharing Encryption Level - Change in Windows 10 </v>
      </c>
      <c r="B1164" s="23" t="s">
        <v>1193</v>
      </c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</row>
    <row r="1165" ht="27.0" customHeight="1">
      <c r="A1165" s="22" t="str">
        <f>HYPERLINK("https://www.tenforums.com/tutorials/71325-turn-off-folder-tips-display-file-size-info-windows-10-a.html","File Size Info in Folder Tips - Turn On or Off in Windows 10")</f>
        <v>File Size Info in Folder Tips - Turn On or Off in Windows 10</v>
      </c>
      <c r="B1165" s="23" t="s">
        <v>1194</v>
      </c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</row>
    <row r="1166" ht="27.0" customHeight="1">
      <c r="A1166" s="22" t="str">
        <f>HYPERLINK("https://www.tenforums.com/tutorials/104030-allow-deny-apps-access-file-system-windows-10-a.html","File System - Allow or Deny Apps Access in Windows 10")</f>
        <v>File System - Allow or Deny Apps Access in Windows 10</v>
      </c>
      <c r="B1166" s="23" t="s">
        <v>1195</v>
      </c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</row>
    <row r="1167" ht="27.0" customHeight="1">
      <c r="A1167" s="22" t="str">
        <f>HYPERLINK("https://www.tenforums.com/tutorials/98965-determine-file-system-drive-windows-10-a.html","File System of Drive - Determine in Windows 10")</f>
        <v>File System of Drive - Determine in Windows 10</v>
      </c>
      <c r="B1167" s="23" t="s">
        <v>1004</v>
      </c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</row>
    <row r="1168" ht="27.0" customHeight="1">
      <c r="A1168" s="22" t="str">
        <f>HYPERLINK("https://www.tenforums.com/tutorials/8703-default-file-type-associations-restore-windows-10-a.html","File Type Associations - Restore to Default in Windows 10")</f>
        <v>File Type Associations - Restore to Default in Windows 10</v>
      </c>
      <c r="B1168" s="23" t="s">
        <v>1196</v>
      </c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</row>
    <row r="1169" ht="27.0" customHeight="1">
      <c r="A1169" s="22" t="str">
        <f>HYPERLINK("https://www.tenforums.com/tutorials/5357-unblock-file-window-10-a.html","File - Unblock in Window 10")</f>
        <v>File - Unblock in Window 10</v>
      </c>
      <c r="B1169" s="23" t="s">
        <v>1197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</row>
    <row r="1170" ht="27.0" customHeight="1">
      <c r="A1170" s="22" t="str">
        <f>HYPERLINK("https://www.tenforums.com/tutorials/60654-file-transfer-dialog-show-fewer-more-details-windows-10-a.html","File Transfer Dialog - Show Fewer or More Details in Windows 10 ")</f>
        <v>File Transfer Dialog - Show Fewer or More Details in Windows 10 </v>
      </c>
      <c r="B1170" s="23" t="s">
        <v>1198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</row>
    <row r="1171" ht="27.0" customHeight="1">
      <c r="A1171" s="22" t="str">
        <f>HYPERLINK("https://www.tenforums.com/tutorials/26340-compress-uncompress-files-folders-windows-10-a.html","Files and Folders - Compress or Uncompress in Windows 10")</f>
        <v>Files and Folders - Compress or Uncompress in Windows 10</v>
      </c>
      <c r="B1171" s="23" t="s">
        <v>622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</row>
    <row r="1172" ht="27.0" customHeight="1">
      <c r="A1172" s="22" t="str">
        <f>HYPERLINK("https://www.tenforums.com/tutorials/77130-encrypt-files-folders-efs-windows-10-a.html","Files and Folders - Encrypt with EFS in Windows 10")</f>
        <v>Files and Folders - Encrypt with EFS in Windows 10</v>
      </c>
      <c r="B1172" s="24" t="s">
        <v>1066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</row>
    <row r="1173" ht="27.0" customHeight="1">
      <c r="A1173" s="22" t="str">
        <f>HYPERLINK("https://www.tenforums.com/tutorials/85586-set-unset-hidden-attribute-files-folders-windows-10-a.html","Files and Folders - Hide and Unhide in Windows 10")</f>
        <v>Files and Folders - Hide and Unhide in Windows 10</v>
      </c>
      <c r="B1173" s="23" t="s">
        <v>1199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</row>
    <row r="1174" ht="27.0" customHeight="1">
      <c r="A1174" s="22" t="str">
        <f>HYPERLINK("https://www.tenforums.com/tutorials/85640-set-unset-read-only-attribute-files-folders-windows-10-a.html","Files and Folders - Set or Unset as Read-only in Windows 10")</f>
        <v>Files and Folders - Set or Unset as Read-only in Windows 10</v>
      </c>
      <c r="B1174" s="23" t="s">
        <v>1200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</row>
    <row r="1175" ht="27.0" customHeight="1">
      <c r="A1175" s="22" t="str">
        <f>HYPERLINK("https://www.tenforums.com/tutorials/115446-backup-restore-filter-keys-settings-windows.html","Filter Keys Settings - Backup and Restore in Windows")</f>
        <v>Filter Keys Settings - Backup and Restore in Windows</v>
      </c>
      <c r="B1175" s="23" t="s">
        <v>1201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</row>
    <row r="1176" ht="27.0" customHeight="1">
      <c r="A1176" s="22" t="str">
        <f>HYPERLINK("https://www.tenforums.com/tutorials/115437-turn-off-filter-keys-windows-10-a.html","Filter Keys - Turn On or Off in Windows 10")</f>
        <v>Filter Keys - Turn On or Off in Windows 10</v>
      </c>
      <c r="B1176" s="23" t="s">
        <v>1202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</row>
    <row r="1177" ht="27.0" customHeight="1">
      <c r="A1177" s="25" t="s">
        <v>1203</v>
      </c>
      <c r="B1177" s="24" t="s">
        <v>602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</row>
    <row r="1178" ht="27.0" customHeight="1">
      <c r="A1178" s="22" t="str">
        <f>HYPERLINK("https://www.tenforums.com/tutorials/28960-find-my-device-windows-10-pcs.html","Find My Device for Windows 10 PCs")</f>
        <v>Find My Device for Windows 10 PCs</v>
      </c>
      <c r="B1178" s="23" t="s">
        <v>1204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</row>
    <row r="1179" ht="27.0" customHeight="1">
      <c r="A1179" s="22" t="str">
        <f>HYPERLINK("https://www.tenforums.com/tutorials/28946-find-my-device-turn-off-windows-10-a.html","Find My Device - Turn On or Off in Windows 10")</f>
        <v>Find My Device - Turn On or Off in Windows 10</v>
      </c>
      <c r="B1179" s="23" t="s">
        <v>1205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</row>
    <row r="1180" ht="27.0" customHeight="1">
      <c r="A1180" s="22" t="str">
        <f>HYPERLINK("https://www.tenforums.com/tutorials/29060-find-my-phone-windows-10-mobile-phone.html","Find My Phone for Windows 10 Mobile Phone")</f>
        <v>Find My Phone for Windows 10 Mobile Phone</v>
      </c>
      <c r="B1180" s="23" t="s">
        <v>1206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</row>
    <row r="1181" ht="27.0" customHeight="1">
      <c r="A1181" s="22" t="str">
        <f>HYPERLINK("https://www.tenforums.com/tutorials/29053-find-my-phone-turn-off-windows-10-mobile-phone.html","Find My Phone - Turn On or Off in Windows 10 Mobile Phone")</f>
        <v>Find My Phone - Turn On or Off in Windows 10 Mobile Phone</v>
      </c>
      <c r="B1181" s="23" t="s">
        <v>1207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</row>
    <row r="1182" ht="27.0" customHeight="1">
      <c r="A1182" s="22" t="str">
        <f>HYPERLINK("https://www.tenforums.com/tutorials/34174-find-your-child-microsoft-family-map.html","Find Your Child in Microsoft Family on a Map")</f>
        <v>Find Your Child in Microsoft Family on a Map</v>
      </c>
      <c r="B1182" s="23" t="s">
        <v>1208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</row>
    <row r="1183" ht="27.0" customHeight="1">
      <c r="A1183" s="22" t="str">
        <f>HYPERLINK("https://www.tenforums.com/tutorials/9097-fingerprint-add-remove-windows-10-a.html","Fingerprint - Add or Remove in Windows 10")</f>
        <v>Fingerprint - Add or Remove in Windows 10</v>
      </c>
      <c r="B1183" s="23" t="s">
        <v>14</v>
      </c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</row>
    <row r="1184" ht="27.0" customHeight="1">
      <c r="A1184" s="22" t="str">
        <f>HYPERLINK("https://www.tenforums.com/tutorials/98501-enable-disable-always-open-bookmarks-new-tab-firefox.html","Firefox - Always Open Bookmarks in New Tab - Enable or Disable")</f>
        <v>Firefox - Always Open Bookmarks in New Tab - Enable or Disable</v>
      </c>
      <c r="B1184" s="23" t="s">
        <v>1209</v>
      </c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</row>
    <row r="1185" ht="27.0" customHeight="1">
      <c r="A1185" s="22" t="str">
        <f>HYPERLINK("https://www.tenforums.com/tutorials/115692-enable-disable-automatically-reopen-firefox-after-windows-restart.html","Firefox Automatically Reopen after Windows Restart - Enable or Disable")</f>
        <v>Firefox Automatically Reopen after Windows Restart - Enable or Disable</v>
      </c>
      <c r="B1185" s="23" t="s">
        <v>1210</v>
      </c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</row>
    <row r="1186" ht="27.0" customHeight="1">
      <c r="A1186" s="22" t="str">
        <f>HYPERLINK("https://www.tenforums.com/tutorials/113005-enable-disable-close-tab-double-click-firefox.html","Firefox Close Tab by Double Click - Enable or Disable in Windows")</f>
        <v>Firefox Close Tab by Double Click - Enable or Disable in Windows</v>
      </c>
      <c r="B1186" s="23" t="s">
        <v>1211</v>
      </c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</row>
    <row r="1187" ht="27.0" customHeight="1">
      <c r="A1187" s="22" t="str">
        <f>HYPERLINK("https://www.tenforums.com/tutorials/71526-firefox-completely-reset-default-windows.html","Firefox - Completely Reset to Default in Windows ")</f>
        <v>Firefox - Completely Reset to Default in Windows </v>
      </c>
      <c r="B1187" s="23" t="s">
        <v>1212</v>
      </c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</row>
    <row r="1188" ht="27.0" customHeight="1">
      <c r="A1188" s="25" t="str">
        <f>HYPERLINK("https://www.tenforums.com/tutorials/139820-turn-off-content-blocking-individual-sites-firefox.html","Firefox Content Blocking - Turn On or Off for Individual Sites")</f>
        <v>Firefox Content Blocking - Turn On or Off for Individual Sites</v>
      </c>
      <c r="B1188" s="24" t="s">
        <v>1213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</row>
    <row r="1189" ht="27.0" customHeight="1">
      <c r="A1189" s="22" t="str">
        <f>HYPERLINK("https://www.tenforums.com/tutorials/120321-enable-disable-ctrl-tab-thumbnail-previews-tabs-firefox.html","Firefox Ctrl+Tab Thumbnail Previews of Tabs - Enable or Disable in Windows")</f>
        <v>Firefox Ctrl+Tab Thumbnail Previews of Tabs - Enable or Disable in Windows</v>
      </c>
      <c r="B1189" s="23" t="s">
        <v>1214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</row>
    <row r="1190" ht="27.0" customHeight="1">
      <c r="A1190" s="25" t="str">
        <f>HYPERLINK("https://www.tenforums.com/tutorials/145387-how-enable-disable-dns-over-https-doh-firefox.html","Firefox DNS over HTTPS (DoH) - Enable or Disable")</f>
        <v>Firefox DNS over HTTPS (DoH) - Enable or Disable</v>
      </c>
      <c r="B1190" s="24" t="s">
        <v>949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</row>
    <row r="1191" ht="27.0" customHeight="1">
      <c r="A1191" s="22" t="str">
        <f>HYPERLINK("https://www.tenforums.com/tutorials/129284-enable-disable-extensions-mozilla-firefox.html","Firefox Extensions - Enable or Disable")</f>
        <v>Firefox Extensions - Enable or Disable</v>
      </c>
      <c r="B1191" s="23" t="s">
        <v>1215</v>
      </c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</row>
    <row r="1192" ht="27.0" customHeight="1">
      <c r="A1192" s="22" t="str">
        <f>HYPERLINK("https://www.tenforums.com/tutorials/129281-install-extensions-mozilla-firefox.html","Firefox Extensions - Install")</f>
        <v>Firefox Extensions - Install</v>
      </c>
      <c r="B1192" s="23" t="s">
        <v>1216</v>
      </c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</row>
    <row r="1193" ht="27.0" customHeight="1">
      <c r="A1193" s="22" t="str">
        <f>HYPERLINK("https://www.tenforums.com/tutorials/129292-uninstall-extensions-mozilla-firefox.html","Firefox Extensions - Uninstall")</f>
        <v>Firefox Extensions - Uninstall</v>
      </c>
      <c r="B1193" s="23" t="s">
        <v>1217</v>
      </c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</row>
    <row r="1194" ht="27.0" customHeight="1">
      <c r="A1194" s="22" t="str">
        <f>HYPERLINK("https://www.tenforums.com/tutorials/98511-change-firefox-home-content-preferences.html","Firefox Home Content Preferences - Change in Windows")</f>
        <v>Firefox Home Content Preferences - Change in Windows</v>
      </c>
      <c r="B1194" s="23" t="s">
        <v>1218</v>
      </c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</row>
    <row r="1195" ht="27.0" customHeight="1">
      <c r="A1195" s="22" t="str">
        <f>HYPERLINK("https://www.tenforums.com/tutorials/113007-change-homepage-firefox.html","Firefox Homepage - Change in Windows")</f>
        <v>Firefox Homepage - Change in Windows</v>
      </c>
      <c r="B1195" s="23" t="s">
        <v>1219</v>
      </c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</row>
    <row r="1196" ht="27.0" customHeight="1">
      <c r="A1196" s="22" t="str">
        <f>HYPERLINK("https://www.tenforums.com/tutorials/104760-enable-disable-idn-punycode-firefox-address-bar-windows.html","Firefox IDN Punycode - Enable or Disable in Windows")</f>
        <v>Firefox IDN Punycode - Enable or Disable in Windows</v>
      </c>
      <c r="B1196" s="23" t="s">
        <v>1220</v>
      </c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</row>
    <row r="1197" ht="27.0" customHeight="1">
      <c r="A1197" s="22" t="str">
        <f>HYPERLINK("https://www.tenforums.com/tutorials/5614-firefox-import-export-bookmarks-via-html.html","Firefox - Import and Export Bookmarks via HTML")</f>
        <v>Firefox - Import and Export Bookmarks via HTML</v>
      </c>
      <c r="B1197" s="23" t="s">
        <v>1221</v>
      </c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</row>
    <row r="1198" ht="27.0" customHeight="1">
      <c r="A1198" s="22" t="str">
        <f>HYPERLINK("https://www.tenforums.com/tutorials/98336-import-bookmarks-chrome-firefox-windows.html","Firefox - Import Bookmarks from Chrome in Windows")</f>
        <v>Firefox - Import Bookmarks from Chrome in Windows</v>
      </c>
      <c r="B1198" s="23" t="s">
        <v>475</v>
      </c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</row>
    <row r="1199" ht="27.0" customHeight="1">
      <c r="A1199" s="22" t="str">
        <f>HYPERLINK("https://www.tenforums.com/tutorials/92967-import-bookmarks-firefox-chrome-windows.html","Firefox - Import Bookmarks to Chrome in Windows")</f>
        <v>Firefox - Import Bookmarks to Chrome in Windows</v>
      </c>
      <c r="B1199" s="23" t="s">
        <v>497</v>
      </c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</row>
    <row r="1200" ht="27.0" customHeight="1">
      <c r="A1200" s="22" t="str">
        <f>HYPERLINK("https://www.tenforums.com/tutorials/19061-internet-explorer-import-bookmarks-firefox-windows-10-a.html","Firefox - Import Bookmarks to Internet Explorer in Windows 10")</f>
        <v>Firefox - Import Bookmarks to Internet Explorer in Windows 10</v>
      </c>
      <c r="B1200" s="23" t="s">
        <v>1222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</row>
    <row r="1201" ht="27.0" customHeight="1">
      <c r="A1201" s="22" t="str">
        <f>HYPERLINK("https://www.tenforums.com/tutorials/19074-microsoft-edge-import-bookmarks-firefox-windows-10-a.html","Firefox - Import Bookmarks to Microsoft Edge in Windows 10")</f>
        <v>Firefox - Import Bookmarks to Microsoft Edge in Windows 10</v>
      </c>
      <c r="B1201" s="23" t="s">
        <v>1223</v>
      </c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</row>
    <row r="1202" ht="27.0" customHeight="1">
      <c r="A1202" s="22" t="str">
        <f>HYPERLINK("https://www.tenforums.com/tutorials/19404-firefox-import-favorites-internet-explorer-windows-10-a.html","Firefox - Import Favorites from Internet Explorer in Windows 10")</f>
        <v>Firefox - Import Favorites from Internet Explorer in Windows 10</v>
      </c>
      <c r="B1202" s="23" t="s">
        <v>1224</v>
      </c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</row>
    <row r="1203" ht="27.0" customHeight="1">
      <c r="A1203" s="22" t="str">
        <f>HYPERLINK("https://www.tenforums.com/tutorials/39640-firefox-import-favorites-microsoft-edge-windows-10-a.html","Firefox - Import Favorites from Microsoft Edge in Windows 10")</f>
        <v>Firefox - Import Favorites from Microsoft Edge in Windows 10</v>
      </c>
      <c r="B1203" s="23" t="s">
        <v>1225</v>
      </c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</row>
    <row r="1204" ht="27.0" customHeight="1">
      <c r="A1204" s="22" t="str">
        <f>HYPERLINK("https://www.tenforums.com/tutorials/113198-change-new-tab-page-firefox.html","Firefox New Tab page - Change in Windows")</f>
        <v>Firefox New Tab page - Change in Windows</v>
      </c>
      <c r="B1204" s="23" t="s">
        <v>1226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</row>
    <row r="1205" ht="27.0" customHeight="1">
      <c r="A1205" s="22" t="str">
        <f>HYPERLINK("https://www.tenforums.com/tutorials/125409-enable-disable-ad-snippets-new-tab-page-firefox.html","Firefox New Tab Page - Enable or Disable Ad Snippets")</f>
        <v>Firefox New Tab Page - Enable or Disable Ad Snippets</v>
      </c>
      <c r="B1205" s="23" t="s">
        <v>1227</v>
      </c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</row>
    <row r="1206" ht="27.0" customHeight="1">
      <c r="A1206" s="22" t="str">
        <f>HYPERLINK("https://www.tenforums.com/tutorials/98511-change-new-tab-preferences-firefox.html","Firefox New Tab Preferences - Change")</f>
        <v>Firefox New Tab Preferences - Change</v>
      </c>
      <c r="B1206" s="23" t="s">
        <v>1228</v>
      </c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</row>
    <row r="1207" ht="27.0" customHeight="1">
      <c r="A1207" s="22" t="str">
        <f>HYPERLINK("https://www.tenforums.com/tutorials/111694-change-number-rows-top-sites-new-tabs-page-firefox.html","Firefox New Tabs Page - Change Number of Rows of Top Sites to Show")</f>
        <v>Firefox New Tabs Page - Change Number of Rows of Top Sites to Show</v>
      </c>
      <c r="B1207" s="23" t="s">
        <v>1229</v>
      </c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</row>
    <row r="1208" ht="27.0" customHeight="1">
      <c r="A1208" s="22" t="str">
        <f>HYPERLINK("https://www.tenforums.com/tutorials/99261-change-performance-settings-firefox.html","Firefox Performance Settings - Change")</f>
        <v>Firefox Performance Settings - Change</v>
      </c>
      <c r="B1208" s="23" t="s">
        <v>1230</v>
      </c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</row>
    <row r="1209" ht="27.0" customHeight="1">
      <c r="A1209" s="22" t="str">
        <f>HYPERLINK("https://www.tenforums.com/tutorials/120679-enable-disable-quick-find-firefox.html","Firefox Quick Find - Enable or Disable")</f>
        <v>Firefox Quick Find - Enable or Disable</v>
      </c>
      <c r="B1209" s="23" t="s">
        <v>1231</v>
      </c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</row>
    <row r="1210" ht="27.0" customHeight="1">
      <c r="A1210" s="22" t="str">
        <f>HYPERLINK("https://www.tenforums.com/tutorials/98090-add-remove-recent-highlights-library-menu-firefox.html","Firefox Recent Hightlights in Library Menu - Add or Remove")</f>
        <v>Firefox Recent Hightlights in Library Menu - Add or Remove</v>
      </c>
      <c r="B1210" s="23" t="s">
        <v>1232</v>
      </c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</row>
    <row r="1211" ht="27.0" customHeight="1">
      <c r="A1211" s="25" t="str">
        <f>HYPERLINK("https://www.tenforums.com/tutorials/136238-enable-disable-recommended-extensions-firefox.html","Firefox Recommended Extensions - Enable or Disable ")</f>
        <v>Firefox Recommended Extensions - Enable or Disable </v>
      </c>
      <c r="B1211" s="24" t="s">
        <v>1233</v>
      </c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</row>
    <row r="1212" ht="27.0" customHeight="1">
      <c r="A1212" s="22" t="str">
        <f>HYPERLINK("https://www.tenforums.com/tutorials/71536-refresh-firefox-windows.html","Firefox - Refresh in Windows ")</f>
        <v>Firefox - Refresh in Windows </v>
      </c>
      <c r="B1212" s="23" t="s">
        <v>1234</v>
      </c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</row>
    <row r="1213" ht="27.0" customHeight="1">
      <c r="A1213" s="22" t="str">
        <f>HYPERLINK("https://www.tenforums.com/tutorials/71526-reset-firefox-default-windows.html","Firefox - Reset to Default in Windows")</f>
        <v>Firefox - Reset to Default in Windows</v>
      </c>
      <c r="B1213" s="23" t="s">
        <v>1212</v>
      </c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</row>
    <row r="1214" ht="27.0" customHeight="1">
      <c r="A1214" s="22" t="str">
        <f>HYPERLINK("https://www.tenforums.com/tutorials/97982-add-remove-search-bar-firefox.html","Firefox Search Bar - Add or Remove")</f>
        <v>Firefox Search Bar - Add or Remove</v>
      </c>
      <c r="B1214" s="23" t="s">
        <v>1235</v>
      </c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</row>
    <row r="1215" ht="27.0" customHeight="1">
      <c r="A1215" s="22" t="str">
        <f>HYPERLINK("https://www.tenforums.com/tutorials/98167-change-default-search-engine-firefox.html","Firefox Search Engine - Change")</f>
        <v>Firefox Search Engine - Change</v>
      </c>
      <c r="B1215" s="23" t="s">
        <v>1236</v>
      </c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</row>
    <row r="1216" ht="27.0" customHeight="1">
      <c r="A1216" s="22" t="str">
        <f>HYPERLINK("https://www.tenforums.com/tutorials/120325-add-remove-search-engine-icons-new-tab-top-sites-firefox.html","Firefox Search Engine Icons on New Tab Top Sites - Add and Remove")</f>
        <v>Firefox Search Engine Icons on New Tab Top Sites - Add and Remove</v>
      </c>
      <c r="B1216" s="23" t="s">
        <v>1237</v>
      </c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</row>
    <row r="1217" ht="27.0" customHeight="1">
      <c r="A1217" s="22" t="str">
        <f>HYPERLINK("https://www.tenforums.com/tutorials/5513-firefox-set-custom-url-new-tabs.html","Firefox - Set Custom URL for New Tabs")</f>
        <v>Firefox - Set Custom URL for New Tabs</v>
      </c>
      <c r="B1217" s="23" t="s">
        <v>1238</v>
      </c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</row>
    <row r="1218" ht="27.0" customHeight="1">
      <c r="A1218" s="22" t="str">
        <f>HYPERLINK("https://www.tenforums.com/tutorials/98526-opt-opt-out-shield-studies-firefox.html","Firefox SHIELD Studies - Opt-in or Opt-out")</f>
        <v>Firefox SHIELD Studies - Opt-in or Opt-out</v>
      </c>
      <c r="B1218" s="23" t="s">
        <v>1239</v>
      </c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</row>
    <row r="1219" ht="27.0" customHeight="1">
      <c r="A1219" s="22" t="str">
        <f>HYPERLINK("https://www.tenforums.com/tutorials/112961-enable-disable-tab-warming-firefox.html","Firefox Tab Warming - Enable or Disable in Windows")</f>
        <v>Firefox Tab Warming - Enable or Disable in Windows</v>
      </c>
      <c r="B1219" s="23" t="s">
        <v>1240</v>
      </c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</row>
    <row r="1220" ht="27.0" customHeight="1">
      <c r="A1220" s="22" t="str">
        <f>HYPERLINK("https://www.tenforums.com/tutorials/98157-add-remove-title-bar-firefox.html","Firefox Title Bar - Add or Remove")</f>
        <v>Firefox Title Bar - Add or Remove</v>
      </c>
      <c r="B1220" s="23" t="s">
        <v>1241</v>
      </c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</row>
    <row r="1221" ht="27.0" customHeight="1">
      <c r="A1221" s="22" t="str">
        <f>HYPERLINK("https://www.tenforums.com/tutorials/99092-change-theme-firefox.html","Firefox Theme - Change")</f>
        <v>Firefox Theme - Change</v>
      </c>
      <c r="B1221" s="23" t="s">
        <v>1242</v>
      </c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</row>
    <row r="1222" ht="27.0" customHeight="1">
      <c r="A1222" s="22" t="str">
        <f>HYPERLINK("https://www.tenforums.com/tutorials/99106-add-remove-toolbar-items-firefox.html","Firefox Toolbar Items - Add or Remove")</f>
        <v>Firefox Toolbar Items - Add or Remove</v>
      </c>
      <c r="B1222" s="23" t="s">
        <v>1243</v>
      </c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</row>
    <row r="1223" ht="27.0" customHeight="1">
      <c r="A1223" s="22" t="str">
        <f>HYPERLINK("https://www.tenforums.com/tutorials/98014-turn-off-ui-animations-firefox.html","Firefox UI Animations - Turn On or Off")</f>
        <v>Firefox UI Animations - Turn On or Off</v>
      </c>
      <c r="B1223" s="23" t="s">
        <v>1244</v>
      </c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</row>
    <row r="1224" ht="27.0" customHeight="1">
      <c r="A1224" s="25" t="s">
        <v>1245</v>
      </c>
      <c r="B1224" s="24" t="s">
        <v>1246</v>
      </c>
      <c r="C1224" s="36"/>
      <c r="D1224" s="36"/>
      <c r="E1224" s="36"/>
      <c r="F1224" s="36"/>
      <c r="G1224" s="36"/>
      <c r="H1224" s="36"/>
      <c r="I1224" s="36"/>
      <c r="J1224" s="36"/>
      <c r="K1224" s="36"/>
      <c r="L1224" s="36"/>
      <c r="M1224" s="36"/>
      <c r="N1224" s="36"/>
      <c r="O1224" s="36"/>
      <c r="P1224" s="36"/>
      <c r="Q1224" s="36"/>
      <c r="R1224" s="36"/>
      <c r="S1224" s="36"/>
      <c r="T1224" s="36"/>
      <c r="U1224" s="36"/>
      <c r="V1224" s="36"/>
      <c r="W1224" s="36"/>
      <c r="X1224" s="36"/>
    </row>
    <row r="1225" ht="27.0" customHeight="1">
      <c r="A1225" s="22" t="str">
        <f>HYPERLINK("https://www.tenforums.com/tutorials/39665-windows-10-mobile-phone-firmware-revision-number-find.html","Firmware Revision Number of Windows 10 Mobile Phone - Find")</f>
        <v>Firmware Revision Number of Windows 10 Mobile Phone - Find</v>
      </c>
      <c r="B1225" s="23" t="s">
        <v>1247</v>
      </c>
      <c r="C1225" s="36"/>
      <c r="D1225" s="36"/>
      <c r="E1225" s="36"/>
      <c r="F1225" s="36"/>
      <c r="G1225" s="36"/>
      <c r="H1225" s="36"/>
      <c r="I1225" s="36"/>
      <c r="J1225" s="36"/>
      <c r="K1225" s="36"/>
      <c r="L1225" s="36"/>
      <c r="M1225" s="36"/>
      <c r="N1225" s="36"/>
      <c r="O1225" s="36"/>
      <c r="P1225" s="36"/>
      <c r="Q1225" s="36"/>
      <c r="R1225" s="36"/>
      <c r="S1225" s="36"/>
      <c r="T1225" s="36"/>
      <c r="U1225" s="36"/>
      <c r="V1225" s="36"/>
      <c r="W1225" s="36"/>
      <c r="X1225" s="36"/>
    </row>
    <row r="1226" ht="27.0" customHeight="1">
      <c r="A1226" s="22" t="str">
        <f>HYPERLINK("https://www.tenforums.com/tutorials/103482-change-first-day-week-windows-10-a.html","First Day of Week - Change in Windows 10")</f>
        <v>First Day of Week - Change in Windows 10</v>
      </c>
      <c r="B1226" s="23" t="s">
        <v>1248</v>
      </c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</row>
    <row r="1227" ht="27.0" customHeight="1">
      <c r="A1227" s="22" t="str">
        <f>HYPERLINK("https://www.tenforums.com/tutorials/2411-turn-off-user-first-sign-animation-window-10-a.html","First Sign-in Animation - Turn On or Off in Window 10")</f>
        <v>First Sign-in Animation - Turn On or Off in Window 10</v>
      </c>
      <c r="B1227" s="23" t="s">
        <v>15</v>
      </c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</row>
    <row r="1228" ht="27.0" customHeight="1">
      <c r="A1228" s="22" t="str">
        <f>HYPERLINK("https://www.tenforums.com/tutorials/42396-hyper-v-floppy-disk-drive-remove-windows-virtual-machine.html","Floppy Disk Drive in Hyper-V - Remove in Windows Virtual Machine")</f>
        <v>Floppy Disk Drive in Hyper-V - Remove in Windows Virtual Machine</v>
      </c>
      <c r="B1228" s="23" t="s">
        <v>1249</v>
      </c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</row>
    <row r="1229" ht="27.0" customHeight="1">
      <c r="A1229" s="22" t="str">
        <f>HYPERLINK("https://www.tenforums.com/tutorials/5556-turn-off-transparency-effects-windows-10-a.html","Fluent Design Effect - Turn On or Off in Windows 10")</f>
        <v>Fluent Design Effect - Turn On or Off in Windows 10</v>
      </c>
      <c r="B1229" s="24" t="s">
        <v>79</v>
      </c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</row>
    <row r="1230" ht="27.0" customHeight="1">
      <c r="A1230" s="22" t="str">
        <f>HYPERLINK("https://www.tenforums.com/tutorials/102201-change-focus-assist-automatic-rules-windows-10-a.html","Focus Assist Automatic Rules - Change in Windows 10")</f>
        <v>Focus Assist Automatic Rules - Change in Windows 10</v>
      </c>
      <c r="B1230" s="23" t="s">
        <v>1250</v>
      </c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</row>
    <row r="1231" ht="27.0" customHeight="1">
      <c r="A1231" s="22" t="str">
        <f>HYPERLINK("https://www.tenforums.com/tutorials/102205-customize-focus-assist-priority-list-windows-10-a.html","Focus Assist Priority List - Customize in Windows 10")</f>
        <v>Focus Assist Priority List - Customize in Windows 10</v>
      </c>
      <c r="B1231" s="23" t="s">
        <v>1251</v>
      </c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</row>
    <row r="1232" ht="27.0" customHeight="1">
      <c r="A1232" s="22" t="str">
        <f>HYPERLINK("https://www.tenforums.com/tutorials/18273-turn-off-focus-assist-windows-10-a.html","Focus Assist - Turn On or Off in Windows 10")</f>
        <v>Focus Assist - Turn On or Off in Windows 10</v>
      </c>
      <c r="B1232" s="23" t="s">
        <v>1252</v>
      </c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</row>
    <row r="1233" ht="27.0" customHeight="1">
      <c r="A1233" s="22" t="str">
        <f>HYPERLINK("https://www.tenforums.com/tutorials/4636-pin-taskbar-folder-drive-windows-10-a.html","Folder and Drive - 'Pin to taskbar' in Windows 10")</f>
        <v>Folder and Drive - 'Pin to taskbar' in Windows 10</v>
      </c>
      <c r="B1233" s="23" t="s">
        <v>991</v>
      </c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</row>
    <row r="1234" ht="27.0" customHeight="1">
      <c r="A1234" s="22" t="str">
        <f>HYPERLINK("https://www.tenforums.com/tutorials/111293-enable-disable-case-sensitive-attribute-folders-windows-10-a.html","Folder Case Sensitive Attribute - Enable or Disable in Windows 10")</f>
        <v>Folder Case Sensitive Attribute - Enable or Disable in Windows 10</v>
      </c>
      <c r="B1234" s="23" t="s">
        <v>430</v>
      </c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</row>
    <row r="1235" ht="27.0" customHeight="1">
      <c r="A1235" s="22" t="str">
        <f>HYPERLINK("https://www.tenforums.com/tutorials/124792-create-new-folder-windows-10-a.html","Folder - Create New Folder in Windows 10")</f>
        <v>Folder - Create New Folder in Windows 10</v>
      </c>
      <c r="B1235" s="23" t="s">
        <v>1253</v>
      </c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</row>
    <row r="1236" ht="27.0" customHeight="1">
      <c r="A1236" s="22" t="str">
        <f>HYPERLINK("https://www.tenforums.com/tutorials/124750-delete-folder-windows-10-a.html","Folder - Delete in Windows 10")</f>
        <v>Folder - Delete in Windows 10</v>
      </c>
      <c r="B1236" s="23" t="s">
        <v>803</v>
      </c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</row>
    <row r="1237" ht="27.0" customHeight="1">
      <c r="A1237" s="22" t="str">
        <f>HYPERLINK("https://www.tenforums.com/tutorials/34946-folder-group-view-change-windows-10-a.html","Folder Group by View - Change in Windows 10")</f>
        <v>Folder Group by View - Change in Windows 10</v>
      </c>
      <c r="B1237" s="23" t="s">
        <v>1254</v>
      </c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</row>
    <row r="1238" ht="27.0" customHeight="1">
      <c r="A1238" s="22" t="str">
        <f>HYPERLINK("https://www.tenforums.com/tutorials/3963-folder-icon-change-windows-10-a.html","Folder Icon - Change in Windows 10")</f>
        <v>Folder Icon - Change in Windows 10</v>
      </c>
      <c r="B1238" s="23" t="s">
        <v>1255</v>
      </c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</row>
    <row r="1239" ht="27.0" customHeight="1">
      <c r="A1239" s="22" t="str">
        <f>HYPERLINK("https://www.tenforums.com/tutorials/8811-library-include-folder-windows-10-a.html","Folder - Include in Library in Windows 10")</f>
        <v>Folder - Include in Library in Windows 10</v>
      </c>
      <c r="B1239" s="23" t="s">
        <v>993</v>
      </c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</row>
    <row r="1240" ht="27.0" customHeight="1">
      <c r="A1240" s="22" t="str">
        <f>HYPERLINK("https://www.tenforums.com/tutorials/89182-show-hide-folder-merge-conflicts-windows-10-a.html","Folder Merge Conflicts - Hide or Show in Windows 10")</f>
        <v>Folder Merge Conflicts - Hide or Show in Windows 10</v>
      </c>
      <c r="B1240" s="23" t="s">
        <v>1256</v>
      </c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</row>
    <row r="1241" ht="27.0" customHeight="1">
      <c r="A1241" s="25" t="str">
        <f>HYPERLINK("https://www.tenforums.com/tutorials/142909-mount-folder-virtual-drive-windows-7-windows-8-windows-10-a.html","Folder - Mount as Virtual Drive in Windows 7, Windows 8, and Windows 10")</f>
        <v>Folder - Mount as Virtual Drive in Windows 7, Windows 8, and Windows 10</v>
      </c>
      <c r="B1241" s="24" t="s">
        <v>1257</v>
      </c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</row>
    <row r="1242" ht="27.0" customHeight="1">
      <c r="A1242" s="25" t="str">
        <f>HYPERLINK("https://www.tenforums.com/tutorials/142868-mount-drive-folder-windows-10-a.html","Folder - Mount Drive to in Windows 10")</f>
        <v>Folder - Mount Drive to in Windows 10</v>
      </c>
      <c r="B1242" s="24" t="s">
        <v>1001</v>
      </c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</row>
    <row r="1243" ht="27.0" customHeight="1">
      <c r="A1243" s="22" t="str">
        <f>HYPERLINK("https://www.tenforums.com/tutorials/107525-open-folder-new-tab-windows-10-file-explorer.html","Folder - Open in New Tab in Windows 10 File Explorer")</f>
        <v>Folder - Open in New Tab in Windows 10 File Explorer</v>
      </c>
      <c r="B1243" s="23" t="s">
        <v>1258</v>
      </c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</row>
    <row r="1244" ht="27.0" customHeight="1">
      <c r="A1244" s="22" t="str">
        <f>HYPERLINK("https://www.tenforums.com/tutorials/66634-open-each-folder-same-new-window-windows-10-a.html","Folder - Open in Same or New Window in Windows 10 ")</f>
        <v>Folder - Open in Same or New Window in Windows 10 </v>
      </c>
      <c r="B1244" s="23" t="s">
        <v>1259</v>
      </c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</row>
    <row r="1245" ht="27.0" customHeight="1">
      <c r="A1245" s="25" t="s">
        <v>1260</v>
      </c>
      <c r="B1245" s="24" t="s">
        <v>1156</v>
      </c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</row>
    <row r="1246" ht="27.0" customHeight="1">
      <c r="A1246" s="22" t="str">
        <f>HYPERLINK("https://www.tenforums.com/tutorials/2768-file-explorer-options-open-windows-10-a.html","Folder Options - Open in Windows 10")</f>
        <v>Folder Options - Open in Windows 10</v>
      </c>
      <c r="B1246" s="23" t="s">
        <v>1157</v>
      </c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</row>
    <row r="1247" ht="27.0" customHeight="1">
      <c r="A1247" s="22" t="str">
        <f>HYPERLINK("https://www.tenforums.com/tutorials/64234-folder-picture-change-windows-10-a.html","Folder Picture - Change in Windows 10 ")</f>
        <v>Folder Picture - Change in Windows 10 </v>
      </c>
      <c r="B1247" s="23" t="s">
        <v>1261</v>
      </c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</row>
    <row r="1248" ht="27.0" customHeight="1">
      <c r="A1248" s="22" t="str">
        <f>HYPERLINK("https://www.tenforums.com/tutorials/125107-rename-folder-windows-10-a.html","Folder - Rename in Windows 10")</f>
        <v>Folder - Rename in Windows 10</v>
      </c>
      <c r="B1248" s="23" t="s">
        <v>1262</v>
      </c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</row>
    <row r="1249" ht="27.0" customHeight="1">
      <c r="A1249" s="22" t="str">
        <f>HYPERLINK("https://www.tenforums.com/tutorials/34895-folder-sort-view-change-windows-10-a.html","Folder Sort by View - Change in Windows 10")</f>
        <v>Folder Sort by View - Change in Windows 10</v>
      </c>
      <c r="B1249" s="23" t="s">
        <v>1263</v>
      </c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</row>
    <row r="1250" ht="27.0" customHeight="1">
      <c r="A1250" s="22" t="str">
        <f>HYPERLINK("https://www.tenforums.com/tutorials/7923-folder-template-change-windows-10-a.html","Folder Template - Change in Windows 10")</f>
        <v>Folder Template - Change in Windows 10</v>
      </c>
      <c r="B1250" s="23" t="s">
        <v>1264</v>
      </c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</row>
    <row r="1251" ht="27.0" customHeight="1">
      <c r="A1251" s="35" t="s">
        <v>1265</v>
      </c>
      <c r="B1251" s="39" t="s">
        <v>1266</v>
      </c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</row>
    <row r="1252" ht="27.0" customHeight="1">
      <c r="A1252" s="22" t="str">
        <f>HYPERLINK("https://www.tenforums.com/tutorials/35093-folder-view-apply-folders-windows-10-a.html","Folder View - 'Apply to Folders' in Windows 10")</f>
        <v>Folder View - 'Apply to Folders' in Windows 10</v>
      </c>
      <c r="B1252" s="23" t="s">
        <v>196</v>
      </c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</row>
    <row r="1253" ht="27.0" customHeight="1">
      <c r="A1253" s="22" t="str">
        <f>HYPERLINK("https://www.tenforums.com/tutorials/34119-folder-view-layout-change-windows-10-a.html","Folder View Layout - Change in Windows 10")</f>
        <v>Folder View Layout - Change in Windows 10</v>
      </c>
      <c r="B1253" s="23" t="s">
        <v>1267</v>
      </c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</row>
    <row r="1254" ht="27.0" customHeight="1">
      <c r="A1254" s="22" t="str">
        <f>HYPERLINK("https://www.tenforums.com/tutorials/35192-folder-view-set-default-all-folders-windows-10-a.html","Folder View - Set a Default for all Folders in Windows 10")</f>
        <v>Folder View - Set a Default for all Folders in Windows 10</v>
      </c>
      <c r="B1254" s="23" t="s">
        <v>1268</v>
      </c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</row>
    <row r="1255" ht="27.0" customHeight="1">
      <c r="A1255" s="22" t="str">
        <f>HYPERLINK("https://www.tenforums.com/tutorials/17777-folder-view-settings-backup-restore-windows-10-a.html","Folder View Settings - Backup and Restore in Windows 10")</f>
        <v>Folder View Settings - Backup and Restore in Windows 10</v>
      </c>
      <c r="B1255" s="23" t="s">
        <v>1269</v>
      </c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</row>
    <row r="1256" ht="27.0" customHeight="1">
      <c r="A1256" s="40" t="s">
        <v>1270</v>
      </c>
      <c r="B1256" s="24" t="s">
        <v>1271</v>
      </c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</row>
    <row r="1257" ht="27.0" customHeight="1">
      <c r="A1257" s="22" t="str">
        <f>HYPERLINK("https://www.tenforums.com/tutorials/17707-folder-view-settings-reset-default-windows-10-a.html","Folder View Settings - Reset to Default in Windows 10")</f>
        <v>Folder View Settings - Reset to Default in Windows 10</v>
      </c>
      <c r="B1257" s="23" t="s">
        <v>1272</v>
      </c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</row>
    <row r="1258" ht="27.0" customHeight="1">
      <c r="A1258" s="22" t="str">
        <f>HYPERLINK("https://www.tenforums.com/tutorials/35200-folder-view-size-all-columns-fit-windows-10-a.html","Folder View - Size All Columns to Fit in Windows 10")</f>
        <v>Folder View - Size All Columns to Fit in Windows 10</v>
      </c>
      <c r="B1258" s="23" t="s">
        <v>585</v>
      </c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</row>
    <row r="1259" ht="27.0" customHeight="1">
      <c r="A1259" s="22" t="str">
        <f>HYPERLINK("https://www.tenforums.com/tutorials/85586-set-unset-hidden-attribute-files-folders-windows-10-a.html","Folders and Files - Hide or Unhide in Windows 10")</f>
        <v>Folders and Files - Hide or Unhide in Windows 10</v>
      </c>
      <c r="B1259" s="23" t="s">
        <v>1199</v>
      </c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</row>
    <row r="1260" ht="27.0" customHeight="1">
      <c r="A1260" s="22" t="str">
        <f>HYPERLINK("https://www.tenforums.com/tutorials/6015-pc-folders-add-remove-windows-10-a.html","Folders in This PC - Add or Remove in Windows 10")</f>
        <v>Folders in This PC - Add or Remove in Windows 10</v>
      </c>
      <c r="B1260" s="23" t="s">
        <v>1273</v>
      </c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</row>
    <row r="1261" ht="27.0" customHeight="1">
      <c r="A1261" s="25" t="str">
        <f>HYPERLINK("https://www.tenforums.com/tutorials/139087-enable-disable-untrusted-font-blocking-windows-10-a.html","Font Blocking - Enable or Disable in Windows 10")</f>
        <v>Font Blocking - Enable or Disable in Windows 10</v>
      </c>
      <c r="B1261" s="24" t="s">
        <v>1274</v>
      </c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</row>
    <row r="1262" ht="27.0" customHeight="1">
      <c r="A1262" s="25" t="str">
        <f>HYPERLINK("https://www.tenforums.com/tutorials/139142-read-event-viewer-log-untrusted-font-blocking-windows-10-a.html","Font Blocking Event Viewer Log - Read in Windows 10")</f>
        <v>Font Blocking Event Viewer Log - Read in Windows 10</v>
      </c>
      <c r="B1262" s="24" t="s">
        <v>1091</v>
      </c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</row>
    <row r="1263" ht="27.0" customHeight="1">
      <c r="A1263" s="25" t="str">
        <f>HYPERLINK("https://www.tenforums.com/tutorials/139148-exclude-specific-apps-untrusted-font-blocking-windows-10-a.html","Font Blocking - Exclude Specific Apps in Windows 10")</f>
        <v>Font Blocking - Exclude Specific Apps in Windows 10</v>
      </c>
      <c r="B1263" s="24" t="s">
        <v>1275</v>
      </c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</row>
    <row r="1264" ht="27.0" customHeight="1">
      <c r="A1264" s="22" t="str">
        <f>HYPERLINK("https://www.tenforums.com/tutorials/54452-font-cache-rebuild-windows-10-a.html","Font Cache - Rebuild in Windows 10 ")</f>
        <v>Font Cache - Rebuild in Windows 10 </v>
      </c>
      <c r="B1264" s="23" t="s">
        <v>1276</v>
      </c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</row>
    <row r="1265" ht="27.0" customHeight="1">
      <c r="A1265" s="25" t="s">
        <v>1277</v>
      </c>
      <c r="B1265" s="24" t="s">
        <v>1278</v>
      </c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</row>
    <row r="1266" ht="27.0" customHeight="1">
      <c r="A1266" s="22" t="str">
        <f>HYPERLINK("https://www.tenforums.com/tutorials/119209-create-custom-font-microsoft-font-maker-app-windows-10-a.html","Font - Create Custom with Microsoft Font Maker app in Windows 10")</f>
        <v>Font - Create Custom with Microsoft Font Maker app in Windows 10</v>
      </c>
      <c r="B1266" s="23" t="s">
        <v>1279</v>
      </c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</row>
    <row r="1267" ht="27.0" customHeight="1">
      <c r="A1267" s="22" t="str">
        <f>HYPERLINK("https://www.tenforums.com/tutorials/126996-backup-restore-font-settings-windows.html","Font Settings - Backup and Restore in Windows")</f>
        <v>Font Settings - Backup and Restore in Windows</v>
      </c>
      <c r="B1267" s="23" t="s">
        <v>1280</v>
      </c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</row>
    <row r="1268" ht="27.0" customHeight="1">
      <c r="A1268" s="22" t="str">
        <f>HYPERLINK("https://www.tenforums.com/tutorials/119581-restore-default-font-settings-windows.html","Font Settings - Restore Default in Windows")</f>
        <v>Font Settings - Restore Default in Windows</v>
      </c>
      <c r="B1268" s="23" t="s">
        <v>1281</v>
      </c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</row>
    <row r="1269" ht="27.0" customHeight="1">
      <c r="A1269" s="22" t="str">
        <f>HYPERLINK("https://www.tenforums.com/tutorials/126775-enable-disable-font-smoothing-windows.html","Font Smoothing - Enable or Disable in Windows")</f>
        <v>Font Smoothing - Enable or Disable in Windows</v>
      </c>
      <c r="B1269" s="23" t="s">
        <v>1282</v>
      </c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</row>
    <row r="1270" ht="27.0" customHeight="1">
      <c r="A1270" s="22" t="str">
        <f>HYPERLINK("https://www.tenforums.com/tutorials/100856-change-font-handwriting-panel-windows-10-a.html","Font Used in Handwriting Panel - Change in Windows 10")</f>
        <v>Font Used in Handwriting Panel - Change in Windows 10</v>
      </c>
      <c r="B1270" s="23" t="s">
        <v>1283</v>
      </c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</row>
    <row r="1271" ht="27.0" customHeight="1">
      <c r="A1271" s="22" t="str">
        <f>HYPERLINK("https://www.tenforums.com/tutorials/127007-delete-fonts-windows-10-a.html","Fonts - Delete in Windows 10")</f>
        <v>Fonts - Delete in Windows 10</v>
      </c>
      <c r="B1271" s="23" t="s">
        <v>1284</v>
      </c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</row>
    <row r="1272" ht="27.0" customHeight="1">
      <c r="A1272" s="22" t="str">
        <f>HYPERLINK("https://www.tenforums.com/tutorials/103141-get-fonts-microsoft-store-windows-10-a.html","Fonts - Get from Microsoft Store in Windows 10")</f>
        <v>Fonts - Get from Microsoft Store in Windows 10</v>
      </c>
      <c r="B1272" s="23" t="s">
        <v>1285</v>
      </c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</row>
    <row r="1273" ht="27.0" customHeight="1">
      <c r="A1273" s="22" t="str">
        <f>HYPERLINK("https://www.tenforums.com/tutorials/119448-hide-show-fonts-windows.html","Fonts - Hide or Show in Windows")</f>
        <v>Fonts - Hide or Show in Windows</v>
      </c>
      <c r="B1273" s="23" t="s">
        <v>1286</v>
      </c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</row>
    <row r="1274" ht="27.0" customHeight="1">
      <c r="A1274" s="22" t="str">
        <f>HYPERLINK("https://www.tenforums.com/tutorials/26715-fonts-install-windows-10-a.html","Fonts - Install in Windows 10")</f>
        <v>Fonts - Install in Windows 10</v>
      </c>
      <c r="B1274" s="23" t="s">
        <v>1287</v>
      </c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</row>
    <row r="1275" ht="27.0" customHeight="1">
      <c r="A1275" s="22" t="str">
        <f>HYPERLINK("https://www.tenforums.com/tutorials/103617-preview-fonts-windows-10-a.html","Fonts - Preview in Windows 10")</f>
        <v>Fonts - Preview in Windows 10</v>
      </c>
      <c r="B1275" s="23" t="s">
        <v>1288</v>
      </c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</row>
    <row r="1276" ht="27.0" customHeight="1">
      <c r="A1276" s="28" t="s">
        <v>1289</v>
      </c>
      <c r="B1276" s="29" t="s">
        <v>1290</v>
      </c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</row>
    <row r="1277" ht="27.0" customHeight="1">
      <c r="A1277" s="22" t="str">
        <f>HYPERLINK("https://www.tenforums.com/tutorials/96205-format-disk-drive-windows-10-a.html","Format Disk or Drive in Windows 10")</f>
        <v>Format Disk or Drive in Windows 10</v>
      </c>
      <c r="B1277" s="23" t="s">
        <v>899</v>
      </c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</row>
    <row r="1278" ht="27.0" customHeight="1">
      <c r="A1278" s="22" t="str">
        <f>HYPERLINK("https://www.tenforums.com/tutorials/121844-turn-off-conversational-dates-format-windows-10-file-explorer.html","Friendly Dates in File Explorer - Turn On or Off in Windows 10")</f>
        <v>Friendly Dates in File Explorer - Turn On or Off in Windows 10</v>
      </c>
      <c r="B1278" s="23" t="s">
        <v>1147</v>
      </c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</row>
    <row r="1279" ht="27.0" customHeight="1">
      <c r="A1279" s="22" t="str">
        <f>HYPERLINK("https://www.tenforums.com/tutorials/53637-fresh-start-windows-10-a.html","Fresh Start Windows 10")</f>
        <v>Fresh Start Windows 10</v>
      </c>
      <c r="B1279" s="23" t="s">
        <v>1291</v>
      </c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</row>
    <row r="1280" ht="27.0" customHeight="1">
      <c r="A1280" s="22" t="str">
        <f>HYPERLINK("https://www.tenforums.com/tutorials/3476-recent-items-frequent-places-reset-clear.html","Frequent Places and Recent Items - Reset and Clear")</f>
        <v>Frequent Places and Recent Items - Reset and Clear</v>
      </c>
      <c r="B1280" s="23" t="s">
        <v>1292</v>
      </c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</row>
    <row r="1281" ht="27.0" customHeight="1">
      <c r="A1281" s="22" t="str">
        <f>HYPERLINK("https://www.tenforums.com/tutorials/3469-recent-items-frequent-places-turn-off.html","Frequent Places and Recent Items - Turn On or Off")</f>
        <v>Frequent Places and Recent Items - Turn On or Off</v>
      </c>
      <c r="B1281" s="23" t="s">
        <v>1293</v>
      </c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</row>
    <row r="1282" ht="27.0" customHeight="1">
      <c r="A1282" s="22" t="str">
        <f>HYPERLINK("https://www.tenforums.com/tutorials/131553-show-full-path-address-bar-file-explorer-windows-10-a.html","Full Path in Address Bar of File Explorer - Show in Windows 10")</f>
        <v>Full Path in Address Bar of File Explorer - Show in Windows 10</v>
      </c>
      <c r="B1282" s="23" t="s">
        <v>1141</v>
      </c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</row>
    <row r="1283" ht="27.0" customHeight="1">
      <c r="A1283" s="22" t="str">
        <f>HYPERLINK("https://www.tenforums.com/tutorials/3430-display-full-path-title-bar-file-explorer-windows-10-a.html","Full Path in Title Bar of File Explorer in Windows 10")</f>
        <v>Full Path in Title Bar of File Explorer in Windows 10</v>
      </c>
      <c r="B1283" s="23" t="s">
        <v>1170</v>
      </c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</row>
    <row r="1284" ht="27.0" customHeight="1">
      <c r="A1284" s="22" t="str">
        <f>HYPERLINK("https://www.tenforums.com/tutorials/104080-enable-disable-fullscreen-optimizations-windows-10-a.html","Fullscreen Optimizations - Enable or Disable in Windows 10")</f>
        <v>Fullscreen Optimizations - Enable or Disable in Windows 10</v>
      </c>
      <c r="B1284" s="23" t="s">
        <v>1294</v>
      </c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</row>
    <row r="1285" ht="27.0" customHeight="1">
      <c r="A1285" s="25" t="s">
        <v>1295</v>
      </c>
      <c r="B1285" s="24" t="s">
        <v>1296</v>
      </c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</row>
    <row r="1286" ht="27.0" customHeight="1">
      <c r="A1286" s="22" t="str">
        <f>HYPERLINK("https://www.tenforums.com/tutorials/13081-furmark-gpu-stress-test.html","FurMark - GPU Stress Test")</f>
        <v>FurMark - GPU Stress Test</v>
      </c>
      <c r="B1286" s="23" t="s">
        <v>1297</v>
      </c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</row>
    <row r="1287" ht="27.0" customHeight="1">
      <c r="A1287" s="6" t="s">
        <v>1298</v>
      </c>
      <c r="B1287" s="6" t="s">
        <v>1298</v>
      </c>
      <c r="C1287" s="21"/>
      <c r="D1287" s="21"/>
      <c r="E1287" s="21"/>
      <c r="F1287" s="21"/>
      <c r="G1287" s="21"/>
      <c r="H1287" s="21"/>
      <c r="I1287" s="21"/>
      <c r="J1287" s="21"/>
      <c r="K1287" s="21"/>
      <c r="L1287" s="21"/>
      <c r="M1287" s="21"/>
      <c r="N1287" s="21"/>
      <c r="O1287" s="21"/>
      <c r="P1287" s="21"/>
      <c r="Q1287" s="21"/>
      <c r="R1287" s="21"/>
      <c r="S1287" s="21"/>
      <c r="T1287" s="21"/>
      <c r="U1287" s="21"/>
      <c r="V1287" s="21"/>
      <c r="W1287" s="21"/>
      <c r="X1287" s="21"/>
    </row>
    <row r="1288" ht="27.0" customHeight="1">
      <c r="A1288" s="30" t="str">
        <f>HYPERLINK("https://www.tenforums.com/tutorials/104093-choose-light-dark-theme-game-bar-windows-10-a.html","Game Bar - Choose Light or Dark Theme in Windows 10")</f>
        <v>Game Bar - Choose Light or Dark Theme in Windows 10</v>
      </c>
      <c r="B1288" s="23" t="s">
        <v>1299</v>
      </c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</row>
    <row r="1289" ht="27.0" customHeight="1">
      <c r="A1289" s="22" t="str">
        <f>HYPERLINK("https://www.tenforums.com/tutorials/113376-dedicate-resources-game-windows-10-game-bar.html","Game Bar - Dedicate Resources to Game in Windows 10")</f>
        <v>Game Bar - Dedicate Resources to Game in Windows 10</v>
      </c>
      <c r="B1289" s="23" t="s">
        <v>1300</v>
      </c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</row>
    <row r="1290" ht="27.0" customHeight="1">
      <c r="A1290" s="25" t="str">
        <f>HYPERLINK("https://www.tenforums.com/tutorials/151309-how-add-remove-overlays-xbox-game-bar-home-windows-10-a.html","Game Bar Favorites - Add or Remove Overlay Favorites on Home Bar in Windows 10")</f>
        <v>Game Bar Favorites - Add or Remove Overlay Favorites on Home Bar in Windows 10</v>
      </c>
      <c r="B1290" s="24" t="s">
        <v>1301</v>
      </c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</row>
    <row r="1291" ht="27.0" customHeight="1">
      <c r="A1291" s="22" t="str">
        <f>HYPERLINK("https://www.tenforums.com/tutorials/31840-keyboard-shortcuts-apps-windows-10-a.html","Game Bar Keyboard Shortcuts in Windows 10")</f>
        <v>Game Bar Keyboard Shortcuts in Windows 10</v>
      </c>
      <c r="B1291" s="23" t="s">
        <v>204</v>
      </c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</row>
    <row r="1292" ht="27.0" customHeight="1">
      <c r="A1292" s="30" t="str">
        <f>HYPERLINK("https://www.tenforums.com/tutorials/124402-customize-keyboard-shortcuts-game-bar-windows-10-a.html","Game Bar Keyboard Shortcuts - Customize in Windows 10")</f>
        <v>Game Bar Keyboard Shortcuts - Customize in Windows 10</v>
      </c>
      <c r="B1292" s="23" t="s">
        <v>1302</v>
      </c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</row>
    <row r="1293" ht="27.0" customHeight="1">
      <c r="A1293" s="25" t="str">
        <f>HYPERLINK("https://www.tenforums.com/tutorials/151558-turn-off-notification-sounds-while-playing-games-windows-10-a.html","Game Bar Notification Sounds - Turn On or Off while Playing Games in Windows 10")</f>
        <v>Game Bar Notification Sounds - Turn On or Off while Playing Games in Windows 10</v>
      </c>
      <c r="B1293" s="24" t="s">
        <v>1303</v>
      </c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</row>
    <row r="1294" ht="27.0" customHeight="1">
      <c r="A1294" s="25" t="str">
        <f>HYPERLINK("https://www.tenforums.com/tutorials/151547-show-hide-notifications-when-playing-fullscreen-game-windows-10-a.html","Game Bar Notifications - Hide or Show when Playing Fullscreen Game in Windows 10")</f>
        <v>Game Bar Notifications - Hide or Show when Playing Fullscreen Game in Windows 10</v>
      </c>
      <c r="B1294" s="24" t="s">
        <v>1304</v>
      </c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</row>
    <row r="1295" ht="27.0" customHeight="1">
      <c r="A1295" s="25" t="str">
        <f>HYPERLINK("https://www.tenforums.com/tutorials/138967-enable-disable-open-xbox-game-bar-using-controller-windows-10-a.html","Game Bar Open using Xbox button on Controller - Enable or Disable in Windows 10")</f>
        <v>Game Bar Open using Xbox button on Controller - Enable or Disable in Windows 10</v>
      </c>
      <c r="B1295" s="24" t="s">
        <v>1305</v>
      </c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</row>
    <row r="1296" ht="27.0" customHeight="1">
      <c r="A1296" s="25" t="str">
        <f>HYPERLINK("https://www.tenforums.com/tutorials/151443-how-pin-unpin-xbox-game-bar-overlays-screen-windows-10-a.html","Game Bar Overlays - Pin and Unpin on Screen in Windows 10")</f>
        <v>Game Bar Overlays - Pin and Unpin on Screen in Windows 10</v>
      </c>
      <c r="B1296" s="24" t="s">
        <v>1306</v>
      </c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</row>
    <row r="1297" ht="27.0" customHeight="1">
      <c r="A1297" s="22" t="str">
        <f>HYPERLINK("https://www.tenforums.com/tutorials/8630-game-bar-record-take-screenshots-windows-10-a.html","Game Bar - Record and Take Screenshots in Windows 10")</f>
        <v>Game Bar - Record and Take Screenshots in Windows 10</v>
      </c>
      <c r="B1297" s="23" t="s">
        <v>1307</v>
      </c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</row>
    <row r="1298" ht="27.0" customHeight="1">
      <c r="A1298" s="30" t="str">
        <f>HYPERLINK("https://www.tenforums.com/tutorials/76094-turn-off-game-bar-tips-windows-10-a.html","Game Bar Tips - Turn On or Off in Windows 10")</f>
        <v>Game Bar Tips - Turn On or Off in Windows 10</v>
      </c>
      <c r="B1298" s="24" t="s">
        <v>1308</v>
      </c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</row>
    <row r="1299" ht="27.0" customHeight="1">
      <c r="A1299" s="30" t="str">
        <f>HYPERLINK("https://www.tenforums.com/tutorials/8637-turn-off-xbox-game-bar-windows-10-a.html","Game Bar - Turn On or Off in Windows 10")</f>
        <v>Game Bar - Turn On or Off in Windows 10</v>
      </c>
      <c r="B1299" s="24" t="s">
        <v>1309</v>
      </c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</row>
    <row r="1300" ht="27.0" customHeight="1">
      <c r="A1300" s="30" t="str">
        <f>HYPERLINK("https://www.tenforums.com/tutorials/113373-view-game-performance-game-bar-windows-10-a.html","Game Bar - View Game Performance in Windows 10")</f>
        <v>Game Bar - View Game Performance in Windows 10</v>
      </c>
      <c r="B1300" s="23" t="s">
        <v>1310</v>
      </c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</row>
    <row r="1301" ht="27.0" customHeight="1">
      <c r="A1301" s="22" t="str">
        <f>HYPERLINK("https://www.tenforums.com/tutorials/103910-calibrate-game-controller-windows-10-a.html","Game Controller - Calibrate in Windows 10")</f>
        <v>Game Controller - Calibrate in Windows 10</v>
      </c>
      <c r="B1301" s="23" t="s">
        <v>1311</v>
      </c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</row>
    <row r="1302" ht="27.0" customHeight="1">
      <c r="A1302" s="22" t="str">
        <f>HYPERLINK("https://www.tenforums.com/tutorials/51180-game-dvr-game-bar-enable-disable-windows-10-a.html","Game DVR and Game Bar - Enable or Disable in Windows 10")</f>
        <v>Game DVR and Game Bar - Enable or Disable in Windows 10</v>
      </c>
      <c r="B1302" s="23" t="s">
        <v>1312</v>
      </c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</row>
    <row r="1303" ht="27.0" customHeight="1">
      <c r="A1303" s="22" t="str">
        <f>HYPERLINK("https://www.tenforums.com/tutorials/87523-move-location-game-dvr-captures-folder-windows-10-a.html","Game DVR Captures Folder - Move Location in Windows 10")</f>
        <v>Game DVR Captures Folder - Move Location in Windows 10</v>
      </c>
      <c r="B1303" s="23" t="s">
        <v>427</v>
      </c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</row>
    <row r="1304" ht="27.0" customHeight="1">
      <c r="A1304" s="22" t="str">
        <f>HYPERLINK("https://www.tenforums.com/tutorials/87525-restore-default-location-game-dvr-captures-folder-windows-10-a.html","Game DVR Captures Folder - Restore Default Location in Windows 10")</f>
        <v>Game DVR Captures Folder - Restore Default Location in Windows 10</v>
      </c>
      <c r="B1304" s="23" t="s">
        <v>428</v>
      </c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</row>
    <row r="1305" ht="27.0" customHeight="1">
      <c r="A1305" s="22" t="str">
        <f>HYPERLINK("https://www.tenforums.com/tutorials/8686-game-dvr-remember-game-undo-windows-10-a.html","Game DVR 'Remember this as a game' - Undo in Windows 10")</f>
        <v>Game DVR 'Remember this as a game' - Undo in Windows 10</v>
      </c>
      <c r="B1305" s="23" t="s">
        <v>1313</v>
      </c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</row>
    <row r="1306" ht="27.0" customHeight="1">
      <c r="A1306" s="22" t="str">
        <f>HYPERLINK("https://www.tenforums.com/tutorials/75954-game-mode-notifications-turn-off-windows-10-a.html","Game Mode Notifications - Turn On or Off in Windows 10")</f>
        <v>Game Mode Notifications - Turn On or Off in Windows 10</v>
      </c>
      <c r="B1306" s="24" t="s">
        <v>1314</v>
      </c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</row>
    <row r="1307" ht="27.0" customHeight="1">
      <c r="A1307" s="22" t="str">
        <f>HYPERLINK("https://www.tenforums.com/tutorials/100802-reset-game-mode-settings-windows-10-a.html","Game Mode Settings - Reset in Windows 10")</f>
        <v>Game Mode Settings - Reset in Windows 10</v>
      </c>
      <c r="B1307" s="23" t="s">
        <v>1315</v>
      </c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</row>
    <row r="1308" ht="27.0" customHeight="1">
      <c r="A1308" s="22" t="str">
        <f>HYPERLINK("https://www.tenforums.com/tutorials/75936-game-mode-turn-off-windows-10-a.html","Game Mode - Turn On or Off in Windows 10")</f>
        <v>Game Mode - Turn On or Off in Windows 10</v>
      </c>
      <c r="B1308" s="24" t="s">
        <v>1316</v>
      </c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</row>
    <row r="1309" ht="27.0" customHeight="1">
      <c r="A1309" s="22" t="str">
        <f>HYPERLINK("https://www.tenforums.com/tutorials/71127-store-offline-mode-games-turn-off-windows-10-a.html","Games - Play Offline in Windows 10")</f>
        <v>Games - Play Offline in Windows 10</v>
      </c>
      <c r="B1309" s="23" t="s">
        <v>1317</v>
      </c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</row>
    <row r="1310" ht="27.0" customHeight="1">
      <c r="A1310" s="22" t="str">
        <f>HYPERLINK("https://www.tenforums.com/tutorials/133539-turn-off-variable-refresh-rate-games-windows-10-a.html","Games - Turn On or Off Variable Refresh Rate in Windows 10")</f>
        <v>Games - Turn On or Off Variable Refresh Rate in Windows 10</v>
      </c>
      <c r="B1310" s="23" t="s">
        <v>1318</v>
      </c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</row>
    <row r="1311" ht="27.0" customHeight="1">
      <c r="A1311" s="25" t="s">
        <v>1319</v>
      </c>
      <c r="B1311" s="24" t="s">
        <v>1320</v>
      </c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</row>
    <row r="1312" ht="27.0" customHeight="1">
      <c r="A1312" s="22" t="str">
        <f>HYPERLINK("https://www.tenforums.com/tutorials/95922-generic-product-keys-install-windows-10-editions.html","Generic Product Keys to Install Windows 10 Editions")</f>
        <v>Generic Product Keys to Install Windows 10 Editions</v>
      </c>
      <c r="B1312" s="23" t="s">
        <v>795</v>
      </c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</row>
    <row r="1313" ht="27.0" customHeight="1">
      <c r="A1313" s="25" t="str">
        <f>HYPERLINK("https://www.tenforums.com/tutorials/95115-delete-getcurrent-folder-windows-10-a.html","$GetCurrent folder - Delete in Windows 10")</f>
        <v>$GetCurrent folder - Delete in Windows 10</v>
      </c>
      <c r="B1313" s="24" t="s">
        <v>1321</v>
      </c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</row>
    <row r="1314" ht="27.0" customHeight="1">
      <c r="A1314" s="25" t="s">
        <v>1322</v>
      </c>
      <c r="B1314" s="24" t="s">
        <v>1323</v>
      </c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</row>
    <row r="1315" ht="27.0" customHeight="1">
      <c r="A1315" s="22" t="str">
        <f>HYPERLINK("https://www.tenforums.com/tutorials/6728-get-windows-10-app-check-compatibility-report-windows-10-a.html","Get Windows 10 app - Check Compatibility Report for Windows 10")</f>
        <v>Get Windows 10 app - Check Compatibility Report for Windows 10</v>
      </c>
      <c r="B1315" s="23" t="s">
        <v>1324</v>
      </c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</row>
    <row r="1316" ht="27.0" customHeight="1">
      <c r="A1316" s="22" t="str">
        <f>HYPERLINK("https://www.tenforums.com/tutorials/6596-get-windows-10-icon-remove-taskbar-windows-7-8-1-a.html","Get Windows 10 Icon - Remove from Taskbar in Windows 7 and 8.1")</f>
        <v>Get Windows 10 Icon - Remove from Taskbar in Windows 7 and 8.1</v>
      </c>
      <c r="B1316" s="23" t="s">
        <v>1325</v>
      </c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</row>
    <row r="1317" ht="27.0" customHeight="1">
      <c r="A1317" s="22" t="str">
        <f>HYPERLINK("https://www.tenforums.com/tutorials/46888-share-context-menu-add-remove-windows-10-a.html","""Give access to"" Context Menu - Add or Remove in Windows 10")</f>
        <v>"Give access to" Context Menu - Add or Remove in Windows 10</v>
      </c>
      <c r="B1317" s="23" t="s">
        <v>1326</v>
      </c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</row>
    <row r="1318" ht="27.0" customHeight="1">
      <c r="A1318" s="22" t="str">
        <f>HYPERLINK("https://www.tenforums.com/tutorials/75208-glance-screen-turn-off-windows-10-mobile.html","Glance Screen - Turn On or Off in Windows 10 Mobile")</f>
        <v>Glance Screen - Turn On or Off in Windows 10 Mobile</v>
      </c>
      <c r="B1318" s="24" t="s">
        <v>1327</v>
      </c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</row>
    <row r="1319" ht="27.0" customHeight="1">
      <c r="A1319" s="22" t="str">
        <f>HYPERLINK("https://www.tenforums.com/tutorials/100320-connect-cortana-gmail-account-windows-10-a.html","Gmail Account - Connect to Cortana in Windows 10")</f>
        <v>Gmail Account - Connect to Cortana in Windows 10</v>
      </c>
      <c r="B1319" s="23" t="s">
        <v>709</v>
      </c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</row>
    <row r="1320" ht="27.0" customHeight="1">
      <c r="A1320" s="22" t="str">
        <f>HYPERLINK("https://www.tenforums.com/tutorials/4097-windows-10-go-back-previous-windows.html","Go Back to the Previous Windows from Windows 10")</f>
        <v>Go Back to the Previous Windows from Windows 10</v>
      </c>
      <c r="B1320" s="23" t="s">
        <v>1328</v>
      </c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</row>
    <row r="1321" ht="27.0" customHeight="1">
      <c r="A1321" s="22" t="str">
        <f>HYPERLINK("https://www.tenforums.com/tutorials/111315-set-number-days-can-go-back-previous-version-windows.html","Go Back to Previous Version of Windows - Set Number of Days")</f>
        <v>Go Back to Previous Version of Windows - Set Number of Days</v>
      </c>
      <c r="B1321" s="23" t="s">
        <v>1329</v>
      </c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</row>
    <row r="1322" ht="27.0" customHeight="1">
      <c r="A1322" s="25" t="s">
        <v>1330</v>
      </c>
      <c r="B1322" s="24" t="s">
        <v>467</v>
      </c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</row>
    <row r="1323" ht="27.0" customHeight="1">
      <c r="A1323" s="22" t="str">
        <f>HYPERLINK("https://www.tenforums.com/tutorials/116467-allow-block-sites-play-sound-google-chrome.html","Google Chrome - Allow or Block Sites to Play Sound in Windows")</f>
        <v>Google Chrome - Allow or Block Sites to Play Sound in Windows</v>
      </c>
      <c r="B1323" s="23" t="s">
        <v>468</v>
      </c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</row>
    <row r="1324" ht="27.0" customHeight="1">
      <c r="A1324" s="22" t="str">
        <f>HYPERLINK("https://www.tenforums.com/tutorials/74054-google-chrome-ask-save-passwords-turn-off-windows.html","Google Chrome Ask to Save Passwords - Turn On or Off in Windows")</f>
        <v>Google Chrome Ask to Save Passwords - Turn On or Off in Windows</v>
      </c>
      <c r="B1324" s="24" t="s">
        <v>469</v>
      </c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</row>
    <row r="1325" ht="27.0" customHeight="1">
      <c r="A1325" s="22" t="str">
        <f>HYPERLINK("https://www.tenforums.com/tutorials/74050-google-chrome-automatically-switch-new-tab-windows.html","Google Chrome - Automatically Switch to New Tab in Windows")</f>
        <v>Google Chrome - Automatically Switch to New Tab in Windows</v>
      </c>
      <c r="B1325" s="24" t="s">
        <v>470</v>
      </c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</row>
    <row r="1326" ht="27.0" customHeight="1">
      <c r="A1326" s="22" t="str">
        <f>HYPERLINK("https://www.tenforums.com/tutorials/121446-enable-disable-av1-video-codec-support-google-chrome.html","Google Chrome AV1 Video Codec Support - Enable or Disable ")</f>
        <v>Google Chrome AV1 Video Codec Support - Enable or Disable </v>
      </c>
      <c r="B1326" s="23" t="s">
        <v>471</v>
      </c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</row>
    <row r="1327" ht="27.0" customHeight="1">
      <c r="A1327" s="22" t="str">
        <f>HYPERLINK("https://www.tenforums.com/tutorials/80233-enable-disable-google-chrome-background-tab-throttling-windows.html","Google Chrome Background Tab Throttling - Enable or Disable in Windows")</f>
        <v>Google Chrome Background Tab Throttling - Enable or Disable in Windows</v>
      </c>
      <c r="B1327" s="24" t="s">
        <v>472</v>
      </c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</row>
    <row r="1328" ht="27.0" customHeight="1">
      <c r="A1328" s="22" t="str">
        <f>HYPERLINK("https://www.tenforums.com/tutorials/77852-google-chrome-bookmarks-delete-all-windows.html","Google Chrome Bookmarks - Delete All in Windows")</f>
        <v>Google Chrome Bookmarks - Delete All in Windows</v>
      </c>
      <c r="B1328" s="24" t="s">
        <v>473</v>
      </c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</row>
    <row r="1329" ht="27.0" customHeight="1">
      <c r="A1329" s="22" t="str">
        <f>HYPERLINK("https://www.tenforums.com/tutorials/77858-google-chrome-bookmarks-import-export-html-windows.html","Google Chrome Bookmarks - Import or Export as HTML in Windows")</f>
        <v>Google Chrome Bookmarks - Import or Export as HTML in Windows</v>
      </c>
      <c r="B1329" s="24" t="s">
        <v>474</v>
      </c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</row>
    <row r="1330" ht="27.0" customHeight="1">
      <c r="A1330" s="22" t="str">
        <f>HYPERLINK("https://www.tenforums.com/tutorials/98336-import-bookmarks-chrome-firefox-windows.html","Google Chrome Bookmarks - Import to Firefox in Windows")</f>
        <v>Google Chrome Bookmarks - Import to Firefox in Windows</v>
      </c>
      <c r="B1330" s="23" t="s">
        <v>475</v>
      </c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</row>
    <row r="1331" ht="27.0" customHeight="1">
      <c r="A1331" s="22" t="str">
        <f>HYPERLINK("https://www.tenforums.com/tutorials/117453-add-remove-close-buttons-inactive-tabs-google-chrome.html","Google Chrome Close Buttons on Inactive Tabs - Add or Remove ")</f>
        <v>Google Chrome Close Buttons on Inactive Tabs - Add or Remove </v>
      </c>
      <c r="B1331" s="23" t="s">
        <v>476</v>
      </c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</row>
    <row r="1332" ht="27.0" customHeight="1">
      <c r="A1332" s="22" t="str">
        <f>HYPERLINK("https://www.tenforums.com/tutorials/76929-google-chrome-cookies-allow-block-windows.html","Google Chrome Cookies - Allow or Block in Windows")</f>
        <v>Google Chrome Cookies - Allow or Block in Windows</v>
      </c>
      <c r="B1332" s="23" t="s">
        <v>477</v>
      </c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</row>
    <row r="1333" ht="27.0" customHeight="1">
      <c r="A1333" s="22" t="str">
        <f>HYPERLINK("https://www.tenforums.com/tutorials/77006-google-chrome-cookies-delete-windows.html","Google Chrome Cookies - Delete in Windows")</f>
        <v>Google Chrome Cookies - Delete in Windows</v>
      </c>
      <c r="B1333" s="24" t="s">
        <v>478</v>
      </c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</row>
    <row r="1334" ht="27.0" customHeight="1">
      <c r="A1334" s="30" t="str">
        <f>HYPERLINK("https://www.tenforums.com/tutorials/74358-create-desktop-shortcut-website-google-chrome.html","Google Chrome Desktop Shortcut of Website - Create")</f>
        <v>Google Chrome Desktop Shortcut of Website - Create</v>
      </c>
      <c r="B1334" s="24" t="s">
        <v>479</v>
      </c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</row>
    <row r="1335" ht="27.0" customHeight="1">
      <c r="A1335" s="22" t="str">
        <f>HYPERLINK("https://www.tenforums.com/tutorials/74372-google-chrome-download-folder-location-change-windows.html","Google Chrome Download Folder Location - Change in Windows")</f>
        <v>Google Chrome Download Folder Location - Change in Windows</v>
      </c>
      <c r="B1335" s="24" t="s">
        <v>480</v>
      </c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</row>
    <row r="1336" ht="27.0" customHeight="1">
      <c r="A1336" s="22" t="str">
        <f>HYPERLINK("https://www.tenforums.com/tutorials/78565-google-chrome-download-history-view-windows.html","Google Chrome Download History - View in Windows")</f>
        <v>Google Chrome Download History - View in Windows</v>
      </c>
      <c r="B1336" s="24" t="s">
        <v>481</v>
      </c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</row>
    <row r="1337" ht="27.0" customHeight="1">
      <c r="A1337" s="25" t="str">
        <f>HYPERLINK("https://www.tenforums.com/tutorials/145372-how-enable-disable-dns-over-https-doh-google-chrome.html","Google Chrome DNS over HTTPS (DoH) - Enable or Disable")</f>
        <v>Google Chrome DNS over HTTPS (DoH) - Enable or Disable</v>
      </c>
      <c r="B1337" s="24" t="s">
        <v>482</v>
      </c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</row>
    <row r="1338" ht="27.0" customHeight="1">
      <c r="A1338" s="25" t="s">
        <v>1331</v>
      </c>
      <c r="B1338" s="24" t="s">
        <v>1332</v>
      </c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</row>
    <row r="1339" ht="27.0" customHeight="1">
      <c r="A1339" s="22" t="str">
        <f>HYPERLINK("https://www.tenforums.com/tutorials/115757-enable-disable-emoji-context-menu-google-chrome-windows.html","Google Chrome Emoji Context Menu - Enable or Disable in Windows")</f>
        <v>Google Chrome Emoji Context Menu - Enable or Disable in Windows</v>
      </c>
      <c r="B1339" s="23" t="s">
        <v>483</v>
      </c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</row>
    <row r="1340" ht="27.0" customHeight="1">
      <c r="A1340" s="22" t="str">
        <f>HYPERLINK("https://www.tenforums.com/tutorials/108622-export-saved-passwords-google-chrome.html","Google Chrome - Export Saved Passwords")</f>
        <v>Google Chrome - Export Saved Passwords</v>
      </c>
      <c r="B1340" s="23" t="s">
        <v>484</v>
      </c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</row>
    <row r="1341" ht="27.0" customHeight="1">
      <c r="A1341" s="22" t="str">
        <f>HYPERLINK("https://www.tenforums.com/tutorials/129032-enable-disable-extensions-google-chrome.html","Google Chrome Extensions - Enable or Disable")</f>
        <v>Google Chrome Extensions - Enable or Disable</v>
      </c>
      <c r="B1341" s="23" t="s">
        <v>485</v>
      </c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</row>
    <row r="1342" ht="27.0" customHeight="1">
      <c r="A1342" s="22" t="str">
        <f>HYPERLINK("https://www.tenforums.com/tutorials/129040-enable-disable-extensions-incognito-mode-google-chrome.html","Google Chrome Extensions - Enable or Disable in Incognito Mode")</f>
        <v>Google Chrome Extensions - Enable or Disable in Incognito Mode</v>
      </c>
      <c r="B1342" s="23" t="s">
        <v>486</v>
      </c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</row>
    <row r="1343" ht="27.0" customHeight="1">
      <c r="A1343" s="22" t="str">
        <f>HYPERLINK("https://www.tenforums.com/tutorials/129140-install-extensions-google-chrome.html","Google Chrome Extensions - Install")</f>
        <v>Google Chrome Extensions - Install</v>
      </c>
      <c r="B1343" s="23" t="s">
        <v>487</v>
      </c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</row>
    <row r="1344" ht="27.0" customHeight="1">
      <c r="A1344" s="25" t="str">
        <f>HYPERLINK("https://www.tenforums.com/tutorials/153789-how-enable-disable-extensions-toolbar-menu-google-chrome.html","Google Chrome Extensions Toolbar Menu - Enable or Disable")</f>
        <v>Google Chrome Extensions Toolbar Menu - Enable or Disable</v>
      </c>
      <c r="B1344" s="24" t="s">
        <v>488</v>
      </c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</row>
    <row r="1345" ht="27.0" customHeight="1">
      <c r="A1345" s="22" t="str">
        <f>HYPERLINK("https://www.tenforums.com/tutorials/129035-uninstall-extensions-google-chrome.html","Google Chrome Extensions - Uninstall")</f>
        <v>Google Chrome Extensions - Uninstall</v>
      </c>
      <c r="B1345" s="23" t="s">
        <v>489</v>
      </c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</row>
    <row r="1346" ht="27.0" customHeight="1">
      <c r="A1346" s="22" t="str">
        <f>HYPERLINK("https://www.tenforums.com/tutorials/112856-enable-disable-fast-tab-window-close-google-chrome.html","Google Chrome Fast Tab/Window Close - Enable or Disable ")</f>
        <v>Google Chrome Fast Tab/Window Close - Enable or Disable </v>
      </c>
      <c r="B1346" s="23" t="s">
        <v>490</v>
      </c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</row>
    <row r="1347" ht="27.0" customHeight="1">
      <c r="A1347" s="25" t="str">
        <f>HYPERLINK("https://www.tenforums.com/tutorials/140550-enable-disable-global-media-controls-google-chrome.html","Google Chrome Global Media Controls - Enable or Disable")</f>
        <v>Google Chrome Global Media Controls - Enable or Disable</v>
      </c>
      <c r="B1347" s="24" t="s">
        <v>491</v>
      </c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</row>
    <row r="1348" ht="27.0" customHeight="1">
      <c r="A1348" s="25" t="str">
        <f>HYPERLINK("https://www.tenforums.com/tutorials/140483-enable-disable-always-force-guest-mode-google-chrome.html","Google Chrome Guest Mode - Enable or Disable Always Force")</f>
        <v>Google Chrome Guest Mode - Enable or Disable Always Force</v>
      </c>
      <c r="B1348" s="24" t="s">
        <v>492</v>
      </c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</row>
    <row r="1349" ht="27.0" customHeight="1">
      <c r="A1349" s="25" t="str">
        <f>HYPERLINK("https://www.tenforums.com/tutorials/140479-open-close-guest-mode-window-google-chrome.html","Google Chrome Guest Mode - Open and Close window")</f>
        <v>Google Chrome Guest Mode - Open and Close window</v>
      </c>
      <c r="B1349" s="24" t="s">
        <v>493</v>
      </c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</row>
    <row r="1350" ht="27.0" customHeight="1">
      <c r="A1350" s="25" t="str">
        <f>HYPERLINK("https://www.tenforums.com/tutorials/140494-create-google-chrome-guest-mode-shortcut-windows.html","Google Chrome Guest Mode Shortcut - Create in Windows")</f>
        <v>Google Chrome Guest Mode Shortcut - Create in Windows</v>
      </c>
      <c r="B1350" s="24" t="s">
        <v>494</v>
      </c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</row>
    <row r="1351" ht="27.0" customHeight="1">
      <c r="A1351" s="22" t="str">
        <f>HYPERLINK("https://www.tenforums.com/tutorials/73858-google-chrome-home-button-hide-show-windows.html","Google Chrome Home Button - Hide or Show in Windows ")</f>
        <v>Google Chrome Home Button - Hide or Show in Windows </v>
      </c>
      <c r="B1351" s="23" t="s">
        <v>495</v>
      </c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</row>
    <row r="1352" ht="27.0" customHeight="1">
      <c r="A1352" s="22" t="str">
        <f>HYPERLINK("https://www.tenforums.com/tutorials/73864-google-chrome-homepage-change-windows.html","Google Chrome Homepage - Change in Windows ")</f>
        <v>Google Chrome Homepage - Change in Windows </v>
      </c>
      <c r="B1352" s="23" t="s">
        <v>496</v>
      </c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</row>
    <row r="1353" ht="27.0" customHeight="1">
      <c r="A1353" s="22" t="str">
        <f>HYPERLINK("https://www.tenforums.com/tutorials/19307-microsoft-edge-import-bookmarks-chrome-windows-10-a.html","Google Chrome - Import Bookmarks to Microsoft Edge in Windows 10")</f>
        <v>Google Chrome - Import Bookmarks to Microsoft Edge in Windows 10</v>
      </c>
      <c r="B1353" s="23" t="s">
        <v>498</v>
      </c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</row>
    <row r="1354" ht="27.0" customHeight="1">
      <c r="A1354" s="22" t="str">
        <f>HYPERLINK("https://www.tenforums.com/tutorials/19317-chrome-import-favorites-internet-explorer-windows-10-a.html","Google Chrome - Import Favorites from Internet Explorer in Windows 10")</f>
        <v>Google Chrome - Import Favorites from Internet Explorer in Windows 10</v>
      </c>
      <c r="B1354" s="23" t="s">
        <v>499</v>
      </c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</row>
    <row r="1355" ht="27.0" customHeight="1">
      <c r="A1355" s="25" t="s">
        <v>1333</v>
      </c>
      <c r="B1355" s="24" t="s">
        <v>501</v>
      </c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</row>
    <row r="1356" ht="27.0" customHeight="1">
      <c r="A1356" s="22" t="str">
        <f>HYPERLINK("https://www.tenforums.com/tutorials/115665-enable-disable-incognito-mode-google-chrome-windows.html","Google Chrome Incognito Mode - Enable or Disable in Windows")</f>
        <v>Google Chrome Incognito Mode - Enable or Disable in Windows</v>
      </c>
      <c r="B1356" s="23" t="s">
        <v>502</v>
      </c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</row>
    <row r="1357" ht="27.0" customHeight="1">
      <c r="A1357" s="25" t="str">
        <f>HYPERLINK("https://www.tenforums.com/tutorials/140542-create-google-chrome-incognito-mode-shortcut-windows.html","Google Chrome Incognito Mode Shortcut - Create in Windows")</f>
        <v>Google Chrome Incognito Mode Shortcut - Create in Windows</v>
      </c>
      <c r="B1357" s="24" t="s">
        <v>503</v>
      </c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</row>
    <row r="1358" ht="27.0" customHeight="1">
      <c r="A1358" s="22" t="str">
        <f>HYPERLINK("https://www.tenforums.com/tutorials/112811-manage-audio-focus-across-tabs-google-chrome-windows.html","Google Chrome - Manage Audio Focus Across Tabs in Windows")</f>
        <v>Google Chrome - Manage Audio Focus Across Tabs in Windows</v>
      </c>
      <c r="B1358" s="23" t="s">
        <v>504</v>
      </c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</row>
    <row r="1359" ht="27.0" customHeight="1">
      <c r="A1359" s="22" t="str">
        <f>HYPERLINK("https://www.tenforums.com/tutorials/74122-google-chrome-manage-saved-passwords.html","Google Chrome - Manage Saved Passwords")</f>
        <v>Google Chrome - Manage Saved Passwords</v>
      </c>
      <c r="B1359" s="24" t="s">
        <v>505</v>
      </c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</row>
    <row r="1360" ht="27.0" customHeight="1">
      <c r="A1360" s="22" t="str">
        <f>HYPERLINK("https://www.tenforums.com/tutorials/115018-enable-material-design-ui-layout-top-google-chrome-windows.html","Google Chrome Material Design UI Layout for Top - Enable in Windows")</f>
        <v>Google Chrome Material Design UI Layout for Top - Enable in Windows</v>
      </c>
      <c r="B1360" s="23" t="s">
        <v>506</v>
      </c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</row>
    <row r="1361" ht="27.0" customHeight="1">
      <c r="A1361" s="22" t="str">
        <f>HYPERLINK("https://www.tenforums.com/tutorials/115752-enable-disable-native-notifications-google-chrome-windows-10-a.html","Google Chrome Native Notifications - Enable or Disable in Windows 10")</f>
        <v>Google Chrome Native Notifications - Enable or Disable in Windows 10</v>
      </c>
      <c r="B1361" s="23" t="s">
        <v>507</v>
      </c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</row>
    <row r="1362" ht="27.0" customHeight="1">
      <c r="A1362" s="22" t="str">
        <f>HYPERLINK("https://www.tenforums.com/tutorials/117462-change-new-tab-button-position-google-chrome.html","Google Chrome New Tab Button Position - Change")</f>
        <v>Google Chrome New Tab Button Position - Change</v>
      </c>
      <c r="B1362" s="23" t="s">
        <v>508</v>
      </c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</row>
    <row r="1363" ht="27.0" customHeight="1">
      <c r="A1363" s="22" t="str">
        <f>HYPERLINK("https://www.tenforums.com/tutorials/114790-enable-disable-changing-new-tab-page-background-google-chrome.html","Google Chrome New Tab Page Background - Enable or Disable Changing in Windows")</f>
        <v>Google Chrome New Tab Page Background - Enable or Disable Changing in Windows</v>
      </c>
      <c r="B1363" s="23" t="s">
        <v>509</v>
      </c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</row>
    <row r="1364" ht="27.0" customHeight="1">
      <c r="A1364" s="25" t="str">
        <f>HYPERLINK("https://www.tenforums.com/tutorials/140559-enable-disable-color-theme-new-tab-page-google-chrome.html","Google Chrome New Tab Page Customize Menu - Enable or Disable Color and Theme")</f>
        <v>Google Chrome New Tab Page Customize Menu - Enable or Disable Color and Theme</v>
      </c>
      <c r="B1364" s="24" t="s">
        <v>510</v>
      </c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</row>
    <row r="1365" ht="27.0" customHeight="1">
      <c r="A1365" s="25" t="str">
        <f>HYPERLINK("https://www.tenforums.com/tutorials/140595-enable-disable-new-tab-page-customization-menu-google-chrome.html","Google Chrome New Tab Page Customization Menu version 2 - Enable or Disable")</f>
        <v>Google Chrome New Tab Page Customization Menu version 2 - Enable or Disable</v>
      </c>
      <c r="B1365" s="24" t="s">
        <v>511</v>
      </c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</row>
    <row r="1366" ht="27.0" customHeight="1">
      <c r="A1366" s="25" t="str">
        <f>HYPERLINK("https://www.tenforums.com/tutorials/147893-how-enable-real-search-box-new-tab-page-google-chrome.html","Google Chrome New Tab Page - Enable Real Search Box")</f>
        <v>Google Chrome New Tab Page - Enable Real Search Box</v>
      </c>
      <c r="B1366" s="24" t="s">
        <v>512</v>
      </c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</row>
    <row r="1367" ht="27.0" customHeight="1">
      <c r="A1367" s="22" t="str">
        <f>HYPERLINK("https://www.tenforums.com/tutorials/117571-enable-disable-new-tab-page-material-design-ui-google-chrome.html","Google Chrome New Tab Page Material Design UI - Enable or Disable ")</f>
        <v>Google Chrome New Tab Page Material Design UI - Enable or Disable </v>
      </c>
      <c r="B1367" s="23" t="s">
        <v>513</v>
      </c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</row>
    <row r="1368" ht="27.0" customHeight="1">
      <c r="A1368" s="25" t="str">
        <f>HYPERLINK("https://www.tenforums.com/tutorials/140600-hide-show-shortcuts-new-tab-page-google-chrome.html","Google Chrome New Tab Page Shortcuts - Hide or Show")</f>
        <v>Google Chrome New Tab Page Shortcuts - Hide or Show</v>
      </c>
      <c r="B1368" s="24" t="s">
        <v>514</v>
      </c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</row>
    <row r="1369" ht="27.0" customHeight="1">
      <c r="A1369" s="22" t="str">
        <f>HYPERLINK("https://www.tenforums.com/tutorials/76829-google-chrome-page-prediction-turn-off-windows.html","Google Chrome Page Prediction - Turn On or Off in Windows")</f>
        <v>Google Chrome Page Prediction - Turn On or Off in Windows</v>
      </c>
      <c r="B1369" s="24" t="s">
        <v>515</v>
      </c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</row>
    <row r="1370" ht="27.0" customHeight="1">
      <c r="A1370" s="25" t="str">
        <f>HYPERLINK("https://www.tenforums.com/tutorials/155134-how-generate-qr-code-page-url-google-chrome.html","Google Chrome QR Code - Generate for Page URL")</f>
        <v>Google Chrome QR Code - Generate for Page URL</v>
      </c>
      <c r="B1370" s="24" t="s">
        <v>516</v>
      </c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</row>
    <row r="1371" ht="27.0" customHeight="1">
      <c r="A1371" s="25" t="str">
        <f>HYPERLINK("https://www.tenforums.com/tutorials/155133-how-enable-disable-qr-code-generator-google-chrome.html","Google Chrome QR Code Generator - Enable or Disable")</f>
        <v>Google Chrome QR Code Generator - Enable or Disable</v>
      </c>
      <c r="B1371" s="24" t="s">
        <v>517</v>
      </c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</row>
    <row r="1372" ht="27.0" customHeight="1">
      <c r="A1372" s="22" t="str">
        <f>HYPERLINK("https://www.tenforums.com/tutorials/134235-enable-reader-mode-distill-page-google-chrome.html","Google Chrome Reader Mode - Enable to Distill page")</f>
        <v>Google Chrome Reader Mode - Enable to Distill page</v>
      </c>
      <c r="B1372" s="23" t="s">
        <v>518</v>
      </c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</row>
    <row r="1373" ht="27.0" customHeight="1">
      <c r="A1373" s="25" t="s">
        <v>1334</v>
      </c>
      <c r="B1373" s="24" t="s">
        <v>520</v>
      </c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</row>
    <row r="1374" ht="27.0" customHeight="1">
      <c r="A1374" s="25" t="s">
        <v>1335</v>
      </c>
      <c r="B1374" s="24" t="s">
        <v>522</v>
      </c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</row>
    <row r="1375" ht="27.0" customHeight="1">
      <c r="A1375" s="25" t="s">
        <v>523</v>
      </c>
      <c r="B1375" s="24" t="s">
        <v>524</v>
      </c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</row>
    <row r="1376" ht="27.0" customHeight="1">
      <c r="A1376" s="22" t="str">
        <f>HYPERLINK("https://www.tenforums.com/tutorials/71570-chrome-reset-default-windows.html","Google Chrome - Reset to Default in Windows ")</f>
        <v>Google Chrome - Reset to Default in Windows </v>
      </c>
      <c r="B1376" s="23" t="s">
        <v>526</v>
      </c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</row>
    <row r="1377" ht="27.0" customHeight="1">
      <c r="A1377" s="22" t="str">
        <f>HYPERLINK("https://www.tenforums.com/tutorials/134239-enable-disable-rich-entity-search-suggestions-google-chrome.html","Google Chrome Rich Entity Search Suggestions - Enable or Disable")</f>
        <v>Google Chrome Rich Entity Search Suggestions - Enable or Disable</v>
      </c>
      <c r="B1377" s="23" t="s">
        <v>525</v>
      </c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</row>
    <row r="1378" ht="27.0" customHeight="1">
      <c r="A1378" s="22" t="str">
        <f>HYPERLINK("https://www.tenforums.com/tutorials/115669-enable-disable-saving-passwords-google-chrome-windows.html","Google Chrome Saving Passwords - Enable or Disable in Windows")</f>
        <v>Google Chrome Saving Passwords - Enable or Disable in Windows</v>
      </c>
      <c r="B1378" s="23" t="s">
        <v>527</v>
      </c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</row>
    <row r="1379" ht="27.0" customHeight="1">
      <c r="A1379" s="22" t="str">
        <f>HYPERLINK("https://www.tenforums.com/tutorials/117616-hide-show-www-subdomains-urls-address-bar-google-chrome.html","Google Chrome Scheme and WWW Subdomains of URLs in Address Bar - Hide or Show")</f>
        <v>Google Chrome Scheme and WWW Subdomains of URLs in Address Bar - Hide or Show</v>
      </c>
      <c r="B1379" s="23" t="s">
        <v>528</v>
      </c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</row>
    <row r="1380" ht="27.0" customHeight="1">
      <c r="A1380" s="22" t="str">
        <f>HYPERLINK("https://www.tenforums.com/tutorials/114780-change-default-search-engine-google-chrome-windows.html","Google Chrome Search Engine - Change Default in Windows")</f>
        <v>Google Chrome Search Engine - Change Default in Windows</v>
      </c>
      <c r="B1380" s="23" t="s">
        <v>529</v>
      </c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</row>
    <row r="1381" ht="27.0" customHeight="1">
      <c r="A1381" s="25" t="s">
        <v>1336</v>
      </c>
      <c r="B1381" s="24" t="s">
        <v>531</v>
      </c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</row>
    <row r="1382" ht="27.0" customHeight="1">
      <c r="A1382" s="22" t="str">
        <f>HYPERLINK("https://www.tenforums.com/tutorials/117396-add-remove-security-indicator-text-https-pages-google-chrome.html","Google Chrome Security Indicator Text for HTTPS Pages - Add or Remove in Windows")</f>
        <v>Google Chrome Security Indicator Text for HTTPS Pages - Add or Remove in Windows</v>
      </c>
      <c r="B1382" s="23" t="s">
        <v>532</v>
      </c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</row>
    <row r="1383" ht="27.0" customHeight="1">
      <c r="A1383" s="22" t="str">
        <f>HYPERLINK("https://www.tenforums.com/tutorials/117521-enable-disable-single-tab-mode-google-chrome.html","Google Chrome Single Tab Mode - Enable or Disable")</f>
        <v>Google Chrome Single Tab Mode - Enable or Disable</v>
      </c>
      <c r="B1383" s="23" t="s">
        <v>533</v>
      </c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</row>
    <row r="1384" ht="27.0" customHeight="1">
      <c r="A1384" s="22" t="str">
        <f>HYPERLINK("https://www.tenforums.com/tutorials/112915-enable-disable-smooth-scrolling-google-chrome.html","Google Chrome Smooth Scrolling - Enable or Disable")</f>
        <v>Google Chrome Smooth Scrolling - Enable or Disable</v>
      </c>
      <c r="B1384" s="23" t="s">
        <v>534</v>
      </c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</row>
    <row r="1385" ht="27.0" customHeight="1">
      <c r="A1385" s="22" t="str">
        <f>HYPERLINK("https://www.tenforums.com/tutorials/73875-google-chrome-startup-page-change-windows.html","Google Chrome Startup Page - Change in Windows ")</f>
        <v>Google Chrome Startup Page - Change in Windows </v>
      </c>
      <c r="B1385" s="23" t="s">
        <v>535</v>
      </c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</row>
    <row r="1386" ht="27.0" customHeight="1">
      <c r="A1386" s="22" t="str">
        <f>HYPERLINK("https://www.tenforums.com/tutorials/99949-enable-disable-strict-site-isolation-mode-google-chrome.html","Google Chrome Strict Site Isolation Mode - Enable or Disable in Windows")</f>
        <v>Google Chrome Strict Site Isolation Mode - Enable or Disable in Windows</v>
      </c>
      <c r="B1386" s="23" t="s">
        <v>1337</v>
      </c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</row>
    <row r="1387" ht="27.0" customHeight="1">
      <c r="A1387" s="22" t="str">
        <f>HYPERLINK("https://www.tenforums.com/tutorials/112920-enable-disable-tab-audio-muting-google-chrome.html","Google Chrome Tab Audio Muting - Enable or Disable in Windows")</f>
        <v>Google Chrome Tab Audio Muting - Enable or Disable in Windows</v>
      </c>
      <c r="B1387" s="23" t="s">
        <v>536</v>
      </c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</row>
    <row r="1388" ht="27.0" customHeight="1">
      <c r="A1388" s="25" t="str">
        <f>HYPERLINK("https://www.tenforums.com/tutorials/146276-how-enable-disable-tab-freezing-google-chrome.html","Google Chrome Tab Freezing - Enable or Disable")</f>
        <v>Google Chrome Tab Freezing - Enable or Disable</v>
      </c>
      <c r="B1388" s="24" t="s">
        <v>537</v>
      </c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</row>
    <row r="1389" ht="27.0" customHeight="1">
      <c r="A1389" s="25" t="str">
        <f>HYPERLINK("https://www.tenforums.com/tutorials/149978-how-enable-disable-tab-groups-google-chrome.html","Google Chrome Tab Groups - Enable or Disable")</f>
        <v>Google Chrome Tab Groups - Enable or Disable</v>
      </c>
      <c r="B1389" s="24" t="s">
        <v>538</v>
      </c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</row>
    <row r="1390" ht="27.0" customHeight="1">
      <c r="A1390" s="25" t="str">
        <f>HYPERLINK("https://www.tenforums.com/tutorials/143215-enable-disable-tab-hover-cards-card-images-google-chrome.html","Google Chrome Tab Hover Cards and Card Images - Enable or Disable")</f>
        <v>Google Chrome Tab Hover Cards and Card Images - Enable or Disable</v>
      </c>
      <c r="B1390" s="24" t="s">
        <v>539</v>
      </c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</row>
    <row r="1391" ht="27.0" customHeight="1">
      <c r="A1391" s="22" t="str">
        <f>HYPERLINK("https://www.tenforums.com/tutorials/125366-change-theme-google-chrome.html","Google Chrome Theme - Change")</f>
        <v>Google Chrome Theme - Change</v>
      </c>
      <c r="B1391" s="23" t="s">
        <v>540</v>
      </c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</row>
    <row r="1392" ht="27.0" customHeight="1">
      <c r="A1392" s="25" t="s">
        <v>1338</v>
      </c>
      <c r="B1392" s="24" t="s">
        <v>542</v>
      </c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</row>
    <row r="1393" ht="27.0" customHeight="1">
      <c r="A1393" s="22" t="str">
        <f>HYPERLINK("https://www.tenforums.com/tutorials/104700-allow-block-website-notifications-google-chrome-windows.html","Google Chrome Website Notifications - Allow or Block in Windows")</f>
        <v>Google Chrome Website Notifications - Allow or Block in Windows</v>
      </c>
      <c r="B1393" s="23" t="s">
        <v>543</v>
      </c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</row>
    <row r="1394" ht="27.0" customHeight="1">
      <c r="A1394" s="25" t="s">
        <v>1339</v>
      </c>
      <c r="B1394" s="24" t="s">
        <v>1340</v>
      </c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</row>
    <row r="1395" ht="27.0" customHeight="1">
      <c r="A1395" s="22" t="str">
        <f>HYPERLINK("https://www.tenforums.com/tutorials/48991-google-drive-navigation-pane-add-remove-windows-10-a.html","Google Drive in Navigation Pane - Add or Remove in Windows 10 ")</f>
        <v>Google Drive in Navigation Pane - Add or Remove in Windows 10 </v>
      </c>
      <c r="B1395" s="23" t="s">
        <v>1341</v>
      </c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</row>
    <row r="1396" ht="27.0" customHeight="1">
      <c r="A1396" s="22" t="str">
        <f>HYPERLINK("https://www.tenforums.com/tutorials/85757-convert-gpt-disk-mbr-disk-windows-10-a.html","GPT Disk - Convert to MBR Disk in Windows 10")</f>
        <v>GPT Disk - Convert to MBR Disk in Windows 10</v>
      </c>
      <c r="B1396" s="23" t="s">
        <v>897</v>
      </c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</row>
    <row r="1397" ht="27.0" customHeight="1">
      <c r="A1397" s="25" t="s">
        <v>1342</v>
      </c>
      <c r="B1397" s="24" t="s">
        <v>1343</v>
      </c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</row>
    <row r="1398" ht="27.0" customHeight="1">
      <c r="A1398" s="25" t="s">
        <v>1344</v>
      </c>
      <c r="B1398" s="24" t="s">
        <v>1345</v>
      </c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</row>
    <row r="1399" ht="27.0" customHeight="1">
      <c r="A1399" s="22" t="str">
        <f>HYPERLINK("https://www.tenforums.com/tutorials/132824-check-what-graphics-card-gpu-windows-pc.html","GPU or Graphics Card - Check What is in Windows PC")</f>
        <v>GPU or Graphics Card - Check What is in Windows PC</v>
      </c>
      <c r="B1399" s="23" t="s">
        <v>1346</v>
      </c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</row>
    <row r="1400" ht="27.0" customHeight="1">
      <c r="A1400" s="25" t="str">
        <f>HYPERLINK("https://www.tenforums.com/tutorials/150440-turn-off-hardware-accelerated-gpu-scheduling-windows-10-a.html","GPU Scheduling Hardware Accelerated - Turn On or Off in Windows 10")</f>
        <v>GPU Scheduling Hardware Accelerated - Turn On or Off in Windows 10</v>
      </c>
      <c r="B1400" s="24" t="s">
        <v>1347</v>
      </c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</row>
    <row r="1401" ht="27.0" customHeight="1">
      <c r="A1401" s="22" t="str">
        <f>HYPERLINK("https://www.tenforums.com/tutorials/103965-set-preferred-gpu-apps-windows-10-a.html","GPU - Set Preferred GPU for Apps in Windows 10")</f>
        <v>GPU - Set Preferred GPU for Apps in Windows 10</v>
      </c>
      <c r="B1401" s="23" t="s">
        <v>212</v>
      </c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</row>
    <row r="1402" ht="27.0" customHeight="1">
      <c r="A1402" s="22" t="str">
        <f>HYPERLINK("https://www.tenforums.com/tutorials/13081-furmark-gpu-stress-test.html","GPU Stress Test with FurMark")</f>
        <v>GPU Stress Test with FurMark</v>
      </c>
      <c r="B1402" s="23" t="s">
        <v>1297</v>
      </c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</row>
    <row r="1403" ht="27.0" customHeight="1">
      <c r="A1403" s="25" t="str">
        <f>HYPERLINK("https://www.tenforums.com/tutorials/138675-monitor-gpu-temperature-task-manager-windows-10-a.html","GPU Temperature - Monitor from Task Manager in Windows 10")</f>
        <v>GPU Temperature - Monitor from Task Manager in Windows 10</v>
      </c>
      <c r="B1403" s="24" t="s">
        <v>1348</v>
      </c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</row>
    <row r="1404" ht="27.0" customHeight="1">
      <c r="A1404" s="22" t="str">
        <f>HYPERLINK("https://www.tenforums.com/tutorials/4657-gpu-core-basics-choosing-one.html","GPU - The Core Basics for Choosing One")</f>
        <v>GPU - The Core Basics for Choosing One</v>
      </c>
      <c r="B1404" s="23" t="s">
        <v>1349</v>
      </c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</row>
    <row r="1405" ht="27.0" customHeight="1">
      <c r="A1405" s="22" t="str">
        <f>HYPERLINK("https://www.tenforums.com/tutorials/132824-check-what-graphics-card-gpu-windows-pc.html","Graphics Card or GPU - Check What is in Windows PC")</f>
        <v>Graphics Card or GPU - Check What is in Windows PC</v>
      </c>
      <c r="B1405" s="23" t="s">
        <v>1346</v>
      </c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</row>
    <row r="1406" ht="27.0" customHeight="1">
      <c r="A1406" s="22" t="str">
        <f>HYPERLINK("https://www.tenforums.com/tutorials/109556-restart-graphics-driver-display-adapter-windows-8-windows-10-a.html","Graphics Driver of Display Adapter - Restart in Windows 8 and Windows 10")</f>
        <v>Graphics Driver of Display Adapter - Restart in Windows 8 and Windows 10</v>
      </c>
      <c r="B1406" s="23" t="s">
        <v>1350</v>
      </c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</row>
    <row r="1407" ht="27.0" customHeight="1">
      <c r="A1407" s="22" t="str">
        <f>HYPERLINK("https://www.tenforums.com/tutorials/103965-set-preferred-gpu-apps-windows-10-a.html","Graphics Performance Preference - Set Preferred GPU for Apps in Windows 10")</f>
        <v>Graphics Performance Preference - Set Preferred GPU for Apps in Windows 10</v>
      </c>
      <c r="B1407" s="23" t="s">
        <v>212</v>
      </c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</row>
    <row r="1408" ht="27.0" customHeight="1">
      <c r="A1408" s="25" t="s">
        <v>1351</v>
      </c>
      <c r="B1408" s="24" t="s">
        <v>1343</v>
      </c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</row>
    <row r="1409" ht="27.0" customHeight="1">
      <c r="A1409" s="25" t="s">
        <v>1352</v>
      </c>
      <c r="B1409" s="24" t="s">
        <v>1345</v>
      </c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</row>
    <row r="1410" ht="27.0" customHeight="1">
      <c r="A1410" s="22" t="str">
        <f>HYPERLINK("https://www.tenforums.com/tutorials/29258-graphics-tools-install-uninstall-windows-10-a.html","Graphics Tools - Install and Uninstall in Windows 10")</f>
        <v>Graphics Tools - Install and Uninstall in Windows 10</v>
      </c>
      <c r="B1410" s="23" t="s">
        <v>889</v>
      </c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</row>
    <row r="1411" ht="27.0" customHeight="1">
      <c r="A1411" s="22" t="str">
        <f>HYPERLINK("https://www.tenforums.com/tutorials/103662-use-equalizer-groove-music-app-windows-10-a.html","Groove Music app Equalizer - Use in Windows 10")</f>
        <v>Groove Music app Equalizer - Use in Windows 10</v>
      </c>
      <c r="B1411" s="23" t="s">
        <v>1353</v>
      </c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</row>
    <row r="1412" ht="27.0" customHeight="1">
      <c r="A1412" s="22" t="str">
        <f>HYPERLINK("https://www.tenforums.com/tutorials/110888-backup-restore-groove-music-app-settings-windows-10-a.html","Groove Music app Settings - Backup and Restore in Windows 10")</f>
        <v>Groove Music app Settings - Backup and Restore in Windows 10</v>
      </c>
      <c r="B1412" s="23" t="s">
        <v>1354</v>
      </c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</row>
    <row r="1413" ht="27.0" customHeight="1">
      <c r="A1413" s="22" t="str">
        <f>HYPERLINK("https://www.tenforums.com/tutorials/103722-edit-song-album-metadata-info-groove-music-app-windows-10-a.html","Groove Music - Edit Song and Album Metadata Info in Windows 10")</f>
        <v>Groove Music - Edit Song and Album Metadata Info in Windows 10</v>
      </c>
      <c r="B1413" s="23" t="s">
        <v>1355</v>
      </c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</row>
    <row r="1414" ht="27.0" customHeight="1">
      <c r="A1414" s="22" t="str">
        <f>HYPERLINK("https://www.tenforums.com/tutorials/103674-set-now-playing-artist-art-groove-music-lock-screen-windows-10-a.html","Groove Music - Set Now Playing Artist Art as Lock Screen in Windows 10")</f>
        <v>Groove Music - Set Now Playing Artist Art as Lock Screen in Windows 10</v>
      </c>
      <c r="B1414" s="23" t="s">
        <v>1356</v>
      </c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</row>
    <row r="1415" ht="27.0" customHeight="1">
      <c r="A1415" s="22" t="str">
        <f>HYPERLINK("https://www.tenforums.com/tutorials/103672-set-now-playing-artist-art-groove-music-wallpaper-windows-10-a.html","Groove Music - Set Now Playing Artist Art as Wallpaper in Windows 10")</f>
        <v>Groove Music - Set Now Playing Artist Art as Wallpaper in Windows 10</v>
      </c>
      <c r="B1415" s="23" t="s">
        <v>1357</v>
      </c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</row>
    <row r="1416" ht="27.0" customHeight="1">
      <c r="A1416" s="22" t="str">
        <f>HYPERLINK("https://www.tenforums.com/tutorials/34946-folder-group-view-change-windows-10-a.html","Group by View of Folder - Change in Windows 10")</f>
        <v>Group by View of Folder - Change in Windows 10</v>
      </c>
      <c r="B1416" s="23" t="s">
        <v>1254</v>
      </c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</row>
    <row r="1417" ht="27.0" customHeight="1">
      <c r="A1417" s="22" t="str">
        <f>HYPERLINK("https://www.tenforums.com/tutorials/82759-see-applied-group-policies-windows-10-a.html","Group Policies - See Applied Policies in Windows 10")</f>
        <v>Group Policies - See Applied Policies in Windows 10</v>
      </c>
      <c r="B1417" s="24" t="s">
        <v>1358</v>
      </c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</row>
    <row r="1418" ht="27.0" customHeight="1">
      <c r="A1418" s="22" t="str">
        <f>HYPERLINK("https://www.tenforums.com/tutorials/80082-apply-local-group-policy-administrators-windows-10-a.html","Group Policy - Apply to Administrators in Windows 10")</f>
        <v>Group Policy - Apply to Administrators in Windows 10</v>
      </c>
      <c r="B1418" s="24" t="s">
        <v>1359</v>
      </c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</row>
    <row r="1419" ht="27.0" customHeight="1">
      <c r="A1419" s="22" t="str">
        <f>HYPERLINK("https://www.tenforums.com/tutorials/80061-apply-local-group-policy-non-administrators-windows-10-a.html","Group Policy - Apply to Non-Administrators in Windows 10")</f>
        <v>Group Policy - Apply to Non-Administrators in Windows 10</v>
      </c>
      <c r="B1419" s="24" t="s">
        <v>1360</v>
      </c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</row>
    <row r="1420" ht="27.0" customHeight="1">
      <c r="A1420" s="22" t="str">
        <f>HYPERLINK("https://www.tenforums.com/tutorials/80043-apply-local-group-policy-specific-user-windows-10-a.html","Group Policy - Apply to Specific User in Windows 10")</f>
        <v>Group Policy - Apply to Specific User in Windows 10</v>
      </c>
      <c r="B1420" s="24" t="s">
        <v>1361</v>
      </c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</row>
    <row r="1421" ht="27.0" customHeight="1">
      <c r="A1421" s="22" t="str">
        <f>HYPERLINK("https://www.tenforums.com/tutorials/79976-open-local-group-policy-editor-windows-10-a.html","Group Policy Editor - Open in Windows 10")</f>
        <v>Group Policy Editor - Open in Windows 10</v>
      </c>
      <c r="B1421" s="23" t="s">
        <v>1362</v>
      </c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</row>
    <row r="1422" ht="27.0" customHeight="1">
      <c r="A1422" s="22" t="str">
        <f>HYPERLINK("https://www.tenforums.com/tutorials/68549-reset-local-group-policy-settings-default-windows-10-a.html","Group Policy Editor Settings - Reset to Default in Windows 10")</f>
        <v>Group Policy Editor Settings - Reset to Default in Windows 10</v>
      </c>
      <c r="B1422" s="23" t="s">
        <v>1363</v>
      </c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</row>
    <row r="1423" ht="27.0" customHeight="1">
      <c r="A1423" s="30" t="str">
        <f>HYPERLINK("https://www.tenforums.com/tutorials/79994-backup-restore-local-group-policy-settings-windows-10-a.html","Group Policy Settings - Backup and Restore in Windows 10")</f>
        <v>Group Policy Settings - Backup and Restore in Windows 10</v>
      </c>
      <c r="B1423" s="24" t="s">
        <v>1364</v>
      </c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</row>
    <row r="1424" ht="27.0" customHeight="1">
      <c r="A1424" s="22" t="str">
        <f>HYPERLINK("https://www.tenforums.com/tutorials/80190-update-group-policy-settings-windows-10-a.html","Group Policy Settings - Update in Windows 10")</f>
        <v>Group Policy Settings - Update in Windows 10</v>
      </c>
      <c r="B1424" s="24" t="s">
        <v>1365</v>
      </c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</row>
    <row r="1425" ht="27.0" customHeight="1">
      <c r="A1425" s="22" t="str">
        <f>HYPERLINK("https://www.tenforums.com/tutorials/88049-add-remove-users-groups-windows-10-a.html","Groups - Add or Remove Users in Windows 10")</f>
        <v>Groups - Add or Remove Users in Windows 10</v>
      </c>
      <c r="B1425" s="23" t="s">
        <v>1366</v>
      </c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</row>
    <row r="1426" ht="27.0" customHeight="1">
      <c r="A1426" s="22" t="str">
        <f>HYPERLINK("https://www.tenforums.com/tutorials/45601-guest-account-add-windows-10-a.html","Guest Account - Add in Windows 10")</f>
        <v>Guest Account - Add in Windows 10</v>
      </c>
      <c r="B1426" s="23" t="s">
        <v>1367</v>
      </c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</row>
    <row r="1427" ht="27.0" customHeight="1">
      <c r="A1427" s="22" t="str">
        <f>HYPERLINK("https://www.tenforums.com/tutorials/130522-generate-globally-unique-identifier-guid-windows.html","GUID (Globally Unique Identifier) - Generate in Windows")</f>
        <v>GUID (Globally Unique Identifier) - Generate in Windows</v>
      </c>
      <c r="B1427" s="23" t="s">
        <v>1368</v>
      </c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</row>
    <row r="1428" ht="27.0" customHeight="1">
      <c r="A1428" s="6" t="s">
        <v>1369</v>
      </c>
      <c r="B1428" s="6" t="s">
        <v>1369</v>
      </c>
      <c r="C1428" s="21"/>
      <c r="D1428" s="21"/>
      <c r="E1428" s="21"/>
      <c r="F1428" s="21"/>
      <c r="G1428" s="21"/>
      <c r="H1428" s="21"/>
      <c r="I1428" s="21"/>
      <c r="J1428" s="21"/>
      <c r="K1428" s="21"/>
      <c r="L1428" s="21"/>
      <c r="M1428" s="21"/>
      <c r="N1428" s="21"/>
      <c r="O1428" s="21"/>
      <c r="P1428" s="21"/>
      <c r="Q1428" s="21"/>
      <c r="R1428" s="21"/>
      <c r="S1428" s="21"/>
      <c r="T1428" s="21"/>
      <c r="U1428" s="21"/>
      <c r="V1428" s="21"/>
      <c r="W1428" s="21"/>
      <c r="X1428" s="21"/>
    </row>
    <row r="1429" ht="27.0" customHeight="1">
      <c r="A1429" s="22" t="str">
        <f>HYPERLINK("https://www.tenforums.com/tutorials/100856-change-font-handwriting-panel-windows-10-a.html","Handwriting Panel - Change Font in Windows 10")</f>
        <v>Handwriting Panel - Change Font in Windows 10</v>
      </c>
      <c r="B1429" s="23" t="s">
        <v>1283</v>
      </c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</row>
    <row r="1430" ht="27.0" customHeight="1">
      <c r="A1430" s="22" t="str">
        <f>HYPERLINK("https://www.tenforums.com/tutorials/102432-change-font-size-handwriting-panel-windows-10-a.html","Handwriting Panel - Change Font Size in Windows 10")</f>
        <v>Handwriting Panel - Change Font Size in Windows 10</v>
      </c>
      <c r="B1430" s="23" t="s">
        <v>1370</v>
      </c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</row>
    <row r="1431" ht="27.0" customHeight="1">
      <c r="A1431" s="22" t="str">
        <f>HYPERLINK("https://www.tenforums.com/tutorials/100907-turn-off-write-fingertip-handwriting-panel-windows-10-a.html","Handwriting Panel - Turn On or Off Write with Fingertip in Windows 10")</f>
        <v>Handwriting Panel - Turn On or Off Write with Fingertip in Windows 10</v>
      </c>
      <c r="B1431" s="23" t="s">
        <v>1371</v>
      </c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</row>
    <row r="1432" ht="27.0" customHeight="1">
      <c r="A1432" s="22" t="str">
        <f>HYPERLINK("https://www.tenforums.com/tutorials/107696-add-hard-disk-burst-ignore-time-power-options-windows.html","Hard disk burst ignore time in Power Options - Add or Remove in Windows")</f>
        <v>Hard disk burst ignore time in Power Options - Add or Remove in Windows</v>
      </c>
      <c r="B1432" s="23" t="s">
        <v>1372</v>
      </c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</row>
    <row r="1433" ht="27.0" customHeight="1">
      <c r="A1433" s="22" t="str">
        <f>HYPERLINK("https://www.tenforums.com/tutorials/21454-hard-disk-turn-off-after-idle-windows-10-a.html","Hard Disk - Turn Off After Idle in Windows 10")</f>
        <v>Hard Disk - Turn Off After Idle in Windows 10</v>
      </c>
      <c r="B1433" s="23" t="s">
        <v>906</v>
      </c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</row>
    <row r="1434" ht="27.0" customHeight="1">
      <c r="A1434" s="22" t="str">
        <f>HYPERLINK("https://www.tenforums.com/tutorials/87131-find-serial-number-hard-drive-windows.html","Hard Drive Serial Number - Find in Windows")</f>
        <v>Hard Drive Serial Number - Find in Windows</v>
      </c>
      <c r="B1434" s="23" t="s">
        <v>1373</v>
      </c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</row>
    <row r="1435" ht="27.0" customHeight="1">
      <c r="A1435" s="22" t="str">
        <f>HYPERLINK("https://www.tenforums.com/tutorials/83441-free-up-drive-space-windows-10-a.html","Hard Drive Space - Free Up in Windows 10")</f>
        <v>Hard Drive Space - Free Up in Windows 10</v>
      </c>
      <c r="B1435" s="24" t="s">
        <v>1005</v>
      </c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</row>
    <row r="1436" ht="27.0" customHeight="1">
      <c r="A1436" s="25" t="str">
        <f>HYPERLINK("https://www.tenforums.com/tutorials/150440-turn-off-hardware-accelerated-gpu-scheduling-windows-10-a.html","Hardware Accelerated GPU Scheduling - Turn On or Off in Windows 10")</f>
        <v>Hardware Accelerated GPU Scheduling - Turn On or Off in Windows 10</v>
      </c>
      <c r="B1436" s="24" t="s">
        <v>1347</v>
      </c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</row>
    <row r="1437" ht="27.0" customHeight="1">
      <c r="A1437" s="28" t="s">
        <v>1374</v>
      </c>
      <c r="B1437" s="29" t="s">
        <v>1375</v>
      </c>
      <c r="C1437" s="14"/>
      <c r="D1437" s="14"/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</row>
    <row r="1438" ht="27.0" customHeight="1">
      <c r="A1438" s="25" t="s">
        <v>1376</v>
      </c>
      <c r="B1438" s="24" t="s">
        <v>1320</v>
      </c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</row>
    <row r="1439" ht="27.0" customHeight="1">
      <c r="A1439" s="22" t="str">
        <f>HYPERLINK("https://www.tenforums.com/tutorials/78681-add-file-hash-context-menu-windows-8-10-a.html","Hash Context Menu - Add in Windows 8 and Windows 10")</f>
        <v>Hash Context Menu - Add in Windows 8 and Windows 10</v>
      </c>
      <c r="B1439" s="24" t="s">
        <v>1173</v>
      </c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</row>
    <row r="1440" ht="27.0" customHeight="1">
      <c r="A1440" s="25" t="str">
        <f>HYPERLINK("https://www.tenforums.com/tutorials/146775-how-change-hdr-sdr-brightness-balance-level-windows-10-a.html","HDR and SDR Brightness Balance Level - Change for Display in Windows 10")</f>
        <v>HDR and SDR Brightness Balance Level - Change for Display in Windows 10</v>
      </c>
      <c r="B1440" s="24" t="s">
        <v>1377</v>
      </c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</row>
    <row r="1441" ht="27.0" customHeight="1">
      <c r="A1441" s="22" t="str">
        <f>HYPERLINK("https://www.tenforums.com/tutorials/120188-turn-off-hdr-wcg-color-display-windows-10-a.html","HDR and WCG Color - Turn On or Off for a Display in Windows 10")</f>
        <v>HDR and WCG Color - Turn On or Off for a Display in Windows 10</v>
      </c>
      <c r="B1441" s="23" t="s">
        <v>1378</v>
      </c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</row>
    <row r="1442" ht="27.0" customHeight="1">
      <c r="A1442" s="25" t="s">
        <v>1379</v>
      </c>
      <c r="B1442" s="24" t="s">
        <v>920</v>
      </c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</row>
    <row r="1443" ht="27.0" customHeight="1">
      <c r="A1443" s="25" t="str">
        <f>HYPERLINK("https://www.tenforums.com/tutorials/146838-how-turn-off-play-hdr-content-when-battery-windows-10-a.html","HDR Content - Turn On or Off Play when on Battery in Windows 10")</f>
        <v>HDR Content - Turn On or Off Play when on Battery in Windows 10</v>
      </c>
      <c r="B1443" s="24" t="s">
        <v>1380</v>
      </c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</row>
    <row r="1444" ht="27.0" customHeight="1">
      <c r="A1444" s="25" t="s">
        <v>1381</v>
      </c>
      <c r="B1444" s="24" t="s">
        <v>1382</v>
      </c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</row>
    <row r="1445" ht="27.0" customHeight="1">
      <c r="A1445" s="25" t="s">
        <v>1383</v>
      </c>
      <c r="B1445" s="24" t="s">
        <v>235</v>
      </c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</row>
    <row r="1446" ht="27.0" customHeight="1">
      <c r="A1446" s="22" t="str">
        <f>HYPERLINK("https://www.tenforums.com/tutorials/102152-calibrate-built-display-hdr-video-windows-10-a.html","HDR Video - Calibrate Built-in Display for in Windows 10")</f>
        <v>HDR Video - Calibrate Built-in Display for in Windows 10</v>
      </c>
      <c r="B1446" s="23" t="s">
        <v>917</v>
      </c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</row>
    <row r="1447" ht="27.0" customHeight="1">
      <c r="A1447" s="22" t="str">
        <f>HYPERLINK("https://www.tenforums.com/tutorials/120195-turn-off-stream-hdr-video-display-windows-10-a.html","HDR Video Streaming - Turn On or Off for Display on Windows 10")</f>
        <v>HDR Video Streaming - Turn On or Off for Display on Windows 10</v>
      </c>
      <c r="B1447" s="23" t="s">
        <v>1384</v>
      </c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</row>
    <row r="1448" ht="27.0" customHeight="1">
      <c r="A1448" s="22" t="str">
        <f>HYPERLINK("https://www.tenforums.com/tutorials/92290-turn-off-notifications-head-mounted-display-windows-10-a.html","Head Mounted Display Notifications - Turn On or Off in Windows 10")</f>
        <v>Head Mounted Display Notifications - Turn On or Off in Windows 10</v>
      </c>
      <c r="B1448" s="23" t="s">
        <v>1385</v>
      </c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</row>
    <row r="1449" ht="27.0" customHeight="1">
      <c r="A1449" s="25" t="s">
        <v>1386</v>
      </c>
      <c r="B1449" s="24" t="s">
        <v>1387</v>
      </c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</row>
    <row r="1450" ht="27.0" customHeight="1">
      <c r="A1450" s="25" t="s">
        <v>1388</v>
      </c>
      <c r="B1450" s="24" t="s">
        <v>1389</v>
      </c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</row>
    <row r="1451" ht="27.0" customHeight="1">
      <c r="A1451" s="22" t="str">
        <f>HYPERLINK("https://www.tenforums.com/tutorials/46494-hey-cortana-enable-disable-lock-screen-windows-10-a.html","Hey Cortana - Enable or Disable on Lock Screen in Windows 10 ")</f>
        <v>Hey Cortana - Enable or Disable on Lock Screen in Windows 10 </v>
      </c>
      <c r="B1451" s="23" t="s">
        <v>712</v>
      </c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</row>
    <row r="1452" ht="27.0" customHeight="1">
      <c r="A1452" s="22" t="str">
        <f>HYPERLINK("https://www.tenforums.com/tutorials/18618-cortana-learn-my-voice-windows-10-a.html","Hey Cortana - Learn My Voice in Windows 10")</f>
        <v>Hey Cortana - Learn My Voice in Windows 10</v>
      </c>
      <c r="B1452" s="23" t="s">
        <v>721</v>
      </c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</row>
    <row r="1453" ht="27.0" customHeight="1">
      <c r="A1453" s="22" t="str">
        <f>HYPERLINK("https://www.tenforums.com/tutorials/18418-hey-cortana-turn-off-windows-10-a.html","Hey Cortana - Turn On or Off in Windows 10")</f>
        <v>Hey Cortana - Turn On or Off in Windows 10</v>
      </c>
      <c r="B1453" s="23" t="s">
        <v>1390</v>
      </c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</row>
    <row r="1454" ht="27.0" customHeight="1">
      <c r="A1454" s="22" t="str">
        <f>HYPERLINK("https://www.tenforums.com/tutorials/25151-hiberfile-type-specify-full-reduced-windows-10-a.html","Hiberfile Type - Specify as Full or Reduced in Windows 10")</f>
        <v>Hiberfile Type - Specify as Full or Reduced in Windows 10</v>
      </c>
      <c r="B1454" s="23" t="s">
        <v>1391</v>
      </c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</row>
    <row r="1455" ht="27.0" customHeight="1">
      <c r="A1455" s="22" t="str">
        <f>HYPERLINK("https://www.tenforums.com/tutorials/7468-hibernate-computer-windows-10-a.html","Hibernate Computer in Windows 10")</f>
        <v>Hibernate Computer in Windows 10</v>
      </c>
      <c r="B1455" s="23" t="s">
        <v>1392</v>
      </c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</row>
    <row r="1456" ht="27.0" customHeight="1">
      <c r="A1456" s="22" t="str">
        <f>HYPERLINK("https://www.tenforums.com/tutorials/67183-windows-go-enable-disable-using-hibernate-windows-10-pc.html","Hibernate - Enable or Disable for Windows To Go on Windows 10 PC ")</f>
        <v>Hibernate - Enable or Disable for Windows To Go on Windows 10 PC </v>
      </c>
      <c r="B1456" s="23" t="s">
        <v>1393</v>
      </c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</row>
    <row r="1457" ht="27.0" customHeight="1">
      <c r="A1457" s="22" t="str">
        <f>HYPERLINK("https://www.tenforums.com/tutorials/2859-hibernate-enable-disable-windows-10-a.html","Hibernate - Enable or Disable in Windows 10")</f>
        <v>Hibernate - Enable or Disable in Windows 10</v>
      </c>
      <c r="B1457" s="23" t="s">
        <v>1394</v>
      </c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</row>
    <row r="1458" ht="27.0" customHeight="1">
      <c r="A1458" s="22" t="str">
        <f>HYPERLINK("https://www.tenforums.com/tutorials/7445-hibernate-power-menu-add-remove-windows-10-a.html","Hibernate in Power menu - Add or Remove in Windows 10")</f>
        <v>Hibernate in Power menu - Add or Remove in Windows 10</v>
      </c>
      <c r="B1458" s="23" t="s">
        <v>1395</v>
      </c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</row>
    <row r="1459" ht="27.0" customHeight="1">
      <c r="A1459" s="22" t="str">
        <f>HYPERLINK("https://www.tenforums.com/tutorials/104886-disable-shut-down-restart-sleep-hibernate-windows-10-a.html","Hibernate, Shut Down, Restart, and Sleep in Power Menu - Enable or Disable in Windows 10")</f>
        <v>Hibernate, Shut Down, Restart, and Sleep in Power Menu - Enable or Disable in Windows 10</v>
      </c>
      <c r="B1459" s="23" t="s">
        <v>1396</v>
      </c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</row>
    <row r="1460" ht="27.0" customHeight="1">
      <c r="A1460" s="22" t="str">
        <f>HYPERLINK("https://www.tenforums.com/tutorials/9168-hidden-files-folders-drives-show-windows-10-a.html","Hidden Files, Folders, and Drives - Show in Windows 10")</f>
        <v>Hidden Files, Folders, and Drives - Show in Windows 10</v>
      </c>
      <c r="B1460" s="23" t="s">
        <v>1397</v>
      </c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</row>
    <row r="1461" ht="27.0" customHeight="1">
      <c r="A1461" s="22" t="str">
        <f>HYPERLINK("https://www.tenforums.com/tutorials/75901-hidden-items-add-context-menu-windows-10-a.html","Hidden items - Add to Context Menu in Windows 10")</f>
        <v>Hidden items - Add to Context Menu in Windows 10</v>
      </c>
      <c r="B1461" s="24" t="s">
        <v>1398</v>
      </c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</row>
    <row r="1462" ht="27.0" customHeight="1">
      <c r="A1462" s="22" t="str">
        <f>HYPERLINK("https://www.tenforums.com/tutorials/85586-set-unset-hidden-attribute-files-folders-windows-10-a.html","Hide and Unhide Files and Folders in Windows 10")</f>
        <v>Hide and Unhide Files and Folders in Windows 10</v>
      </c>
      <c r="B1462" s="23" t="s">
        <v>1199</v>
      </c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</row>
    <row r="1463" ht="27.0" customHeight="1">
      <c r="A1463" s="22" t="str">
        <f>HYPERLINK("https://www.tenforums.com/tutorials/73722-hide-selected-items-add-context-menu-windows-10-a.html","Hide selected items - Add to Context Menu in Windows 10 ")</f>
        <v>Hide selected items - Add to Context Menu in Windows 10 </v>
      </c>
      <c r="B1463" s="23" t="s">
        <v>1399</v>
      </c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</row>
    <row r="1464" ht="27.0" customHeight="1">
      <c r="A1464" s="22" t="str">
        <f>HYPERLINK("https://www.tenforums.com/tutorials/103598-enable-disable-high-contrast-keyboard-shortcut-windows.html","High Contrast Keyboard Shortcut - Enable or Disable in Windows")</f>
        <v>High Contrast Keyboard Shortcut - Enable or Disable in Windows</v>
      </c>
      <c r="B1464" s="23" t="s">
        <v>1400</v>
      </c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</row>
    <row r="1465" ht="27.0" customHeight="1">
      <c r="A1465" s="22" t="str">
        <f>HYPERLINK("https://www.tenforums.com/tutorials/131111-turn-off-high-contrast-mode-windows-10-a.html","High Contrast Mode - Turn On or Off in Windows 10")</f>
        <v>High Contrast Mode - Turn On or Off in Windows 10</v>
      </c>
      <c r="B1465" s="23" t="s">
        <v>1401</v>
      </c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</row>
    <row r="1466" ht="27.0" customHeight="1">
      <c r="A1466" s="25" t="s">
        <v>1402</v>
      </c>
      <c r="B1466" s="24" t="s">
        <v>1403</v>
      </c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</row>
    <row r="1467" ht="27.0" customHeight="1">
      <c r="A1467" s="22" t="str">
        <f>HYPERLINK("https://www.tenforums.com/tutorials/133894-change-highlighted-text-color-windows-10-a.html","Highlighted Text Color - Change in Windows 10")</f>
        <v>Highlighted Text Color - Change in Windows 10</v>
      </c>
      <c r="B1467" s="23" t="s">
        <v>1404</v>
      </c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</row>
    <row r="1468" ht="27.0" customHeight="1">
      <c r="A1468" s="22" t="str">
        <f>HYPERLINK("https://www.tenforums.com/tutorials/73653-history-add-context-menu-windows-10-a.html","History - Add to Context Menu in Windows 10 ")</f>
        <v>History - Add to Context Menu in Windows 10 </v>
      </c>
      <c r="B1468" s="23" t="s">
        <v>1405</v>
      </c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</row>
    <row r="1469" ht="27.0" customHeight="1">
      <c r="A1469" s="22" t="str">
        <f>HYPERLINK("https://www.tenforums.com/tutorials/78912-add-homegroup-context-menu-windows-10-a.html","HomeGroup Context Menu - Add in Windows 10")</f>
        <v>HomeGroup Context Menu - Add in Windows 10</v>
      </c>
      <c r="B1469" s="24" t="s">
        <v>1406</v>
      </c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</row>
    <row r="1470" ht="27.0" customHeight="1">
      <c r="A1470" s="22" t="str">
        <f>HYPERLINK("https://www.tenforums.com/tutorials/50225-homegroup-create-windows-10-a.html","Homegroup - Create in Windows 10")</f>
        <v>Homegroup - Create in Windows 10</v>
      </c>
      <c r="B1470" s="23" t="s">
        <v>1407</v>
      </c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</row>
    <row r="1471" ht="27.0" customHeight="1">
      <c r="A1471" s="22" t="str">
        <f>HYPERLINK("https://www.tenforums.com/tutorials/23558-homegroup-desktop-icon-add-remove-windows-10-a.html","Homegroup Desktop Icon - Add or Remove in Windows 10")</f>
        <v>Homegroup Desktop Icon - Add or Remove in Windows 10</v>
      </c>
      <c r="B1471" s="23" t="s">
        <v>1408</v>
      </c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</row>
    <row r="1472" ht="27.0" customHeight="1">
      <c r="A1472" s="22" t="str">
        <f>HYPERLINK("https://www.tenforums.com/tutorials/50294-homegroup-join-windows-10-a.html","Homegroup - Join in Windows 10")</f>
        <v>Homegroup - Join in Windows 10</v>
      </c>
      <c r="B1472" s="23" t="s">
        <v>1409</v>
      </c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</row>
    <row r="1473" ht="27.0" customHeight="1">
      <c r="A1473" s="22" t="str">
        <f>HYPERLINK("https://www.tenforums.com/tutorials/4870-homegroup-navigation-pane-add-remove-windows-10-a.html","Homegroup in Navigation Pane - Add or Remove in Windows 10")</f>
        <v>Homegroup in Navigation Pane - Add or Remove in Windows 10</v>
      </c>
      <c r="B1473" s="23" t="s">
        <v>1410</v>
      </c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</row>
    <row r="1474" ht="27.0" customHeight="1">
      <c r="A1474" s="22" t="str">
        <f>HYPERLINK("https://www.tenforums.com/tutorials/50310-homegroup-leave-windows-10-a.html","Homegroup - Leave in Windows 10")</f>
        <v>Homegroup - Leave in Windows 10</v>
      </c>
      <c r="B1474" s="23" t="s">
        <v>1411</v>
      </c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</row>
    <row r="1475" ht="27.0" customHeight="1">
      <c r="A1475" s="22" t="str">
        <f>HYPERLINK("https://www.tenforums.com/tutorials/50456-homegroup-password-change-windows-10-a.html","Homegroup Password - Change in Windows 10 ")</f>
        <v>Homegroup Password - Change in Windows 10 </v>
      </c>
      <c r="B1475" s="23" t="s">
        <v>1412</v>
      </c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</row>
    <row r="1476" ht="27.0" customHeight="1">
      <c r="A1476" s="22" t="str">
        <f>HYPERLINK("https://www.tenforums.com/tutorials/50414-homegroup-password-view-print-windows-10-a.html","Homegroup Password - View or Print in Windows 10 ")</f>
        <v>Homegroup Password - View or Print in Windows 10 </v>
      </c>
      <c r="B1476" s="23" t="s">
        <v>1413</v>
      </c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</row>
    <row r="1477" ht="27.0" customHeight="1">
      <c r="A1477" s="25" t="str">
        <f>HYPERLINK("https://www.tenforums.com/tutorials/141019-block-websites-using-hosts-file-windows.html","Hosts file - Block Websites in Windows")</f>
        <v>Hosts file - Block Websites in Windows</v>
      </c>
      <c r="B1477" s="24" t="s">
        <v>1414</v>
      </c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</row>
    <row r="1478" ht="27.0" customHeight="1">
      <c r="A1478" s="25" t="str">
        <f>HYPERLINK("https://www.tenforums.com/tutorials/140970-reset-hosts-file-back-default-windows.html","Hosts file - Reset back to default in Windows")</f>
        <v>Hosts file - Reset back to default in Windows</v>
      </c>
      <c r="B1478" s="24" t="s">
        <v>1415</v>
      </c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</row>
    <row r="1479" ht="27.0" customHeight="1">
      <c r="A1479" s="22" t="str">
        <f>HYPERLINK("https://www.tenforums.com/tutorials/49233-hotspot-2-0-networks-turn-off-windows-10-a.html","Hotspot 2.0 Networks - Turn On or Off in Windows 10 ")</f>
        <v>Hotspot 2.0 Networks - Turn On or Off in Windows 10 </v>
      </c>
      <c r="B1479" s="23" t="s">
        <v>1416</v>
      </c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</row>
    <row r="1480" ht="27.0" customHeight="1">
      <c r="A1480" s="22" t="str">
        <f>HYPERLINK("https://www.tenforums.com/tutorials/97842-change-hungapptimeout-value-windows-10-a.html","HungAppTimeout Value - Change in Windows 10")</f>
        <v>HungAppTimeout Value - Change in Windows 10</v>
      </c>
      <c r="B1480" s="23" t="s">
        <v>1417</v>
      </c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</row>
    <row r="1481" ht="27.0" customHeight="1">
      <c r="A1481" s="22" t="str">
        <f>HYPERLINK("https://www.tenforums.com/tutorials/135551-hyper-v-add-windows-xp-mode-virtual-machine-windows-10-a.html","Hyper-V - Add Windows XP Mode Virtual Machine in Windows 10")</f>
        <v>Hyper-V - Add Windows XP Mode Virtual Machine in Windows 10</v>
      </c>
      <c r="B1481" s="23" t="s">
        <v>1418</v>
      </c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</row>
    <row r="1482" ht="27.0" customHeight="1">
      <c r="A1482" s="22" t="str">
        <f>HYPERLINK("https://www.tenforums.com/tutorials/67869-bsod-crash-ctrl-scroll-lock-enable-disable-hyper-v.html","Hyper-V BSOD Crash on Ctrl+Scroll Lock - Enable or Disable")</f>
        <v>Hyper-V BSOD Crash on Ctrl+Scroll Lock - Enable or Disable</v>
      </c>
      <c r="B1482" s="23" t="s">
        <v>380</v>
      </c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</row>
    <row r="1483" ht="27.0" customHeight="1">
      <c r="A1483" s="22" t="str">
        <f>HYPERLINK("https://www.tenforums.com/tutorials/2229-hyper-v-checkpoints-create-use-windows-10-a.html","Hyper-V Checkpoints - Create and Use in Windows 10")</f>
        <v>Hyper-V Checkpoints - Create and Use in Windows 10</v>
      </c>
      <c r="B1483" s="23" t="s">
        <v>1419</v>
      </c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</row>
    <row r="1484" ht="27.0" customHeight="1">
      <c r="A1484" s="22" t="str">
        <f>HYPERLINK("https://www.tenforums.com/tutorials/2206-hyper-v-create-use-vhd-windows-10-disk2vhd.html","Hyper-V - Create and Use VHD of Windows 10 with Disk2VHD")</f>
        <v>Hyper-V - Create and Use VHD of Windows 10 with Disk2VHD</v>
      </c>
      <c r="B1484" s="23" t="s">
        <v>1420</v>
      </c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</row>
    <row r="1485" ht="27.0" customHeight="1">
      <c r="A1485" s="25" t="s">
        <v>1421</v>
      </c>
      <c r="B1485" s="24" t="s">
        <v>1422</v>
      </c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</row>
    <row r="1486" ht="27.0" customHeight="1">
      <c r="A1486" s="25" t="str">
        <f>HYPERLINK("https://www.tenforums.com/tutorials/139511-hyper-v-use-differencing-disks.html","Hyper-V Differencing Disks - Use in Windows 10")</f>
        <v>Hyper-V Differencing Disks - Use in Windows 10</v>
      </c>
      <c r="B1486" s="24" t="s">
        <v>1423</v>
      </c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</row>
    <row r="1487" ht="27.0" customHeight="1">
      <c r="A1487" s="22" t="str">
        <f>HYPERLINK("https://www.tenforums.com/tutorials/42396-hyper-v-floppy-disk-drive-remove-windows-virtual-machine.html","Hyper-V Floppy Disk Drive - Remove in Windows Virtual Machine")</f>
        <v>Hyper-V Floppy Disk Drive - Remove in Windows Virtual Machine</v>
      </c>
      <c r="B1487" s="23" t="s">
        <v>1249</v>
      </c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</row>
    <row r="1488" ht="27.0" customHeight="1">
      <c r="A1488" s="22" t="str">
        <f>HYPERLINK("https://www.tenforums.com/tutorials/57136-hyper-v-enhanced-session-mode-turn-off-windows-10-a.html","Hyper-V Enhanced Session Mode - Turn On or Off in Windows 10 ")</f>
        <v>Hyper-V Enhanced Session Mode - Turn On or Off in Windows 10 </v>
      </c>
      <c r="B1488" s="23" t="s">
        <v>1424</v>
      </c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</row>
    <row r="1489" ht="27.0" customHeight="1">
      <c r="A1489" s="25" t="str">
        <f>HYPERLINK("https://www.tenforums.com/tutorials/154648-how-add-hyper-v-manager-control-panel-windows-10-a.html","Hyper-V Manager - Add to Control Panel in Windows 10")</f>
        <v>Hyper-V Manager - Add to Control Panel in Windows 10</v>
      </c>
      <c r="B1489" s="24" t="s">
        <v>663</v>
      </c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</row>
    <row r="1490" ht="27.0" customHeight="1">
      <c r="A1490" s="22" t="str">
        <f>HYPERLINK("https://www.tenforums.com/tutorials/56563-hyper-v-manager-shortcut-create-windows-10-a.html","Hyper-V Manager shortcut - Create in Windows 10 ")</f>
        <v>Hyper-V Manager shortcut - Create in Windows 10 </v>
      </c>
      <c r="B1490" s="23" t="s">
        <v>1425</v>
      </c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</row>
    <row r="1491" ht="27.0" customHeight="1">
      <c r="A1491" s="22" t="str">
        <f>HYPERLINK("https://www.tenforums.com/tutorials/53256-hyper-v-native-boot-vhd.html","Hyper-V - Native Boot VHD ")</f>
        <v>Hyper-V - Native Boot VHD </v>
      </c>
      <c r="B1491" s="23" t="s">
        <v>1426</v>
      </c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</row>
    <row r="1492" ht="27.0" customHeight="1">
      <c r="A1492" s="25" t="str">
        <f>HYPERLINK("https://www.tenforums.com/tutorials/139453-hyper-v-nested-virtualization-run-virtual-machines-virtual-machine.html","Hyper-V Nested Virtualization: Run virtual machines on virtual machine")</f>
        <v>Hyper-V Nested Virtualization: Run virtual machines on virtual machine</v>
      </c>
      <c r="B1492" s="24" t="s">
        <v>1427</v>
      </c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</row>
    <row r="1493" ht="27.0" customHeight="1">
      <c r="A1493" s="25" t="str">
        <f>HYPERLINK("https://www.tenforums.com/tutorials/140457-hyper-v-optimizing-virtual-machines.html","Hyper-V - Optimizing Virtual Machines")</f>
        <v>Hyper-V - Optimizing Virtual Machines</v>
      </c>
      <c r="B1493" s="24" t="s">
        <v>1428</v>
      </c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</row>
    <row r="1494" ht="27.0" customHeight="1">
      <c r="A1494" s="22" t="str">
        <f>HYPERLINK("https://www.tenforums.com/tutorials/74598-hyper-v-quick-create-create-copy-virtual-machine.html","Hyper-V Quick Create - Create or Copy a Virtual Machine")</f>
        <v>Hyper-V Quick Create - Create or Copy a Virtual Machine</v>
      </c>
      <c r="B1494" s="24" t="s">
        <v>1429</v>
      </c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</row>
    <row r="1495" ht="27.0" customHeight="1">
      <c r="A1495" s="22" t="str">
        <f>HYPERLINK("https://www.tenforums.com/tutorials/118110-hyper-v-quick-create-setup-ubuntu-linux-virtual-machine.html","Hyper-V Quick Create - Setup Ubuntu Linux virtual machine")</f>
        <v>Hyper-V Quick Create - Setup Ubuntu Linux virtual machine</v>
      </c>
      <c r="B1495" s="23" t="s">
        <v>1430</v>
      </c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</row>
    <row r="1496" ht="27.0" customHeight="1">
      <c r="A1496" s="25" t="str">
        <f>HYPERLINK("https://www.tenforums.com/tutorials/139405-run-hyper-v-virtualbox-vmware-same-computer.html","Hyper-V, VirtualBox and VMware - Run on same Computer")</f>
        <v>Hyper-V, VirtualBox and VMware - Run on same Computer</v>
      </c>
      <c r="B1496" s="24" t="s">
        <v>1431</v>
      </c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</row>
    <row r="1497" ht="27.0" customHeight="1">
      <c r="A1497" s="22" t="str">
        <f>HYPERLINK("https://www.tenforums.com/tutorials/56842-hyper-v-virtual-hard-disks-folder-change-windows-10-a.html","Hyper-V Virtual Hard Disks Folder - Change in Windows 10 ")</f>
        <v>Hyper-V Virtual Hard Disks Folder - Change in Windows 10 </v>
      </c>
      <c r="B1497" s="23" t="s">
        <v>1432</v>
      </c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</row>
    <row r="1498" ht="27.0" customHeight="1">
      <c r="A1498" s="22" t="str">
        <f>HYPERLINK("https://www.tenforums.com/tutorials/56257-hyper-v-virtual-machine-add-remove-physical-hard-disk.html","Hyper-V Virtual Machine - Add or Remove Physical Hard Disk ")</f>
        <v>Hyper-V Virtual Machine - Add or Remove Physical Hard Disk </v>
      </c>
      <c r="B1498" s="23" t="s">
        <v>1433</v>
      </c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</row>
    <row r="1499" ht="27.0" customHeight="1">
      <c r="A1499" s="25" t="s">
        <v>1434</v>
      </c>
      <c r="B1499" s="24" t="s">
        <v>1435</v>
      </c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</row>
    <row r="1500" ht="27.0" customHeight="1">
      <c r="A1500" s="25" t="s">
        <v>1436</v>
      </c>
      <c r="B1500" s="24" t="s">
        <v>1437</v>
      </c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</row>
    <row r="1501" ht="27.0" customHeight="1">
      <c r="A1501" s="22" t="str">
        <f>HYPERLINK("https://www.tenforums.com/tutorials/68819-hyper-v-virtual-machine-change-dpi-zoom-level-windows-10-a.html","Hyper-V Virtual Machine - Change DPI Zoom Level in Windows 10 ")</f>
        <v>Hyper-V Virtual Machine - Change DPI Zoom Level in Windows 10 </v>
      </c>
      <c r="B1501" s="23" t="s">
        <v>987</v>
      </c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</row>
    <row r="1502" ht="27.0" customHeight="1">
      <c r="A1502" s="22" t="str">
        <f>HYPERLINK("https://www.tenforums.com/tutorials/57965-hyper-v-virtual-machine-connection-shortcut-create-windows-10-a.html","Hyper-V Virtual Machine Connection shortcut - Create in Windows 10 ")</f>
        <v>Hyper-V Virtual Machine Connection shortcut - Create in Windows 10 </v>
      </c>
      <c r="B1502" s="23" t="s">
        <v>1438</v>
      </c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</row>
    <row r="1503" ht="27.0" customHeight="1">
      <c r="A1503" s="22" t="str">
        <f>HYPERLINK("https://www.tenforums.com/tutorials/2371-hyper-v-virtual-machine-create-shortcut-windows.html","Hyper-V Virtual Machine - Create Shortcut in Windows")</f>
        <v>Hyper-V Virtual Machine - Create Shortcut in Windows</v>
      </c>
      <c r="B1503" s="23" t="s">
        <v>1439</v>
      </c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</row>
    <row r="1504" ht="27.0" customHeight="1">
      <c r="A1504" s="22" t="str">
        <f>HYPERLINK("https://www.tenforums.com/tutorials/128821-delete-hyper-v-virtual-machine-windows-10-a.html","Hyper-V Virtual Machine - Delete in Windows 10")</f>
        <v>Hyper-V Virtual Machine - Delete in Windows 10</v>
      </c>
      <c r="B1504" s="23" t="s">
        <v>1440</v>
      </c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</row>
    <row r="1505" ht="27.0" customHeight="1">
      <c r="A1505" s="22" t="str">
        <f>HYPERLINK("https://www.tenforums.com/tutorials/56748-hyper-v-virtual-machine-export-windows-10-a.html","Hyper-V Virtual Machine - Export in Windows 10 ")</f>
        <v>Hyper-V Virtual Machine - Export in Windows 10 </v>
      </c>
      <c r="B1505" s="23" t="s">
        <v>1441</v>
      </c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</row>
    <row r="1506" ht="27.0" customHeight="1">
      <c r="A1506" s="22" t="str">
        <f>HYPERLINK("https://www.tenforums.com/tutorials/56727-hyper-v-virtual-machine-import-windows-10-a.html","Hyper-V Virtual Machine - Import in Windows 10 ")</f>
        <v>Hyper-V Virtual Machine - Import in Windows 10 </v>
      </c>
      <c r="B1506" s="23" t="s">
        <v>1442</v>
      </c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</row>
    <row r="1507" ht="27.0" customHeight="1">
      <c r="A1507" s="22" t="str">
        <f>HYPERLINK("https://www.tenforums.com/tutorials/128931-move-hyper-v-virtual-machine-windows-10-a.html","Hyper-V Virtual Machine - Move in Windows 10")</f>
        <v>Hyper-V Virtual Machine - Move in Windows 10</v>
      </c>
      <c r="B1507" s="23" t="s">
        <v>1443</v>
      </c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</row>
    <row r="1508" ht="27.0" customHeight="1">
      <c r="A1508" s="22" t="str">
        <f>HYPERLINK("https://www.tenforums.com/tutorials/128687-rename-hyper-v-virtual-machine-windows-10-a.html","Hyper-V Virtual Machine - Rename in Windows 10")</f>
        <v>Hyper-V Virtual Machine - Rename in Windows 10</v>
      </c>
      <c r="B1508" s="23" t="s">
        <v>1444</v>
      </c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</row>
    <row r="1509" ht="27.0" customHeight="1">
      <c r="A1509" s="22" t="str">
        <f>HYPERLINK("https://www.tenforums.com/tutorials/56436-hyper-v-virtual-machine-see-if-generation-1-generation-2-a.html","Hyper-V Virtual Machine - See if Generation 1 or Generation 2 ")</f>
        <v>Hyper-V Virtual Machine - See if Generation 1 or Generation 2 </v>
      </c>
      <c r="B1509" s="23" t="s">
        <v>1445</v>
      </c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</row>
    <row r="1510" ht="27.0" customHeight="1">
      <c r="A1510" s="22" t="str">
        <f>HYPERLINK("https://www.tenforums.com/tutorials/58091-hyper-v-virtual-machine-use-local-devices-resources-windows.html","Hyper-V Virtual Machine - Use Local Devices and Resources in Windows ")</f>
        <v>Hyper-V Virtual Machine - Use Local Devices and Resources in Windows </v>
      </c>
      <c r="B1510" s="23" t="s">
        <v>1446</v>
      </c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</row>
    <row r="1511" ht="27.0" customHeight="1">
      <c r="A1511" s="22" t="str">
        <f>HYPERLINK("https://www.tenforums.com/tutorials/86202-use-hyper-v-virtual-machine-get-windows-10-insider-iso.html","Hyper-V virtual machine - Use to get Windows 10 Insider ISO images")</f>
        <v>Hyper-V virtual machine - Use to get Windows 10 Insider ISO images</v>
      </c>
      <c r="B1511" s="23" t="s">
        <v>1447</v>
      </c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</row>
    <row r="1512" ht="27.0" customHeight="1">
      <c r="A1512" s="22" t="str">
        <f>HYPERLINK("https://www.tenforums.com/tutorials/56837-hyper-v-virtual-machines-default-folder-change-windows-10-a.html","Hyper-V Virtual Machines Default Folder - Change in Windows 10 ")</f>
        <v>Hyper-V Virtual Machines Default Folder - Change in Windows 10 </v>
      </c>
      <c r="B1512" s="23" t="s">
        <v>1448</v>
      </c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</row>
    <row r="1513" ht="27.0" customHeight="1">
      <c r="A1513" s="22" t="str">
        <f>HYPERLINK("https://www.tenforums.com/tutorials/2087-hyper-v-virtualization-setup-use-windows-10-a.html","Hyper-V virtualization - Setup and Use in Windows 10")</f>
        <v>Hyper-V virtualization - Setup and Use in Windows 10</v>
      </c>
      <c r="B1513" s="23" t="s">
        <v>1449</v>
      </c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</row>
    <row r="1514" ht="27.0" customHeight="1">
      <c r="A1514" s="22" t="str">
        <f>HYPERLINK("https://www.tenforums.com/tutorials/2291-hyper-v-vm-install-centos-linux-windows-10-a.html","Hyper-V VM - Install CentOS Linux in Windows 10")</f>
        <v>Hyper-V VM - Install CentOS Linux in Windows 10</v>
      </c>
      <c r="B1514" s="23" t="s">
        <v>1450</v>
      </c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</row>
    <row r="1515" ht="27.0" customHeight="1">
      <c r="A1515" s="6" t="s">
        <v>1451</v>
      </c>
      <c r="B1515" s="6" t="s">
        <v>1451</v>
      </c>
      <c r="C1515" s="21"/>
      <c r="D1515" s="21"/>
      <c r="E1515" s="21"/>
      <c r="F1515" s="21"/>
      <c r="G1515" s="21"/>
      <c r="H1515" s="21"/>
      <c r="I1515" s="21"/>
      <c r="J1515" s="21"/>
      <c r="K1515" s="21"/>
      <c r="L1515" s="21"/>
      <c r="M1515" s="21"/>
      <c r="N1515" s="21"/>
      <c r="O1515" s="21"/>
      <c r="P1515" s="21"/>
      <c r="Q1515" s="21"/>
      <c r="R1515" s="21"/>
      <c r="S1515" s="21"/>
      <c r="T1515" s="21"/>
      <c r="U1515" s="21"/>
      <c r="V1515" s="21"/>
      <c r="W1515" s="21"/>
      <c r="X1515" s="21"/>
    </row>
    <row r="1516" ht="27.0" customHeight="1">
      <c r="A1516" s="22" t="str">
        <f>HYPERLINK("https://www.tenforums.com/tutorials/5645-icon-cache-rebuild-windows-10-a.html","Icon Cache - Rebuild in Windows 10")</f>
        <v>Icon Cache - Rebuild in Windows 10</v>
      </c>
      <c r="B1516" s="23" t="s">
        <v>1452</v>
      </c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</row>
    <row r="1517" ht="27.0" customHeight="1">
      <c r="A1517" s="22" t="str">
        <f>HYPERLINK("https://www.tenforums.com/tutorials/125988-change-icon-cache-size-windows.html","Icon Cache Size - Change in Windows")</f>
        <v>Icon Cache Size - Change in Windows</v>
      </c>
      <c r="B1517" s="23" t="s">
        <v>1453</v>
      </c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</row>
    <row r="1518" ht="27.0" customHeight="1">
      <c r="A1518" s="22" t="str">
        <f>HYPERLINK("https://www.tenforums.com/tutorials/128170-extract-icon-file-windows.html","Icon - Extract from File in Windows")</f>
        <v>Icon - Extract from File in Windows</v>
      </c>
      <c r="B1518" s="23" t="s">
        <v>1454</v>
      </c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</row>
    <row r="1519" ht="27.0" customHeight="1">
      <c r="A1519" s="22" t="str">
        <f>HYPERLINK("https://www.tenforums.com/tutorials/3963-folder-icon-change-windows-10-a.html","Icon of Folder - Change in Windows 10")</f>
        <v>Icon of Folder - Change in Windows 10</v>
      </c>
      <c r="B1519" s="23" t="s">
        <v>1255</v>
      </c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</row>
    <row r="1520" ht="27.0" customHeight="1">
      <c r="A1520" s="22" t="str">
        <f>HYPERLINK("https://www.tenforums.com/tutorials/19768-icons-text-size-change-windows-10-a.html","Icons Text Size - Change in Windows 10")</f>
        <v>Icons Text Size - Change in Windows 10</v>
      </c>
      <c r="B1520" s="23" t="s">
        <v>1455</v>
      </c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</row>
    <row r="1521" ht="27.0" customHeight="1">
      <c r="A1521" s="25" t="s">
        <v>1456</v>
      </c>
      <c r="B1521" s="24" t="s">
        <v>1097</v>
      </c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</row>
    <row r="1522" ht="27.0" customHeight="1">
      <c r="A1522" s="22" t="str">
        <f>HYPERLINK("https://www.tenforums.com/tutorials/77021-rotate-image-windows-10-a.html","Image - Rotate in Windows 10")</f>
        <v>Image - Rotate in Windows 10</v>
      </c>
      <c r="B1522" s="24" t="s">
        <v>1457</v>
      </c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</row>
    <row r="1523" ht="27.0" customHeight="1">
      <c r="A1523" s="22" t="str">
        <f>HYPERLINK("https://www.tenforums.com/tutorials/32118-inactive-title-bar-color-change-windows-10-a.html","Inactive Title Bar Color - Change in Windows 10")</f>
        <v>Inactive Title Bar Color - Change in Windows 10</v>
      </c>
      <c r="B1523" s="23" t="s">
        <v>582</v>
      </c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</row>
    <row r="1524" ht="27.0" customHeight="1">
      <c r="A1524" s="22" t="str">
        <f>HYPERLINK("https://www.tenforums.com/tutorials/37130-include-library-add-remove-context-menu-windows-10-a.html","Include in library - Add or Remove from Context Menu in Windows 10")</f>
        <v>Include in library - Add or Remove from Context Menu in Windows 10</v>
      </c>
      <c r="B1524" s="23" t="s">
        <v>1458</v>
      </c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</row>
    <row r="1525" ht="27.0" customHeight="1">
      <c r="A1525" s="22" t="str">
        <f>HYPERLINK("https://www.tenforums.com/tutorials/93784-disable-adding-removable-drives-index-libraries-windows-10-a.html","Index and Libraries - Disable Adding Removable Drives in Windows 10")</f>
        <v>Index and Libraries - Disable Adding Removable Drives in Windows 10</v>
      </c>
      <c r="B1525" s="23" t="s">
        <v>1459</v>
      </c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</row>
    <row r="1526" ht="27.0" customHeight="1">
      <c r="A1526" s="22" t="str">
        <f>HYPERLINK("https://www.tenforums.com/tutorials/59374-index-encrypted-files-turn-off-windows-10-a.html","Index Encrypted Files - Turn On or Off in Windows 10 ")</f>
        <v>Index Encrypted Files - Turn On or Off in Windows 10 </v>
      </c>
      <c r="B1526" s="23" t="s">
        <v>1068</v>
      </c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</row>
    <row r="1527" ht="27.0" customHeight="1">
      <c r="A1527" s="22" t="str">
        <f>HYPERLINK("https://www.tenforums.com/tutorials/58952-search-index-file-types-add-remove-windows-10-a.html","Index File Types - Add or Remove in Windows 10 ")</f>
        <v>Index File Types - Add or Remove in Windows 10 </v>
      </c>
      <c r="B1527" s="23" t="s">
        <v>1460</v>
      </c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</row>
    <row r="1528" ht="27.0" customHeight="1">
      <c r="A1528" s="22" t="str">
        <f>HYPERLINK("https://www.tenforums.com/tutorials/59016-search-index-location-change-windows-10-a.html","Index Location - Change in Windows 10 ")</f>
        <v>Index Location - Change in Windows 10 </v>
      </c>
      <c r="B1528" s="23" t="s">
        <v>1461</v>
      </c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</row>
    <row r="1529" ht="27.0" customHeight="1">
      <c r="A1529" s="22" t="str">
        <f>HYPERLINK("https://www.tenforums.com/tutorials/58756-search-index-locations-add-remove-windows-10-a.html","Index Locations - Add or Remove in Windows 10 ")</f>
        <v>Index Locations - Add or Remove in Windows 10 </v>
      </c>
      <c r="B1529" s="23" t="s">
        <v>1462</v>
      </c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</row>
    <row r="1530" ht="27.0" customHeight="1">
      <c r="A1530" s="22" t="str">
        <f>HYPERLINK("https://www.tenforums.com/tutorials/93805-enable-disable-modifying-indexed-locations-windows.html","Indexed Locations - Enable or Disable Modifying in Windows")</f>
        <v>Indexed Locations - Enable or Disable Modifying in Windows</v>
      </c>
      <c r="B1530" s="23" t="s">
        <v>1463</v>
      </c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</row>
    <row r="1531" ht="27.0" customHeight="1">
      <c r="A1531" s="22" t="str">
        <f>HYPERLINK("https://www.tenforums.com/tutorials/58569-rebuild-search-index-windows-10-a.html","Index - Rebuild in Windows 10 ")</f>
        <v>Index - Rebuild in Windows 10 </v>
      </c>
      <c r="B1531" s="23" t="s">
        <v>1464</v>
      </c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</row>
    <row r="1532" ht="27.0" customHeight="1">
      <c r="A1532" s="22" t="str">
        <f>HYPERLINK("https://www.tenforums.com/tutorials/93655-enable-disable-indexer-backoff-windows.html","Indexer Backoff - Enable or Disable in Windows")</f>
        <v>Indexer Backoff - Enable or Disable in Windows</v>
      </c>
      <c r="B1532" s="23" t="s">
        <v>1465</v>
      </c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</row>
    <row r="1533" ht="27.0" customHeight="1">
      <c r="A1533" s="25" t="str">
        <f>HYPERLINK("https://www.tenforums.com/tutorials/148377-use-indexer-diagnostics-app-windows-search-issues-windows-10-a.html","Indexer Diagnostics App for Windows Search Indexer Issues in Windows 10")</f>
        <v>Indexer Diagnostics App for Windows Search Indexer Issues in Windows 10</v>
      </c>
      <c r="B1533" s="24" t="s">
        <v>1466</v>
      </c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</row>
    <row r="1534" ht="27.0" customHeight="1">
      <c r="A1534" s="22" t="str">
        <f>HYPERLINK("https://www.tenforums.com/tutorials/93736-allow-file-contents-properties-indexed-drive-windows.html","Indexing Contents and Properties of Files on a Drive - Turn On or Off in Windows")</f>
        <v>Indexing Contents and Properties of Files on a Drive - Turn On or Off in Windows</v>
      </c>
      <c r="B1534" s="23" t="s">
        <v>1467</v>
      </c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</row>
    <row r="1535" ht="27.0" customHeight="1">
      <c r="A1535" s="22" t="str">
        <f>HYPERLINK("https://www.tenforums.com/tutorials/93666-enable-disable-search-indexing-windows.html","Indexing - Enable or Disable in Windows")</f>
        <v>Indexing - Enable or Disable in Windows</v>
      </c>
      <c r="B1535" s="23" t="s">
        <v>1468</v>
      </c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</row>
    <row r="1536" ht="27.0" customHeight="1">
      <c r="A1536" s="22" t="str">
        <f>HYPERLINK("https://www.tenforums.com/tutorials/93880-enable-disable-indexing-when-battery-power-windows.html","Indexing - Enable or Disable when on Battery Power in Windows")</f>
        <v>Indexing - Enable or Disable when on Battery Power in Windows</v>
      </c>
      <c r="B1536" s="23" t="s">
        <v>1469</v>
      </c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</row>
    <row r="1537" ht="27.0" customHeight="1">
      <c r="A1537" s="22" t="str">
        <f>HYPERLINK("https://www.tenforums.com/tutorials/93808-enable-disable-advanced-indexing-options-windows.html","Indexing Options - Enable or Disable Advanced Indexing Options in Windows")</f>
        <v>Indexing Options - Enable or Disable Advanced Indexing Options in Windows</v>
      </c>
      <c r="B1537" s="23" t="s">
        <v>1470</v>
      </c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</row>
    <row r="1538" ht="27.0" customHeight="1">
      <c r="A1538" s="22" t="str">
        <f>HYPERLINK("https://www.tenforums.com/tutorials/93647-create-indexing-options-shortcut-windows-10-a.html","Indexing Options Shortcut - Create in Windows 10")</f>
        <v>Indexing Options Shortcut - Create in Windows 10</v>
      </c>
      <c r="B1538" s="23" t="s">
        <v>1471</v>
      </c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</row>
    <row r="1539" ht="27.0" customHeight="1">
      <c r="A1539" s="22" t="str">
        <f>HYPERLINK("https://www.tenforums.com/tutorials/37959-shortcut-infotip-details-customize-windows.html","Infotip Details of Shortcuts - Customize in Windows")</f>
        <v>Infotip Details of Shortcuts - Customize in Windows</v>
      </c>
      <c r="B1539" s="24" t="s">
        <v>1472</v>
      </c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</row>
    <row r="1540" ht="27.0" customHeight="1">
      <c r="A1540" s="22" t="str">
        <f>HYPERLINK("https://www.tenforums.com/tutorials/89239-hide-show-pop-up-descriptions-windows-10-a.html","Infotip Pop-up Description for Folder and Desktop Items - Hide or Show in Windows 10")</f>
        <v>Infotip Pop-up Description for Folder and Desktop Items - Hide or Show in Windows 10</v>
      </c>
      <c r="B1540" s="23" t="s">
        <v>1473</v>
      </c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</row>
    <row r="1541" ht="27.0" customHeight="1">
      <c r="A1541" s="22" t="str">
        <f>HYPERLINK("https://www.tenforums.com/tutorials/88370-add-inherited-permissions-context-menu-windows.html","Inherited Permissions Context Menu - Add in Windows")</f>
        <v>Inherited Permissions Context Menu - Add in Windows</v>
      </c>
      <c r="B1541" s="23" t="s">
        <v>1474</v>
      </c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</row>
    <row r="1542" ht="27.0" customHeight="1">
      <c r="A1542" s="22" t="str">
        <f>HYPERLINK("https://www.tenforums.com/tutorials/88305-enable-disable-inherited-permissions-objects-windows.html","Inherited Permissions for Files and Folders - Enable or Disable in Windows")</f>
        <v>Inherited Permissions for Files and Folders - Enable or Disable in Windows</v>
      </c>
      <c r="B1542" s="23" t="s">
        <v>1475</v>
      </c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</row>
    <row r="1543" ht="27.0" customHeight="1">
      <c r="A1543" s="22" t="str">
        <f>HYPERLINK("https://www.tenforums.com/tutorials/118127-turn-off-inking-typing-personalization-windows-10-a.html","Inking &amp; Typing Personalization - Turn On or Off in Windows 10")</f>
        <v>Inking &amp; Typing Personalization - Turn On or Off in Windows 10</v>
      </c>
      <c r="B1543" s="23" t="s">
        <v>1476</v>
      </c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</row>
    <row r="1544" ht="27.0" customHeight="1">
      <c r="A1544" s="22" t="str">
        <f>HYPERLINK("https://www.tenforums.com/tutorials/107050-turn-off-improve-inking-typing-recognition-windows-10-a.html","Inking &amp; Typing - Turn On or Off Improve Recognition in Windows 10")</f>
        <v>Inking &amp; Typing - Turn On or Off Improve Recognition in Windows 10</v>
      </c>
      <c r="B1544" s="23" t="s">
        <v>1477</v>
      </c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</row>
    <row r="1545" ht="27.0" customHeight="1">
      <c r="A1545" s="22" t="str">
        <f>HYPERLINK("https://www.tenforums.com/tutorials/83125-turn-off-inline-autocomplete-file-explorer-run-dialog.html","Inline AutoComplete in File Explorer and Run Dialog - Turn On or Off in Windows 10")</f>
        <v>Inline AutoComplete in File Explorer and Run Dialog - Turn On or Off in Windows 10</v>
      </c>
      <c r="B1545" s="24" t="s">
        <v>1142</v>
      </c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</row>
    <row r="1546" ht="27.0" customHeight="1">
      <c r="A1546" s="22" t="str">
        <f>HYPERLINK("https://www.tenforums.com/tutorials/16397-repair-install-windows-10-place-upgrade.html","In-place Upgrade to Repair Install Windows 10")</f>
        <v>In-place Upgrade to Repair Install Windows 10</v>
      </c>
      <c r="B1546" s="23" t="s">
        <v>1478</v>
      </c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</row>
    <row r="1547" ht="27.0" customHeight="1">
      <c r="A1547" s="22" t="str">
        <f>HYPERLINK("https://www.tenforums.com/tutorials/103041-turn-off-language-bar-input-indicator-windows-10-a.html","Input Indicator and Language Bar - Turn On or Off in Windows 10")</f>
        <v>Input Indicator and Language Bar - Turn On or Off in Windows 10</v>
      </c>
      <c r="B1547" s="23" t="s">
        <v>1479</v>
      </c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</row>
    <row r="1548" ht="27.0" customHeight="1">
      <c r="A1548" s="25" t="s">
        <v>1480</v>
      </c>
      <c r="B1548" s="24" t="s">
        <v>1481</v>
      </c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</row>
    <row r="1549" ht="27.0" customHeight="1">
      <c r="A1549" s="22" t="str">
        <f>HYPERLINK("https://www.tenforums.com/tutorials/102923-set-default-keyboard-input-language-windows-10-a.html","Input Method Language - Set Default in Windows 10")</f>
        <v>Input Method Language - Set Default in Windows 10</v>
      </c>
      <c r="B1549" s="23" t="s">
        <v>1482</v>
      </c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</row>
    <row r="1550" ht="27.0" customHeight="1">
      <c r="A1550" s="22" t="str">
        <f>HYPERLINK("https://www.tenforums.com/tutorials/63585-insider-build-settings-enable-disable-windows-10-a.html","Insider Build Settings - Enable or Disable in Windows 10 ")</f>
        <v>Insider Build Settings - Enable or Disable in Windows 10 </v>
      </c>
      <c r="B1550" s="23" t="s">
        <v>1483</v>
      </c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</row>
    <row r="1551" ht="27.0" customHeight="1">
      <c r="A1551" s="22" t="str">
        <f>HYPERLINK("https://www.tenforums.com/tutorials/24545-insider-builds-change-account-used-windows-10-a.html","Insider Builds - Change Account Used in Windows 10")</f>
        <v>Insider Builds - Change Account Used in Windows 10</v>
      </c>
      <c r="B1551" s="23" t="s">
        <v>1484</v>
      </c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</row>
    <row r="1552" ht="27.0" customHeight="1">
      <c r="A1552" s="22" t="str">
        <f>HYPERLINK("https://www.tenforums.com/tutorials/12316-insider-builds-start-stop-receiving-windows-10-a.html","Insider Builds - Start or Stop Receiving in Windows 10")</f>
        <v>Insider Builds - Start or Stop Receiving in Windows 10</v>
      </c>
      <c r="B1552" s="23" t="s">
        <v>1485</v>
      </c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</row>
    <row r="1553" ht="27.0" customHeight="1">
      <c r="A1553" s="22" t="str">
        <f>HYPERLINK("https://www.tenforums.com/tutorials/29204-install-uninstall-insider-hub-windows-10-a.html","Insider Hub - Install or Uninstall in Windows 10")</f>
        <v>Insider Hub - Install or Uninstall in Windows 10</v>
      </c>
      <c r="B1553" s="24" t="s">
        <v>1486</v>
      </c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</row>
    <row r="1554" ht="27.0" customHeight="1">
      <c r="A1554" s="22" t="str">
        <f>HYPERLINK("https://www.tenforums.com/tutorials/122593-check-expiry-date-windows-10-insider-preview-build.html","Insider Preview Build - Check Expiry Date of Windows 10")</f>
        <v>Insider Preview Build - Check Expiry Date of Windows 10</v>
      </c>
      <c r="B1554" s="23" t="s">
        <v>1098</v>
      </c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</row>
    <row r="1555" ht="27.0" customHeight="1">
      <c r="A1555" s="25" t="s">
        <v>1487</v>
      </c>
      <c r="B1555" s="24" t="s">
        <v>1488</v>
      </c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</row>
    <row r="1556" ht="27.0" customHeight="1">
      <c r="A1556" s="22" t="str">
        <f>HYPERLINK("https://www.tenforums.com/tutorials/50664-windows-10-mobile-insider-preview-builds-stop-receiving.html","Insider Preview Builds - Stop Receiving on Windows 10 Mobile Phone")</f>
        <v>Insider Preview Builds - Stop Receiving on Windows 10 Mobile Phone</v>
      </c>
      <c r="B1556" s="23" t="s">
        <v>1489</v>
      </c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</row>
    <row r="1557" ht="27.0" customHeight="1">
      <c r="A1557" s="25" t="s">
        <v>1490</v>
      </c>
      <c r="B1557" s="24" t="s">
        <v>1491</v>
      </c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</row>
    <row r="1558" ht="27.0" customHeight="1">
      <c r="A1558" s="25" t="s">
        <v>1492</v>
      </c>
      <c r="B1558" s="24" t="s">
        <v>1493</v>
      </c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</row>
    <row r="1559" ht="27.0" customHeight="1">
      <c r="A1559" s="25" t="s">
        <v>1494</v>
      </c>
      <c r="B1559" s="24" t="s">
        <v>1495</v>
      </c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</row>
    <row r="1560" ht="27.0" customHeight="1">
      <c r="A1560" s="22" t="str">
        <f>HYPERLINK("https://www.tenforums.com/tutorials/89857-skip-ahead-next-release-windows-10-insiders-fast-ring.html","Insiders - Skip Ahead to the Next Windows Release")</f>
        <v>Insiders - Skip Ahead to the Next Windows Release</v>
      </c>
      <c r="B1560" s="23" t="s">
        <v>1496</v>
      </c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</row>
    <row r="1561" ht="27.0" customHeight="1">
      <c r="A1561" s="22" t="str">
        <f>HYPERLINK("https://www.tenforums.com/tutorials/55798-windows-10-original-install-date-time-find.html","Install Date and Time for Windows 10 - Find ")</f>
        <v>Install Date and Time for Windows 10 - Find </v>
      </c>
      <c r="B1561" s="23" t="s">
        <v>1497</v>
      </c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</row>
    <row r="1562" ht="27.0" customHeight="1">
      <c r="A1562" s="22" t="str">
        <f>HYPERLINK("https://www.tenforums.com/tutorials/90761-install-windows-10-s-windows-10-pc.html","Install Windows 10 S on a Windows 10 PC")</f>
        <v>Install Windows 10 S on a Windows 10 PC</v>
      </c>
      <c r="B1562" s="23" t="s">
        <v>1498</v>
      </c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</row>
    <row r="1563" ht="27.0" customHeight="1">
      <c r="A1563" s="22" t="str">
        <f>HYPERLINK("https://www.tenforums.com/tutorials/103340-dism-split-install-wim-file.html","Install.wim file - Split with DISM")</f>
        <v>Install.wim file - Split with DISM</v>
      </c>
      <c r="B1563" s="23" t="s">
        <v>914</v>
      </c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</row>
    <row r="1564" ht="27.0" customHeight="1">
      <c r="A1564" s="25" t="s">
        <v>1499</v>
      </c>
      <c r="B1564" s="24" t="s">
        <v>167</v>
      </c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</row>
    <row r="1565" ht="27.0" customHeight="1">
      <c r="A1565" s="22" t="str">
        <f>HYPERLINK("https://www.tenforums.com/tutorials/6088-intel-hd-graphics-desktop-context-menu-add-remove-windows.html","Intel HD Graphics desktop context menu - Add or Remove in Windows")</f>
        <v>Intel HD Graphics desktop context menu - Add or Remove in Windows</v>
      </c>
      <c r="B1565" s="23" t="s">
        <v>1500</v>
      </c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</row>
    <row r="1566" ht="27.0" customHeight="1">
      <c r="A1566" s="22" t="str">
        <f>HYPERLINK("https://www.tenforums.com/tutorials/3097-power-options-add-remove-internet-explorer-windows.html","Internet Explorer - Add or Remove from Power Options in Windows")</f>
        <v>Internet Explorer - Add or Remove from Power Options in Windows</v>
      </c>
      <c r="B1566" s="23" t="s">
        <v>1501</v>
      </c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</row>
    <row r="1567" ht="27.0" customHeight="1">
      <c r="A1567" s="22" t="str">
        <f>HYPERLINK("https://www.tenforums.com/tutorials/71662-internet-explorer-add-remove-site-apps-windows-10-a.html","Internet Explorer - Add or Remove Site from Apps in Windows 10 ")</f>
        <v>Internet Explorer - Add or Remove Site from Apps in Windows 10 </v>
      </c>
      <c r="B1567" s="23" t="s">
        <v>130</v>
      </c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 ht="27.0" customHeight="1">
      <c r="A1568" s="22" t="str">
        <f>HYPERLINK("https://www.tenforums.com/tutorials/20486-internet-explorer-desktop-icon-add-windows-10-a.html","Internet Explorer Desktop Icon - Add in Windows 10")</f>
        <v>Internet Explorer Desktop Icon - Add in Windows 10</v>
      </c>
      <c r="B1568" s="23" t="s">
        <v>823</v>
      </c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</row>
    <row r="1569" ht="27.0" customHeight="1">
      <c r="A1569" s="22" t="str">
        <f>HYPERLINK("https://www.tenforums.com/tutorials/53552-internet-explorer-11-enterprise-mode-enable-disable.html","Internet Explorer 11 Enterprise Mode - Enable or Disable ")</f>
        <v>Internet Explorer 11 Enterprise Mode - Enable or Disable </v>
      </c>
      <c r="B1569" s="23" t="s">
        <v>1502</v>
      </c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</row>
    <row r="1570" ht="27.0" customHeight="1">
      <c r="A1570" s="22" t="str">
        <f>HYPERLINK("https://www.tenforums.com/tutorials/53728-internet-explorer-11-enterprise-mode-turn-off-websites.html","Internet Explorer 11 Enterprise Mode - Turn On or Off for Websites ")</f>
        <v>Internet Explorer 11 Enterprise Mode - Turn On or Off for Websites </v>
      </c>
      <c r="B1570" s="23" t="s">
        <v>1503</v>
      </c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</row>
    <row r="1571" ht="27.0" customHeight="1">
      <c r="A1571" s="22" t="str">
        <f>HYPERLINK("https://www.tenforums.com/tutorials/39282-internet-explorer-favorites-import-export-htm-windows-10-a.html","Internet Explorer Favorites - Import or Export with HTM in Windows 10")</f>
        <v>Internet Explorer Favorites - Import or Export with HTM in Windows 10</v>
      </c>
      <c r="B1571" s="23" t="s">
        <v>1504</v>
      </c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</row>
    <row r="1572" ht="27.0" customHeight="1">
      <c r="A1572" s="22" t="str">
        <f>HYPERLINK("https://www.tenforums.com/tutorials/19061-internet-explorer-import-bookmarks-firefox-windows-10-a.html","Internet Explorer - Import Bookmarks from Firefox in Windows 10")</f>
        <v>Internet Explorer - Import Bookmarks from Firefox in Windows 10</v>
      </c>
      <c r="B1572" s="23" t="s">
        <v>1222</v>
      </c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</row>
    <row r="1573" ht="27.0" customHeight="1">
      <c r="A1573" s="22" t="str">
        <f>HYPERLINK("https://www.tenforums.com/tutorials/18943-internet-explorer-import-favorites-microsoft-edge-windows-10-a.html","Internet Explorer - Import Favorites from Microsoft Edge in Windows 10")</f>
        <v>Internet Explorer - Import Favorites from Microsoft Edge in Windows 10</v>
      </c>
      <c r="B1573" s="23" t="s">
        <v>1505</v>
      </c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</row>
    <row r="1574" ht="27.0" customHeight="1">
      <c r="A1574" s="22" t="str">
        <f>HYPERLINK("https://www.tenforums.com/tutorials/19317-chrome-import-favorites-internet-explorer-windows-10-a.html","Internet Explorer - Import Favorites to Chrome in Windows 10")</f>
        <v>Internet Explorer - Import Favorites to Chrome in Windows 10</v>
      </c>
      <c r="B1574" s="23" t="s">
        <v>499</v>
      </c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</row>
    <row r="1575" ht="27.0" customHeight="1">
      <c r="A1575" s="22" t="str">
        <f>HYPERLINK("https://www.tenforums.com/tutorials/19404-firefox-import-favorites-internet-explorer-windows-10-a.html","Internet Explorer - Import Favorites to Firefox in Windows 10")</f>
        <v>Internet Explorer - Import Favorites to Firefox in Windows 10</v>
      </c>
      <c r="B1575" s="23" t="s">
        <v>1224</v>
      </c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</row>
    <row r="1576" ht="27.0" customHeight="1">
      <c r="A1576" s="22" t="str">
        <f>HYPERLINK("https://www.tenforums.com/tutorials/18882-microsoft-edge-import-favorites-internet-explorer-windows-10-a.html","Internet Explorer - Import Favorites to Microsoft Edge in Windows 10")</f>
        <v>Internet Explorer - Import Favorites to Microsoft Edge in Windows 10</v>
      </c>
      <c r="B1576" s="23" t="s">
        <v>1506</v>
      </c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</row>
    <row r="1577" ht="27.0" customHeight="1">
      <c r="A1577" s="22" t="str">
        <f>HYPERLINK("https://www.tenforums.com/tutorials/27095-internet-explorer-install-uninstall-windows-10-a.html","Internet Explorer - Install or Uninstall in Windows 10")</f>
        <v>Internet Explorer - Install or Uninstall in Windows 10</v>
      </c>
      <c r="B1577" s="23" t="s">
        <v>1507</v>
      </c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</row>
    <row r="1578" ht="27.0" customHeight="1">
      <c r="A1578" s="22" t="str">
        <f>HYPERLINK("https://www.tenforums.com/redirect-to/?redirect=http%3A%2F%2Fwww.sevenforums.com%2Ftutorials%2F159269-internet-explorer-javascript-timer-frequency-power-plan-settings.html","Internet Explorer - JavaScript Timer Frequency Power Plan Settings")</f>
        <v>Internet Explorer - JavaScript Timer Frequency Power Plan Settings</v>
      </c>
      <c r="B1578" s="23" t="s">
        <v>1508</v>
      </c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</row>
    <row r="1579" ht="27.0" customHeight="1">
      <c r="A1579" s="25" t="s">
        <v>1509</v>
      </c>
      <c r="B1579" s="41" t="s">
        <v>1510</v>
      </c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</row>
    <row r="1580" ht="27.0" customHeight="1">
      <c r="A1580" s="22" t="str">
        <f>HYPERLINK("https://www.tenforums.com/tutorials/15359-internet-explorer-open-windows-10-a.html","Internet Explorer - Open in Windows 10")</f>
        <v>Internet Explorer - Open in Windows 10</v>
      </c>
      <c r="B1580" s="23" t="s">
        <v>1511</v>
      </c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</row>
    <row r="1581" ht="27.0" customHeight="1">
      <c r="A1581" s="22" t="str">
        <f>HYPERLINK("https://www.tenforums.com/tutorials/81158-add-remove-open-microsoft-edge-tab-button-internet-explorer.html","Internet Explorer Open Microsoft Edge Tab Button - Add or Remove")</f>
        <v>Internet Explorer Open Microsoft Edge Tab Button - Add or Remove</v>
      </c>
      <c r="B1581" s="24" t="s">
        <v>1512</v>
      </c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</row>
    <row r="1582" ht="27.0" customHeight="1">
      <c r="A1582" s="22" t="str">
        <f>HYPERLINK("https://www.tenforums.com/tutorials/61549-internet-explorer-play-sounds-webpages-turn-off.html","Internet Explorer Play Sounds in Webpages - Turn On or Off ")</f>
        <v>Internet Explorer Play Sounds in Webpages - Turn On or Off </v>
      </c>
      <c r="B1582" s="23" t="s">
        <v>1513</v>
      </c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</row>
    <row r="1583" ht="27.0" customHeight="1">
      <c r="A1583" s="22" t="str">
        <f>HYPERLINK("https://www.tenforums.com/tutorials/27121-internet-explorer-reset-windows-10-a.html","Internet Explorer - Reset in Windows 10")</f>
        <v>Internet Explorer - Reset in Windows 10</v>
      </c>
      <c r="B1583" s="23" t="s">
        <v>1514</v>
      </c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</row>
    <row r="1584" ht="27.0" customHeight="1">
      <c r="A1584" s="22" t="str">
        <f>HYPERLINK("https://www.tenforums.com/tutorials/93356-hide-show-search-box-internet-explorer-11-a.html","Internet Explorer 11 Search Box - Hide or Show")</f>
        <v>Internet Explorer 11 Search Box - Hide or Show</v>
      </c>
      <c r="B1584" s="23" t="s">
        <v>1515</v>
      </c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</row>
    <row r="1585" ht="27.0" customHeight="1">
      <c r="A1585" s="22" t="str">
        <f>HYPERLINK("https://www.tenforums.com/tutorials/56530-internet-explorer-send-feedback-smiley-button-add-remove.html","Internet Explorer Send Feedback Smiley Button - Add or Remove ")</f>
        <v>Internet Explorer Send Feedback Smiley Button - Add or Remove </v>
      </c>
      <c r="B1585" s="23" t="s">
        <v>1516</v>
      </c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</row>
    <row r="1586" ht="27.0" customHeight="1">
      <c r="A1586" s="22" t="str">
        <f>HYPERLINK("https://www.eightforums.com/tutorials/35447-internet-explorer-11-store-your-passwords-turn-off.html","Internet Explorer 11 Store your Passwords - Turn On or Off")</f>
        <v>Internet Explorer 11 Store your Passwords - Turn On or Off</v>
      </c>
      <c r="B1586" s="24" t="s">
        <v>1517</v>
      </c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</row>
    <row r="1587" ht="27.0" customHeight="1">
      <c r="A1587" s="22" t="str">
        <f>HYPERLINK("https://www.eightforums.com/tutorials/35519-internet-explorer-11-stored-passwords-view-remove.html","Internet Explorer 11 Stored Passwords - View and Remove")</f>
        <v>Internet Explorer 11 Stored Passwords - View and Remove</v>
      </c>
      <c r="B1587" s="23" t="s">
        <v>1518</v>
      </c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</row>
    <row r="1588" ht="27.0" customHeight="1">
      <c r="A1588" s="25" t="str">
        <f>HYPERLINK("https://www.tenforums.com/tutorials/148230-minimize-number-connections-internet-domain-windows-10-a.html","Internet - Minimize Number of Simultaneous Connections in Windows 10")</f>
        <v>Internet - Minimize Number of Simultaneous Connections in Windows 10</v>
      </c>
      <c r="B1588" s="24" t="s">
        <v>967</v>
      </c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</row>
    <row r="1589" ht="27.0" customHeight="1">
      <c r="A1589" s="22" t="str">
        <f>HYPERLINK("https://www.tenforums.com/tutorials/135455-change-internet-time-server-windows.html","Internet Time Server - Change in Windows")</f>
        <v>Internet Time Server - Change in Windows</v>
      </c>
      <c r="B1589" s="23" t="s">
        <v>1519</v>
      </c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</row>
    <row r="1590" ht="27.0" customHeight="1">
      <c r="A1590" s="22" t="str">
        <f>HYPERLINK("https://www.tenforums.com/tutorials/135522-add-remove-internet-time-servers-windows.html","Internet Time Servers - Add and Remove in Windows")</f>
        <v>Internet Time Servers - Add and Remove in Windows</v>
      </c>
      <c r="B1590" s="23" t="s">
        <v>1520</v>
      </c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</row>
    <row r="1591" ht="27.0" customHeight="1">
      <c r="A1591" s="22" t="str">
        <f>HYPERLINK("https://www.tenforums.com/tutorials/62305-ip-address-windows-10-pc-find.html","IP Address of Windows 10 PC - Find ")</f>
        <v>IP Address of Windows 10 PC - Find </v>
      </c>
      <c r="B1591" s="23" t="s">
        <v>1521</v>
      </c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</row>
    <row r="1592" ht="27.0" customHeight="1">
      <c r="A1592" s="25" t="s">
        <v>1522</v>
      </c>
      <c r="B1592" s="24" t="s">
        <v>1523</v>
      </c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</row>
    <row r="1593" ht="27.0" customHeight="1">
      <c r="A1593" s="22" t="str">
        <f>HYPERLINK("https://www.tenforums.com/tutorials/77444-change-ipv4-ipv6-dns-server-address-windows.html","IPv4 and IPv6 DNS Server Address - Change in Windows")</f>
        <v>IPv4 and IPv6 DNS Server Address - Change in Windows</v>
      </c>
      <c r="B1593" s="23" t="s">
        <v>953</v>
      </c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</row>
    <row r="1594" ht="27.0" customHeight="1">
      <c r="A1594" s="22" t="str">
        <f>HYPERLINK("https://www.tenforums.com/tutorials/90033-enable-disable-ipv6-windows.html","IPv6 - Enable or Disable in Windows")</f>
        <v>IPv6 - Enable or Disable in Windows</v>
      </c>
      <c r="B1594" s="23" t="s">
        <v>1524</v>
      </c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</row>
    <row r="1595" ht="27.0" customHeight="1">
      <c r="A1595" s="22" t="str">
        <f>HYPERLINK("https://www.tenforums.com/tutorials/119649-unlink-iphone-android-phone-windows-10-pc.html","iPhone or Android Phone - Unlink from Windows 10 PC")</f>
        <v>iPhone or Android Phone - Unlink from Windows 10 PC</v>
      </c>
      <c r="B1595" s="23" t="s">
        <v>151</v>
      </c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</row>
    <row r="1596" ht="27.0" customHeight="1">
      <c r="A1596" s="22" t="str">
        <f>HYPERLINK("https://www.tenforums.com/tutorials/76359-burn-disc-image-iso-img-file-windows-10-a.html","ISO or IMG file - Burn Disk Image in Windows 10")</f>
        <v>ISO or IMG file - Burn Disk Image in Windows 10</v>
      </c>
      <c r="B1596" s="24" t="s">
        <v>390</v>
      </c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</row>
    <row r="1597" ht="27.0" customHeight="1">
      <c r="A1597" s="22" t="str">
        <f>HYPERLINK("https://www.tenforums.com/tutorials/3579-iso-img-file-mount-unmount-windows-10-a.html","ISO and IMG File - Mount or Unmount in Windows 10")</f>
        <v>ISO and IMG File - Mount or Unmount in Windows 10</v>
      </c>
      <c r="B1597" s="23" t="s">
        <v>1525</v>
      </c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</row>
    <row r="1598" ht="27.0" customHeight="1">
      <c r="A1598" s="22" t="str">
        <f>HYPERLINK("https://www.tenforums.com/tutorials/133098-dism-create-bootable-iso-multiple-windows-10-images.html","ISO - Create Bootable with Multiple Windows 10 Images using DISM")</f>
        <v>ISO - Create Bootable with Multiple Windows 10 Images using DISM</v>
      </c>
      <c r="B1598" s="23" t="s">
        <v>911</v>
      </c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</row>
    <row r="1599" ht="27.0" customHeight="1">
      <c r="A1599" s="22" t="str">
        <f>HYPERLINK("https://www.tenforums.com/tutorials/2570-esd-iso-create-bootable-iso-windows-esd-file.html","ISO - Create from Windows 10 ESD File")</f>
        <v>ISO - Create from Windows 10 ESD File</v>
      </c>
      <c r="B1599" s="23" t="s">
        <v>1084</v>
      </c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</row>
    <row r="1600" ht="27.0" customHeight="1">
      <c r="A1600" s="22" t="str">
        <f>HYPERLINK("https://www.tenforums.com/tutorials/9230-windows-10-iso-download.html","ISO file for Windows 10 - Download")</f>
        <v>ISO file for Windows 10 - Download</v>
      </c>
      <c r="B1600" s="23" t="s">
        <v>1526</v>
      </c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</row>
    <row r="1601" ht="27.0" customHeight="1">
      <c r="A1601" s="22" t="str">
        <f>HYPERLINK("https://www.tenforums.com/tutorials/74480-uup-iso-create-bootable-iso-windows-10-build-upgrade-files.html","ISO from UUP - Create Bootable ISO from Windows 10 Build Upgrade Files")</f>
        <v>ISO from UUP - Create Bootable ISO from Windows 10 Build Upgrade Files</v>
      </c>
      <c r="B1601" s="24" t="s">
        <v>1527</v>
      </c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</row>
    <row r="1602" ht="27.0" customHeight="1">
      <c r="A1602" s="22" t="str">
        <f>HYPERLINK("https://www.tenforums.com/tutorials/130392-get-iso-any-windows-insider-edition-windows-10-a.html","ISO - Get for any Windows Insider Edition of Windows 10")</f>
        <v>ISO - Get for any Windows Insider Edition of Windows 10</v>
      </c>
      <c r="B1602" s="23" t="s">
        <v>1528</v>
      </c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</row>
    <row r="1603" ht="27.0" customHeight="1">
      <c r="A1603" s="22" t="str">
        <f>HYPERLINK("https://www.tenforums.com/tutorials/72031-windows-10-iso-image-create-existing-installation.html","ISO image for Windows 10 - Create from Existing Installation ")</f>
        <v>ISO image for Windows 10 - Create from Existing Installation </v>
      </c>
      <c r="B1603" s="23" t="s">
        <v>1529</v>
      </c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</row>
    <row r="1604" ht="27.0" customHeight="1">
      <c r="A1604" s="22" t="str">
        <f>HYPERLINK("https://www.tenforums.com/tutorials/103428-create-winpe-iso.html","ISO or WinPE - Create")</f>
        <v>ISO or WinPE - Create</v>
      </c>
      <c r="B1604" s="23" t="s">
        <v>1530</v>
      </c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</row>
    <row r="1605" ht="27.0" customHeight="1">
      <c r="A1605" s="25" t="s">
        <v>1531</v>
      </c>
      <c r="B1605" s="24" t="s">
        <v>1532</v>
      </c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</row>
    <row r="1606" ht="27.0" customHeight="1">
      <c r="A1606" s="22" t="str">
        <f>HYPERLINK("https://www.tenforums.com/tutorials/75908-item-check-boxes-add-context-menu-windows-10-a.html","Item check boxes - Add to Context Menu in Windows 10")</f>
        <v>Item check boxes - Add to Context Menu in Windows 10</v>
      </c>
      <c r="B1606" s="24" t="s">
        <v>458</v>
      </c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</row>
    <row r="1607" ht="27.0" customHeight="1">
      <c r="A1607" s="6" t="s">
        <v>1533</v>
      </c>
      <c r="B1607" s="6" t="s">
        <v>1533</v>
      </c>
      <c r="C1607" s="21"/>
      <c r="D1607" s="21"/>
      <c r="E1607" s="21"/>
      <c r="F1607" s="21"/>
      <c r="G1607" s="21"/>
      <c r="H1607" s="21"/>
      <c r="I1607" s="21"/>
      <c r="J1607" s="21"/>
      <c r="K1607" s="21"/>
      <c r="L1607" s="21"/>
      <c r="M1607" s="21"/>
      <c r="N1607" s="21"/>
      <c r="O1607" s="21"/>
      <c r="P1607" s="21"/>
      <c r="Q1607" s="21"/>
      <c r="R1607" s="21"/>
      <c r="S1607" s="21"/>
      <c r="T1607" s="21"/>
      <c r="U1607" s="21"/>
      <c r="V1607" s="21"/>
      <c r="W1607" s="21"/>
      <c r="X1607" s="21"/>
    </row>
    <row r="1608" ht="27.0" customHeight="1">
      <c r="A1608" s="22" t="str">
        <f>HYPERLINK("https://www.tenforums.com/tutorials/65668-desktop-wallpaper-jpeg-quality-reduction-disable-windows-10-a.html","JPEG Desktop Wallpaper Quality Reduction - Disable in Windows 10 ")</f>
        <v>JPEG Desktop Wallpaper Quality Reduction - Disable in Windows 10 </v>
      </c>
      <c r="B1608" s="23" t="s">
        <v>838</v>
      </c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</row>
    <row r="1609" ht="27.0" customHeight="1">
      <c r="A1609" s="22" t="str">
        <f>HYPERLINK("https://www.tenforums.com/tutorials/93026-enable-disable-pin-unpin-items-jump-lists-windows-10-a.html","Jump Lists - Enable or Disable Pin and Unpin Items in Windows 10")</f>
        <v>Jump Lists - Enable or Disable Pin and Unpin Items in Windows 10</v>
      </c>
      <c r="B1609" s="23" t="s">
        <v>1534</v>
      </c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</row>
    <row r="1610" ht="27.0" customHeight="1">
      <c r="A1610" s="22" t="str">
        <f>HYPERLINK("https://www.tenforums.com/tutorials/45535-jump-lists-maximum-number-items-change-windows-10-a.html","Jump Lists Maximum Number of Items - Change in Windows 10")</f>
        <v>Jump Lists Maximum Number of Items - Change in Windows 10</v>
      </c>
      <c r="B1610" s="23" t="s">
        <v>1535</v>
      </c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</row>
    <row r="1611" ht="27.0" customHeight="1">
      <c r="A1611" s="22" t="str">
        <f>HYPERLINK("https://www.tenforums.com/tutorials/43979-jump-lists-pin-unpin-items-windows-10-a.html","Jump Lists - Pin or Unpin Items in Windows 10")</f>
        <v>Jump Lists - Pin or Unpin Items in Windows 10</v>
      </c>
      <c r="B1611" s="23" t="s">
        <v>1536</v>
      </c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</row>
    <row r="1612" ht="27.0" customHeight="1">
      <c r="A1612" s="22" t="str">
        <f>HYPERLINK("https://www.tenforums.com/tutorials/93021-rearrange-pinned-items-jump-lists-windows-10-a.html","Jump Lists - Rearrange Pinned Items in Windows 10")</f>
        <v>Jump Lists - Rearrange Pinned Items in Windows 10</v>
      </c>
      <c r="B1612" s="23" t="s">
        <v>1537</v>
      </c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</row>
    <row r="1613" ht="27.0" customHeight="1">
      <c r="A1613" s="22" t="str">
        <f>HYPERLINK("https://www.tenforums.com/tutorials/3469-recent-items-frequent-places-turn-off.html","Jump Lists Recent and Frequent items - Turn On or Off")</f>
        <v>Jump Lists Recent and Frequent items - Turn On or Off</v>
      </c>
      <c r="B1613" s="23" t="s">
        <v>1293</v>
      </c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</row>
    <row r="1614" ht="27.0" customHeight="1">
      <c r="A1614" s="22" t="str">
        <f>HYPERLINK("https://www.tenforums.com/tutorials/3476-recent-items-frequent-places-reset-clear.html","Jump Lists Recent Items and Frequent Places - Reset and Clear")</f>
        <v>Jump Lists Recent Items and Frequent Places - Reset and Clear</v>
      </c>
      <c r="B1614" s="23" t="s">
        <v>1292</v>
      </c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</row>
    <row r="1615" ht="27.0" customHeight="1">
      <c r="A1615" s="22" t="str">
        <f>HYPERLINK("https://www.tenforums.com/tutorials/118466-enable-disable-showing-remote-locations-jump-lists-windows.html","Jump Lists Remote Locations - Enable or Disable Showing in Windows")</f>
        <v>Jump Lists Remote Locations - Enable or Disable Showing in Windows</v>
      </c>
      <c r="B1615" s="23" t="s">
        <v>1538</v>
      </c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</row>
    <row r="1616" ht="27.0" customHeight="1">
      <c r="A1616" s="22" t="str">
        <f>HYPERLINK("https://www.tenforums.com/tutorials/131182-create-soft-hard-symbolic-links-windows.html","Junction - Create Soft and Hard Symbolic Links in Windows")</f>
        <v>Junction - Create Soft and Hard Symbolic Links in Windows</v>
      </c>
      <c r="B1616" s="23" t="s">
        <v>1539</v>
      </c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</row>
    <row r="1617" ht="27.0" customHeight="1">
      <c r="A1617" s="25" t="s">
        <v>1540</v>
      </c>
      <c r="B1617" s="24" t="s">
        <v>1541</v>
      </c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</row>
    <row r="1618" ht="27.0" customHeight="1">
      <c r="A1618" s="22" t="str">
        <f>HYPERLINK("https://www.sevenforums.com/tutorials/394584-junction-points-restore-default-windows.html","Junction Points - Restore to Default in Windows")</f>
        <v>Junction Points - Restore to Default in Windows</v>
      </c>
      <c r="B1618" s="23" t="s">
        <v>1542</v>
      </c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</row>
    <row r="1619" ht="27.0" customHeight="1">
      <c r="A1619" s="6" t="s">
        <v>1543</v>
      </c>
      <c r="B1619" s="6" t="s">
        <v>1543</v>
      </c>
      <c r="C1619" s="21"/>
      <c r="D1619" s="21"/>
      <c r="E1619" s="21"/>
      <c r="F1619" s="21"/>
      <c r="G1619" s="21"/>
      <c r="H1619" s="21"/>
      <c r="I1619" s="21"/>
      <c r="J1619" s="21"/>
      <c r="K1619" s="21"/>
      <c r="L1619" s="21"/>
      <c r="M1619" s="21"/>
      <c r="N1619" s="21"/>
      <c r="O1619" s="21"/>
      <c r="P1619" s="21"/>
      <c r="Q1619" s="21"/>
      <c r="R1619" s="21"/>
      <c r="S1619" s="21"/>
      <c r="T1619" s="21"/>
      <c r="U1619" s="21"/>
      <c r="V1619" s="21"/>
      <c r="W1619" s="21"/>
      <c r="X1619" s="21"/>
    </row>
    <row r="1620" ht="27.0" customHeight="1">
      <c r="A1620" s="25" t="s">
        <v>1544</v>
      </c>
      <c r="B1620" s="24" t="s">
        <v>1545</v>
      </c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</row>
    <row r="1621" ht="27.0" customHeight="1">
      <c r="A1621" s="25" t="str">
        <f>HYPERLINK("https://www.tenforums.com/tutorials/136866-change-keyboard-character-repeat-delay-rate-windows.html","Keyboard Character Repeat Delay and Rate - Change in Windows")</f>
        <v>Keyboard Character Repeat Delay and Rate - Change in Windows</v>
      </c>
      <c r="B1621" s="24" t="s">
        <v>1546</v>
      </c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</row>
    <row r="1622" ht="27.0" customHeight="1">
      <c r="A1622" s="25" t="s">
        <v>1547</v>
      </c>
      <c r="B1622" s="24" t="s">
        <v>1481</v>
      </c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</row>
    <row r="1623" ht="27.0" customHeight="1">
      <c r="A1623" s="22" t="str">
        <f>HYPERLINK("https://www.tenforums.com/tutorials/102925-change-keyboard-layout-windows-10-a.html","Keyboard Layout - Change in Windows 10")</f>
        <v>Keyboard Layout - Change in Windows 10</v>
      </c>
      <c r="B1623" s="23" t="s">
        <v>1548</v>
      </c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</row>
    <row r="1624" ht="27.0" customHeight="1">
      <c r="A1624" s="22" t="str">
        <f>HYPERLINK("https://www.tenforums.com/tutorials/102923-set-default-keyboard-layout-windows-10-a.html","Keyboard Layout - Set Default in Windows 10")</f>
        <v>Keyboard Layout - Set Default in Windows 10</v>
      </c>
      <c r="B1624" s="23" t="s">
        <v>1549</v>
      </c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</row>
    <row r="1625" ht="27.0" customHeight="1">
      <c r="A1625" s="22" t="str">
        <f>HYPERLINK("https://www.tenforums.com/tutorials/102999-turn-off-use-different-keyboard-layout-each-app-window.html","Keyboard Layout - Turn On or Off Use Different Input Method for each App Window")</f>
        <v>Keyboard Layout - Turn On or Off Use Different Input Method for each App Window</v>
      </c>
      <c r="B1625" s="23" t="s">
        <v>1550</v>
      </c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</row>
    <row r="1626" ht="27.0" customHeight="1">
      <c r="A1626" s="22" t="str">
        <f>HYPERLINK("https://www.tenforums.com/tutorials/102916-add-remove-keyboard-layouts-windows-10-a.html","Keyboard Layouts - Add or Remove in Windows 10")</f>
        <v>Keyboard Layouts - Add or Remove in Windows 10</v>
      </c>
      <c r="B1626" s="23" t="s">
        <v>1551</v>
      </c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</row>
    <row r="1627" ht="27.0" customHeight="1">
      <c r="A1627" s="22" t="str">
        <f>HYPERLINK("https://www.tenforums.com/tutorials/87219-how-right-click-using-keyboard-windows.html","Keyboard - Right Click using in Windows")</f>
        <v>Keyboard - Right Click using in Windows</v>
      </c>
      <c r="B1627" s="23" t="s">
        <v>1552</v>
      </c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</row>
    <row r="1628" ht="27.0" customHeight="1">
      <c r="A1628" s="22" t="str">
        <f>HYPERLINK("https://www.tenforums.com/tutorials/93130-assign-keyboard-shortcut-shortcuts-windows-10-a.html","Keyboard Shortcut - Assign to Shortcuts in Windows 10")</f>
        <v>Keyboard Shortcut - Assign to Shortcuts in Windows 10</v>
      </c>
      <c r="B1628" s="23" t="s">
        <v>1553</v>
      </c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</row>
    <row r="1629" ht="27.0" customHeight="1">
      <c r="A1629" s="22" t="str">
        <f>HYPERLINK("https://www.tenforums.com/tutorials/31840-keyboard-shortcuts-apps-windows-10-a.html","Keyboard Shortcuts for Apps in Windows 10")</f>
        <v>Keyboard Shortcuts for Apps in Windows 10</v>
      </c>
      <c r="B1629" s="23" t="s">
        <v>204</v>
      </c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</row>
    <row r="1630" ht="27.0" customHeight="1">
      <c r="A1630" s="22" t="str">
        <f>HYPERLINK("https://www.tenforums.com/tutorials/124402-customize-keyboard-shortcuts-game-bar-windows-10-a.html","Keyboard Shortcuts for Game Bar - Customize in Windows 10")</f>
        <v>Keyboard Shortcuts for Game Bar - Customize in Windows 10</v>
      </c>
      <c r="B1630" s="23" t="s">
        <v>1302</v>
      </c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</row>
    <row r="1631" ht="27.0" customHeight="1">
      <c r="A1631" s="22" t="str">
        <f>HYPERLINK("https://www.tenforums.com/tutorials/120334-sticky-notes-keyboard-shortcuts-windows-10-a.html","Keyboard Shortcuts for Sticky Notes in Windows 10")</f>
        <v>Keyboard Shortcuts for Sticky Notes in Windows 10</v>
      </c>
      <c r="B1631" s="23" t="s">
        <v>1554</v>
      </c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</row>
    <row r="1632" ht="27.0" customHeight="1">
      <c r="A1632" s="42" t="str">
        <f>HYPERLINK("https://www.tenforums.com/tutorials/31779-keyboard-shortcuts-continuum-windows-10-mobile-phones.html","Keyboard Shortcuts in Continuum for Windows 10 Mobile Phones")</f>
        <v>Keyboard Shortcuts in Continuum for Windows 10 Mobile Phones</v>
      </c>
      <c r="B1632" s="23" t="s">
        <v>659</v>
      </c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</row>
    <row r="1633" ht="27.0" customHeight="1">
      <c r="A1633" s="22" t="str">
        <f>HYPERLINK("https://www.tenforums.com/tutorials/97413-turn-off-underline-access-key-shortcuts-menus-windows-10-a.html","Keyboard Shortcuts in Menus - Turn On or Off Underline in Windows 10")</f>
        <v>Keyboard Shortcuts in Menus - Turn On or Off Underline in Windows 10</v>
      </c>
      <c r="B1633" s="23" t="s">
        <v>7</v>
      </c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</row>
    <row r="1634" ht="27.0" customHeight="1">
      <c r="A1634" s="22" t="str">
        <f>HYPERLINK("https://www.tenforums.com/tutorials/31758-keyboard-shortcuts-windows-10-a.html","Keyboard Shortcuts in Windows 10")</f>
        <v>Keyboard Shortcuts in Windows 10</v>
      </c>
      <c r="B1634" s="23" t="s">
        <v>1555</v>
      </c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</row>
    <row r="1635" ht="27.0" customHeight="1">
      <c r="A1635" s="22" t="str">
        <f>HYPERLINK("https://www.tenforums.com/tutorials/20805-desktop-keyboard-shortcuts-list-windows-10-a.html","Keyboard Shortcuts List for Desktop in Windows 10")</f>
        <v>Keyboard Shortcuts List for Desktop in Windows 10</v>
      </c>
      <c r="B1635" s="23" t="s">
        <v>832</v>
      </c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</row>
    <row r="1636" ht="27.0" customHeight="1">
      <c r="A1636" s="22" t="str">
        <f>HYPERLINK("https://www.tenforums.com/tutorials/5620-microsoft-edge-keyboard-shortcuts-list.html","Keyboard Shortcuts List for Microsoft Edge")</f>
        <v>Keyboard Shortcuts List for Microsoft Edge</v>
      </c>
      <c r="B1636" s="23" t="s">
        <v>1556</v>
      </c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</row>
    <row r="1637" ht="27.0" customHeight="1">
      <c r="A1637" s="22" t="str">
        <f>HYPERLINK("https://www.tenforums.com/tutorials/98274-add-space-after-text-suggestion-hardware-keyboard-windows-10-a.html","Keyboard - Turn On or Off Add Space After Text Suggestions in Windows 10")</f>
        <v>Keyboard - Turn On or Off Add Space After Text Suggestions in Windows 10</v>
      </c>
      <c r="B1637" s="23" t="s">
        <v>1557</v>
      </c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</row>
    <row r="1638" ht="27.0" customHeight="1">
      <c r="A1638" s="22" t="str">
        <f>HYPERLINK("https://www.tenforums.com/tutorials/98254-turn-off-text-suggestions-hardware-keyboard-windows-10-a.html","Keyboard - Turn On or Off Text Suggestions in Windows 10")</f>
        <v>Keyboard - Turn On or Off Text Suggestions in Windows 10</v>
      </c>
      <c r="B1638" s="23" t="s">
        <v>1558</v>
      </c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</row>
    <row r="1639" ht="27.0" customHeight="1">
      <c r="A1639" s="22" t="str">
        <f>HYPERLINK("https://www.tenforums.com/tutorials/78714-add-kill-all-not-responding-tasks-context-menu-windows-10-a.html","Kill All Not Responding Tasks - Add to Context Menu in Windows 10")</f>
        <v>Kill All Not Responding Tasks - Add to Context Menu in Windows 10</v>
      </c>
      <c r="B1639" s="24" t="s">
        <v>1559</v>
      </c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</row>
    <row r="1640" ht="27.0" customHeight="1">
      <c r="A1640" s="22" t="str">
        <f>HYPERLINK("https://www.tenforums.com/tutorials/120074-change-kiosk-app-windows-10-a.html","Kiosk App - Change in Windows 10")</f>
        <v>Kiosk App - Change in Windows 10</v>
      </c>
      <c r="B1640" s="23" t="s">
        <v>1560</v>
      </c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</row>
    <row r="1641" ht="27.0" customHeight="1">
      <c r="A1641" s="22" t="str">
        <f>HYPERLINK("https://www.tenforums.com/tutorials/86148-setup-remove-kiosk-account-using-assigned-access-windows-10-a.html","Kiosk Mode (Assigned Access) - Setup in Windows 10")</f>
        <v>Kiosk Mode (Assigned Access) - Setup in Windows 10</v>
      </c>
      <c r="B1641" s="23" t="s">
        <v>225</v>
      </c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</row>
    <row r="1642" ht="27.0" customHeight="1">
      <c r="A1642" s="22" t="str">
        <f>HYPERLINK("https://www.tenforums.com/tutorials/120088-turn-off-auto-restart-when-windows-10-crashes-kiosk-mode.html","Kiosk Mode - Turn On or Off Auto Restart when Windows 10 Crashes")</f>
        <v>Kiosk Mode - Turn On or Off Auto Restart when Windows 10 Crashes</v>
      </c>
      <c r="B1642" s="23" t="s">
        <v>1561</v>
      </c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</row>
    <row r="1643" ht="27.0" customHeight="1">
      <c r="A1643" s="22" t="str">
        <f>HYPERLINK("https://www.tenforums.com/tutorials/70115-download-install-media-feature-pack-n-editions-windows-10-a.html","KN and N Editions Media Feature Pack - Download and Install for Windows 10 ")</f>
        <v>KN and N Editions Media Feature Pack - Download and Install for Windows 10 </v>
      </c>
      <c r="B1643" s="23" t="s">
        <v>1562</v>
      </c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</row>
    <row r="1644" ht="27.0" customHeight="1">
      <c r="A1644" s="6" t="s">
        <v>1563</v>
      </c>
      <c r="B1644" s="6" t="s">
        <v>1563</v>
      </c>
      <c r="C1644" s="21"/>
      <c r="D1644" s="21"/>
      <c r="E1644" s="21"/>
      <c r="F1644" s="21"/>
      <c r="G1644" s="21"/>
      <c r="H1644" s="21"/>
      <c r="I1644" s="21"/>
      <c r="J1644" s="21"/>
      <c r="K1644" s="21"/>
      <c r="L1644" s="21"/>
      <c r="M1644" s="21"/>
      <c r="N1644" s="21"/>
      <c r="O1644" s="21"/>
      <c r="P1644" s="21"/>
      <c r="Q1644" s="21"/>
      <c r="R1644" s="21"/>
      <c r="S1644" s="21"/>
      <c r="T1644" s="21"/>
      <c r="U1644" s="21"/>
      <c r="V1644" s="21"/>
      <c r="W1644" s="21"/>
      <c r="X1644" s="21"/>
    </row>
    <row r="1645" ht="27.0" customHeight="1">
      <c r="A1645" s="22" t="str">
        <f>HYPERLINK("https://www.tenforums.com/tutorials/114085-add-language-windows-10-a.html","Language - Add in Windows 10")</f>
        <v>Language - Add in Windows 10</v>
      </c>
      <c r="B1645" s="23" t="s">
        <v>1564</v>
      </c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</row>
    <row r="1646" ht="27.0" customHeight="1">
      <c r="A1646" s="22" t="str">
        <f>HYPERLINK("https://www.tenforums.com/tutorials/103041-turn-off-language-bar-input-indicator-windows-10-a.html","Language Bar and Input Indicator - Turn On or Off in Windows 10")</f>
        <v>Language Bar and Input Indicator - Turn On or Off in Windows 10</v>
      </c>
      <c r="B1646" s="23" t="s">
        <v>1479</v>
      </c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</row>
    <row r="1647" ht="27.0" customHeight="1">
      <c r="A1647" s="22" t="str">
        <f>HYPERLINK("https://www.tenforums.com/tutorials/118777-change-system-ui-language-windows-10-a.html","Language - Change System UI Language in Windows 10")</f>
        <v>Language - Change System UI Language in Windows 10</v>
      </c>
      <c r="B1647" s="23" t="s">
        <v>1565</v>
      </c>
      <c r="C1647" s="20"/>
      <c r="D1647" s="20"/>
      <c r="E1647" s="20"/>
      <c r="F1647" s="20"/>
      <c r="G1647" s="20"/>
      <c r="H1647" s="20"/>
      <c r="I1647" s="20"/>
      <c r="J1647" s="20"/>
      <c r="K1647" s="20"/>
      <c r="L1647" s="20"/>
      <c r="M1647" s="20"/>
      <c r="N1647" s="20"/>
      <c r="O1647" s="20"/>
      <c r="P1647" s="20"/>
      <c r="Q1647" s="20"/>
      <c r="R1647" s="20"/>
      <c r="S1647" s="20"/>
      <c r="T1647" s="20"/>
      <c r="U1647" s="20"/>
      <c r="V1647" s="20"/>
      <c r="W1647" s="20"/>
      <c r="X1647" s="20"/>
    </row>
    <row r="1648" ht="27.0" customHeight="1">
      <c r="A1648" s="22" t="str">
        <f>HYPERLINK("https://www.tenforums.com/tutorials/81434-change-cortana-language-windows-10-a.html","Language for Cortana - Change in Windows 10")</f>
        <v>Language for Cortana - Change in Windows 10</v>
      </c>
      <c r="B1648" s="24" t="s">
        <v>720</v>
      </c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</row>
    <row r="1649" ht="27.0" customHeight="1">
      <c r="A1649" s="22" t="str">
        <f>HYPERLINK("https://www.tenforums.com/tutorials/3813-add-remove-change-display-language-windows-10-a.html","Language for Display - Add, Remove, and Change in Windows 10")</f>
        <v>Language for Display - Add, Remove, and Change in Windows 10</v>
      </c>
      <c r="B1649" s="23" t="s">
        <v>921</v>
      </c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</row>
    <row r="1650" ht="27.0" customHeight="1">
      <c r="A1650" s="22" t="str">
        <f>HYPERLINK("https://www.tenforums.com/tutorials/120631-change-speech-recognition-language-windows-10-a.html","Language for Speech Recognition - Change in Windows 10")</f>
        <v>Language for Speech Recognition - Change in Windows 10</v>
      </c>
      <c r="B1650" s="23" t="s">
        <v>1566</v>
      </c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</row>
    <row r="1651" ht="27.0" customHeight="1">
      <c r="A1651" s="30" t="str">
        <f>HYPERLINK("https://www.tenforums.com/tutorials/82980-turn-off-website-access-language-list-windows-10-a.html","Language List - Turn On or Off Website Access to in Windows 10")</f>
        <v>Language List - Turn On or Off Website Access to in Windows 10</v>
      </c>
      <c r="B1651" s="24" t="s">
        <v>1567</v>
      </c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</row>
    <row r="1652" ht="27.0" customHeight="1">
      <c r="A1652" s="22" t="str">
        <f>HYPERLINK("https://www.tenforums.com/tutorials/30656-language-windows-10-how-see.html","Language of Windows 10 - How to See")</f>
        <v>Language of Windows 10 - How to See</v>
      </c>
      <c r="B1652" s="23" t="s">
        <v>1568</v>
      </c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</row>
    <row r="1653" ht="27.0" customHeight="1">
      <c r="A1653" s="25" t="s">
        <v>1569</v>
      </c>
      <c r="B1653" s="24" t="s">
        <v>1570</v>
      </c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</row>
    <row r="1654" ht="27.0" customHeight="1">
      <c r="A1654" s="22" t="str">
        <f>HYPERLINK("https://www.tenforums.com/tutorials/114093-remove-language-windows-10-a.html","Language - Remove in Windows 10")</f>
        <v>Language - Remove in Windows 10</v>
      </c>
      <c r="B1654" s="23" t="s">
        <v>1571</v>
      </c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</row>
    <row r="1655" ht="27.0" customHeight="1">
      <c r="A1655" s="25" t="str">
        <f>HYPERLINK("https://www.tenforums.com/tutorials/139015-enable-disable-ntfs-last-access-time-stamp-updates-windows-10-a.html","Last Access Time Stamp Updates - Enable or Disable in Windows 10")</f>
        <v>Last Access Time Stamp Updates - Enable or Disable in Windows 10</v>
      </c>
      <c r="B1655" s="24" t="s">
        <v>1572</v>
      </c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</row>
    <row r="1656" ht="27.0" customHeight="1">
      <c r="A1656" s="22" t="str">
        <f>HYPERLINK("https://www.tenforums.com/tutorials/125919-enable-disable-launch-folder-windows-separate-process-windows.html","Launch Folder Windows in Separate Process - Enable or Disable in Windows")</f>
        <v>Launch Folder Windows in Separate Process - Enable or Disable in Windows</v>
      </c>
      <c r="B1656" s="23" t="s">
        <v>1099</v>
      </c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</row>
    <row r="1657" ht="27.0" customHeight="1">
      <c r="A1657" s="22" t="str">
        <f>HYPERLINK("https://www.tenforums.com/tutorials/34119-folder-view-layout-change-windows-10-a.html","Layout View of Folder - Change in Windows 10")</f>
        <v>Layout View of Folder - Change in Windows 10</v>
      </c>
      <c r="B1657" s="23" t="s">
        <v>1267</v>
      </c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</row>
    <row r="1658" ht="27.0" customHeight="1">
      <c r="A1658" s="25" t="s">
        <v>1573</v>
      </c>
      <c r="B1658" s="24" t="s">
        <v>230</v>
      </c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</row>
    <row r="1659" ht="27.0" customHeight="1">
      <c r="A1659" s="22" t="str">
        <f>HYPERLINK("https://www.tenforums.com/tutorials/85195-check-if-windows-10-using-uefi-legacy-bios.html","Legacy BIOS or UEFI - Check which one Windows 10 is using")</f>
        <v>Legacy BIOS or UEFI - Check which one Windows 10 is using</v>
      </c>
      <c r="B1659" s="23" t="s">
        <v>309</v>
      </c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</row>
    <row r="1660" ht="27.0" customHeight="1">
      <c r="A1660" s="22" t="str">
        <f>HYPERLINK("https://www.tenforums.com/tutorials/94146-enable-disable-legacy-console-cmd-powershell-windows-10-a.html","Legacy Console for Command Prompt and PowerShell - Enable or Disable in Windows 10")</f>
        <v>Legacy Console for Command Prompt and PowerShell - Enable or Disable in Windows 10</v>
      </c>
      <c r="B1660" s="23" t="s">
        <v>591</v>
      </c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</row>
    <row r="1661" ht="27.0" customHeight="1">
      <c r="A1661" s="22" t="str">
        <f>HYPERLINK("https://www.tenforums.com/tutorials/46259-legacy-file-system-filter-drivers-block-unblock-windows-10-a.html","Legacy File System Filter Drivers - Block or Unblock in Windows 10")</f>
        <v>Legacy File System Filter Drivers - Block or Unblock in Windows 10</v>
      </c>
      <c r="B1661" s="23" t="s">
        <v>1018</v>
      </c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</row>
    <row r="1662" ht="27.0" customHeight="1">
      <c r="A1662" s="25" t="s">
        <v>1574</v>
      </c>
      <c r="B1662" s="24" t="s">
        <v>1323</v>
      </c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</row>
    <row r="1663" ht="27.0" customHeight="1">
      <c r="A1663" s="22" t="str">
        <f>HYPERLINK("https://www.tenforums.com/tutorials/91991-add-remove-camera-roll-library-windows-10-a.html","Libraries - Add or Remove Camera Roll Library in Windows 10")</f>
        <v>Libraries - Add or Remove Camera Roll Library in Windows 10</v>
      </c>
      <c r="B1663" s="23" t="s">
        <v>420</v>
      </c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</row>
    <row r="1664" ht="27.0" customHeight="1">
      <c r="A1664" s="22" t="str">
        <f>HYPERLINK("https://www.tenforums.com/tutorials/91997-add-remove-documents-library-windows-10-a.html","Libraries - Add or Remove Documents Library in Windows 10")</f>
        <v>Libraries - Add or Remove Documents Library in Windows 10</v>
      </c>
      <c r="B1664" s="23" t="s">
        <v>961</v>
      </c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</row>
    <row r="1665" ht="27.0" customHeight="1">
      <c r="A1665" s="22" t="str">
        <f>HYPERLINK("https://www.tenforums.com/tutorials/92000-add-remove-music-library-windows-10-a.html","Libraries - Add or Remove Music Library in Windows 10")</f>
        <v>Libraries - Add or Remove Music Library in Windows 10</v>
      </c>
      <c r="B1665" s="23" t="s">
        <v>1575</v>
      </c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</row>
    <row r="1666" ht="27.0" customHeight="1">
      <c r="A1666" s="22" t="str">
        <f>HYPERLINK("https://www.tenforums.com/tutorials/92004-add-remove-pictures-library-windows-10-a.html","Libraries - Add or Remove Pictures Library in Windows 10")</f>
        <v>Libraries - Add or Remove Pictures Library in Windows 10</v>
      </c>
      <c r="B1666" s="23" t="s">
        <v>1576</v>
      </c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</row>
    <row r="1667" ht="27.0" customHeight="1">
      <c r="A1667" s="22" t="str">
        <f>HYPERLINK("https://www.tenforums.com/tutorials/91994-add-remove-saved-pictures-library-windows-10-a.html","Libraries - Add or Remove Saved Pictures Library in Windows 10")</f>
        <v>Libraries - Add or Remove Saved Pictures Library in Windows 10</v>
      </c>
      <c r="B1667" s="23" t="s">
        <v>1577</v>
      </c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</row>
    <row r="1668" ht="27.0" customHeight="1">
      <c r="A1668" s="22" t="str">
        <f>HYPERLINK("https://www.tenforums.com/tutorials/92008-add-remove-videos-library-windows-10-a.html","Libraries - Add or Remove Videos Library in Windows 10")</f>
        <v>Libraries - Add or Remove Videos Library in Windows 10</v>
      </c>
      <c r="B1668" s="23" t="s">
        <v>1578</v>
      </c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</row>
    <row r="1669" ht="27.0" customHeight="1">
      <c r="A1669" s="22" t="str">
        <f>HYPERLINK("https://www.tenforums.com/tutorials/93784-disable-adding-removable-drives-index-libraries-windows-10-a.html","Libraries and Index - Disable Adding Removable Drives in Windows 10")</f>
        <v>Libraries and Index - Disable Adding Removable Drives in Windows 10</v>
      </c>
      <c r="B1669" s="23" t="s">
        <v>1459</v>
      </c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</row>
    <row r="1670" ht="27.0" customHeight="1">
      <c r="A1670" s="22" t="str">
        <f>HYPERLINK("https://www.tenforums.com/tutorials/72162-libraries-desktop-icon-add-remove-windows-10-a.html","Libraries Desktop Icon - Add or Remove in Windows 10 ")</f>
        <v>Libraries Desktop Icon - Add or Remove in Windows 10 </v>
      </c>
      <c r="B1670" s="23" t="s">
        <v>1579</v>
      </c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</row>
    <row r="1671" ht="27.0" customHeight="1">
      <c r="A1671" s="22" t="str">
        <f>HYPERLINK("https://www.tenforums.com/tutorials/115843-change-libraries-icon-file-explorer-windows-10-a.html","Libraries Icon in File Explorer - Change in Windows 10")</f>
        <v>Libraries Icon in File Explorer - Change in Windows 10</v>
      </c>
      <c r="B1671" s="23" t="s">
        <v>1580</v>
      </c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</row>
    <row r="1672" ht="27.0" customHeight="1">
      <c r="A1672" s="22" t="str">
        <f>HYPERLINK("https://www.tenforums.com/tutorials/4222-libraries-navigation-pane-hide-show-windows-10-a.html","Libraries in Navigation Pane - Hide or Show in Windows 10")</f>
        <v>Libraries in Navigation Pane - Hide or Show in Windows 10</v>
      </c>
      <c r="B1672" s="23" t="s">
        <v>1581</v>
      </c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</row>
    <row r="1673" ht="27.0" customHeight="1">
      <c r="A1673" s="22" t="str">
        <f>HYPERLINK("https://www.tenforums.com/tutorials/72210-libraries-move-above-pc-navigation-pane-windows-10-a.html","Libraries - Move Above This PC in Navigation Pane in Windows 10 ")</f>
        <v>Libraries - Move Above This PC in Navigation Pane in Windows 10 </v>
      </c>
      <c r="B1673" s="23" t="s">
        <v>1582</v>
      </c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</row>
    <row r="1674" ht="27.0" customHeight="1">
      <c r="A1674" s="22" t="str">
        <f>HYPERLINK("https://www.tenforums.com/tutorials/92129-restore-default-libraries-windows-10-a.html","Libraries - Restore Default Libraries in Windows 10")</f>
        <v>Libraries - Restore Default Libraries in Windows 10</v>
      </c>
      <c r="B1674" s="23" t="s">
        <v>1583</v>
      </c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</row>
    <row r="1675" ht="27.0" customHeight="1">
      <c r="A1675" s="22" t="str">
        <f>HYPERLINK("https://www.tenforums.com/tutorials/73784-library-change-icon-add-context-menu-windows-10-a.html","Library Change icon - Add to Context Menu in Windows 10 ")</f>
        <v>Library Change icon - Add to Context Menu in Windows 10 </v>
      </c>
      <c r="B1675" s="23" t="s">
        <v>1584</v>
      </c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</row>
    <row r="1676" ht="27.0" customHeight="1">
      <c r="A1676" s="22" t="str">
        <f>HYPERLINK("https://www.tenforums.com/tutorials/8867-library-create-new-library-windows-10-a.html","Library - Create New Library in Windows 10")</f>
        <v>Library - Create New Library in Windows 10</v>
      </c>
      <c r="B1676" s="23" t="s">
        <v>1585</v>
      </c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</row>
    <row r="1677" ht="27.0" customHeight="1">
      <c r="A1677" s="22" t="str">
        <f>HYPERLINK("https://www.tenforums.com/tutorials/73296-library-folders-re-order-windows-10-a.html","Library Folders - Re-order in Windows 10 ")</f>
        <v>Library Folders - Re-order in Windows 10 </v>
      </c>
      <c r="B1677" s="23" t="s">
        <v>1586</v>
      </c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</row>
    <row r="1678" ht="27.0" customHeight="1">
      <c r="A1678" s="22" t="str">
        <f>HYPERLINK("https://www.tenforums.com/tutorials/92052-hide-show-library-navigation-pane-windows-10-a.html","Library - Hide or Show in Navigation Pane in Windows 10")</f>
        <v>Library - Hide or Show in Navigation Pane in Windows 10</v>
      </c>
      <c r="B1678" s="23" t="s">
        <v>1587</v>
      </c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</row>
    <row r="1679" ht="27.0" customHeight="1">
      <c r="A1679" s="22" t="str">
        <f>HYPERLINK("https://www.tenforums.com/tutorials/8879-library-icon-change-windows-10-a.html","Library Icon - Change in Windows 10")</f>
        <v>Library Icon - Change in Windows 10</v>
      </c>
      <c r="B1679" s="23" t="s">
        <v>1588</v>
      </c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</row>
    <row r="1680" ht="27.0" customHeight="1">
      <c r="A1680" s="22" t="str">
        <f>HYPERLINK("https://www.tenforums.com/tutorials/8811-library-include-folder-windows-10-a.html","Library - Include Folder in Windows 10")</f>
        <v>Library - Include Folder in Windows 10</v>
      </c>
      <c r="B1680" s="23" t="s">
        <v>993</v>
      </c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</row>
    <row r="1681" ht="27.0" customHeight="1">
      <c r="A1681" s="22" t="str">
        <f>HYPERLINK("https://www.tenforums.com/tutorials/8834-library-remove-included-folder-windows-10-a.html","Library - Remove Included Folder in Windows 10")</f>
        <v>Library - Remove Included Folder in Windows 10</v>
      </c>
      <c r="B1681" s="23" t="s">
        <v>1589</v>
      </c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</row>
    <row r="1682" ht="27.0" customHeight="1">
      <c r="A1682" s="22" t="str">
        <f>HYPERLINK("https://www.tenforums.com/tutorials/73798-library-restore-default-settings-windows-10-a.html","Library - Restore Default Settings in Windows 10 ")</f>
        <v>Library - Restore Default Settings in Windows 10 </v>
      </c>
      <c r="B1682" s="23" t="s">
        <v>1590</v>
      </c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</row>
    <row r="1683" ht="27.0" customHeight="1">
      <c r="A1683" s="22" t="str">
        <f>HYPERLINK("https://www.tenforums.com/tutorials/73753-library-restore-settings-add-context-menu-windows-10-a.html","Library Restore Settings - Add to Context Menu in Windows 10 ")</f>
        <v>Library Restore Settings - Add to Context Menu in Windows 10 </v>
      </c>
      <c r="B1683" s="23" t="s">
        <v>1591</v>
      </c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</row>
    <row r="1684" ht="27.0" customHeight="1">
      <c r="A1684" s="22" t="str">
        <f>HYPERLINK("https://www.tenforums.com/tutorials/8822-library-save-location-set-windows-10-a.html","Library Save Location - Set in Windows 10")</f>
        <v>Library Save Location - Set in Windows 10</v>
      </c>
      <c r="B1684" s="23" t="s">
        <v>1592</v>
      </c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</row>
    <row r="1685" ht="27.0" customHeight="1">
      <c r="A1685" s="22" t="str">
        <f>HYPERLINK("https://www.tenforums.com/tutorials/49586-windows-license-type-determine-if-oem-retail-volume.html","License Type of Windows - Determine if OEM, Retail, or Volume ")</f>
        <v>License Type of Windows - Determine if OEM, Retail, or Volume </v>
      </c>
      <c r="B1685" s="23" t="s">
        <v>1593</v>
      </c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</row>
    <row r="1686" ht="27.0" customHeight="1">
      <c r="A1686" s="22" t="str">
        <f>HYPERLINK("https://www.tenforums.com/tutorials/69762-lid-close-default-action-change-windows-10-a.html","Lid Close Default Action - Change in Windows 10 ")</f>
        <v>Lid Close Default Action - Change in Windows 10 </v>
      </c>
      <c r="B1686" s="23" t="s">
        <v>572</v>
      </c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</row>
    <row r="1687" ht="27.0" customHeight="1">
      <c r="A1687" s="25" t="s">
        <v>1594</v>
      </c>
      <c r="B1687" s="24" t="s">
        <v>1595</v>
      </c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</row>
    <row r="1688" ht="27.0" customHeight="1">
      <c r="A1688" s="22" t="str">
        <f>HYPERLINK("https://www.tenforums.com/tutorials/24038-change-default-app-windows-mode-light-dark-theme-windows-10-a.html","Light or Dark Theme Color for App and Windows Mode in Windows 10 ")</f>
        <v>Light or Dark Theme Color for App and Windows Mode in Windows 10 </v>
      </c>
      <c r="B1688" s="23" t="s">
        <v>778</v>
      </c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</row>
    <row r="1689" ht="27.0" customHeight="1">
      <c r="A1689" s="22" t="str">
        <f>HYPERLINK("https://www.tenforums.com/tutorials/51514-limited-periodic-scanning-turn-off-windows-10-a.html","Limited Periodic Scanning - Turn On or Off in Windows 10 ")</f>
        <v>Limited Periodic Scanning - Turn On or Off in Windows 10 </v>
      </c>
      <c r="B1689" s="23" t="s">
        <v>1596</v>
      </c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</row>
    <row r="1690" ht="27.0" customHeight="1">
      <c r="A1690" s="22" t="str">
        <f>HYPERLINK("https://www.tenforums.com/tutorials/119645-link-android-phone-windows-10-pc.html","Link Android Phone to Windows 10 PC")</f>
        <v>Link Android Phone to Windows 10 PC</v>
      </c>
      <c r="B1690" s="23" t="s">
        <v>149</v>
      </c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</row>
    <row r="1691" ht="27.0" customHeight="1">
      <c r="A1691" s="22" t="str">
        <f>HYPERLINK("https://www.tenforums.com/tutorials/127506-add-remove-linux-navigation-pane-windows-10-a.html","Linux - Add or Remove from Navigation Pane in Windows 10")</f>
        <v>Linux - Add or Remove from Navigation Pane in Windows 10</v>
      </c>
      <c r="B1691" s="23" t="s">
        <v>1597</v>
      </c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</row>
    <row r="1692" ht="27.0" customHeight="1">
      <c r="A1692" s="25" t="s">
        <v>1598</v>
      </c>
      <c r="B1692" s="24" t="s">
        <v>1599</v>
      </c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</row>
    <row r="1693" ht="27.0" customHeight="1">
      <c r="A1693" s="22" t="str">
        <f>HYPERLINK("https://www.tenforums.com/tutorials/88553-add-list-permissions-context-menu-windows.html","List Permissions Context Menu - Add in Windows")</f>
        <v>List Permissions Context Menu - Add in Windows</v>
      </c>
      <c r="B1693" s="23" t="s">
        <v>1600</v>
      </c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</row>
    <row r="1694" ht="27.0" customHeight="1">
      <c r="A1694" s="22" t="str">
        <f>HYPERLINK("https://www.tenforums.com/tutorials/78839-clear-live-tile-cache-start-windows-10-a.html","Live Tile Cache on Start - Clear in Windows 10")</f>
        <v>Live Tile Cache on Start - Clear in Windows 10</v>
      </c>
      <c r="B1694" s="24" t="s">
        <v>1601</v>
      </c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</row>
    <row r="1695" ht="27.0" customHeight="1">
      <c r="A1695" s="22" t="str">
        <f>HYPERLINK("https://www.tenforums.com/tutorials/50834-live-tiles-start-enable-disable-windows-10-a.html","Live Tiles on Start - Enable or Disable in Windows 10 ")</f>
        <v>Live Tiles on Start - Enable or Disable in Windows 10 </v>
      </c>
      <c r="B1695" s="23" t="s">
        <v>1602</v>
      </c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</row>
    <row r="1696" ht="27.0" customHeight="1">
      <c r="A1696" s="22" t="str">
        <f>HYPERLINK("https://www.tenforums.com/tutorials/3456-live-tiles-turn-off-apps-start-windows-10-a.html","Live Tiles - Turn On or Off for Apps on Start in Windows 10")</f>
        <v>Live Tiles - Turn On or Off for Apps on Start in Windows 10</v>
      </c>
      <c r="B1696" s="23" t="s">
        <v>1603</v>
      </c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</row>
    <row r="1697" ht="27.0" customHeight="1">
      <c r="A1697" s="22" t="str">
        <f>HYPERLINK("https://www.tenforums.com/tutorials/5440-add-local-account-microsoft-account-windows-10-a.html","Local Account - Add in Windows 10")</f>
        <v>Local Account - Add in Windows 10</v>
      </c>
      <c r="B1697" s="24" t="s">
        <v>9</v>
      </c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</row>
    <row r="1698" ht="27.0" customHeight="1">
      <c r="A1698" s="22" t="str">
        <f>HYPERLINK("https://www.tenforums.com/tutorials/26633-password-add-local-account-windows-10-a.html","Local Account - Add Password in Windows 10")</f>
        <v>Local Account - Add Password in Windows 10</v>
      </c>
      <c r="B1698" s="23" t="s">
        <v>25</v>
      </c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</row>
    <row r="1699" ht="27.0" customHeight="1">
      <c r="A1699" s="22" t="str">
        <f>HYPERLINK("https://www.tenforums.com/tutorials/5387-local-account-microsoft-account-how-tell-windows-10-a.html","Local Account or Microsoft Account - How to Tell in Windows 10")</f>
        <v>Local Account or Microsoft Account - How to Tell in Windows 10</v>
      </c>
      <c r="B1699" s="23" t="s">
        <v>57</v>
      </c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</row>
    <row r="1700" ht="27.0" customHeight="1">
      <c r="A1700" s="22" t="str">
        <f>HYPERLINK("https://www.tenforums.com/tutorials/14699-password-user-account-reset-windows-10-a.html","Local Account Password - Reset in Windows 10")</f>
        <v>Local Account Password - Reset in Windows 10</v>
      </c>
      <c r="B1700" s="23" t="s">
        <v>29</v>
      </c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</row>
    <row r="1701" ht="27.0" customHeight="1">
      <c r="A1701" s="22" t="str">
        <f>HYPERLINK("https://www.tenforums.com/tutorials/100872-add-update-security-questions-local-account-windows-10-a.html","Local Account Security Questions - Add or Update in Windows 10")</f>
        <v>Local Account Security Questions - Add or Update in Windows 10</v>
      </c>
      <c r="B1701" s="23" t="s">
        <v>1604</v>
      </c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</row>
    <row r="1702" ht="27.0" customHeight="1">
      <c r="A1702" s="22" t="str">
        <f>HYPERLINK("https://www.tenforums.com/tutorials/4235-store-sign-different-account-windows-10-a.html","Local account - Sign in to Store")</f>
        <v>Local account - Sign in to Store</v>
      </c>
      <c r="B1702" s="23" t="s">
        <v>1605</v>
      </c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</row>
    <row r="1703" ht="27.0" customHeight="1">
      <c r="A1703" s="22" t="str">
        <f>HYPERLINK("https://www.tenforums.com/tutorials/5374-local-account-switch-windows-10-a.html","Local Account - Switch to in Windows 10")</f>
        <v>Local Account - Switch to in Windows 10</v>
      </c>
      <c r="B1703" s="23" t="s">
        <v>1606</v>
      </c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</row>
    <row r="1704" ht="27.0" customHeight="1">
      <c r="A1704" s="22" t="str">
        <f>HYPERLINK("https://www.tenforums.com/tutorials/5375-microsoft-account-switch-windows-10-a.html","Local Account - Switch to Microsoft Account in Windows 10")</f>
        <v>Local Account - Switch to Microsoft Account in Windows 10</v>
      </c>
      <c r="B1704" s="23" t="s">
        <v>1607</v>
      </c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</row>
    <row r="1705" ht="27.0" customHeight="1">
      <c r="A1705" s="42" t="str">
        <f>HYPERLINK("https://www.tenforums.com/tutorials/87665-unlock-local-account-windows-10-a.html","Local Account - Unlock in Windows 10")</f>
        <v>Local Account - Unlock in Windows 10</v>
      </c>
      <c r="B1705" s="23" t="s">
        <v>58</v>
      </c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</row>
    <row r="1706" ht="27.0" customHeight="1">
      <c r="A1706" s="22" t="str">
        <f>HYPERLINK("https://www.tenforums.com/tutorials/117755-enable-disable-security-questions-local-accounts-windows-10-a.html","Local Accounts Security Questions - Enable or Disable  in Windows 10")</f>
        <v>Local Accounts Security Questions - Enable or Disable  in Windows 10</v>
      </c>
      <c r="B1706" s="23" t="s">
        <v>1608</v>
      </c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</row>
    <row r="1707" ht="27.0" customHeight="1">
      <c r="A1707" s="25" t="str">
        <f>HYPERLINK("https://www.tenforums.com/tutorials/142815-securely-login-local-accounts-yubikey-security-key-windows.html","Local Accounts - Login with YubiKey Security Key in Windows")</f>
        <v>Local Accounts - Login with YubiKey Security Key in Windows</v>
      </c>
      <c r="B1707" s="24" t="s">
        <v>1609</v>
      </c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</row>
    <row r="1708" ht="27.0" customHeight="1">
      <c r="A1708" s="22" t="str">
        <f>HYPERLINK("https://www.tenforums.com/tutorials/80082-apply-local-group-policy-administrators-windows-10-a.html","Local Group Policy - Apply to Administrators in Windows 10")</f>
        <v>Local Group Policy - Apply to Administrators in Windows 10</v>
      </c>
      <c r="B1708" s="24" t="s">
        <v>1359</v>
      </c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</row>
    <row r="1709" ht="27.0" customHeight="1">
      <c r="A1709" s="22" t="str">
        <f>HYPERLINK("https://www.tenforums.com/tutorials/80061-apply-local-group-policy-non-administrators-windows-10-a.html","Local Group Policy - Apply to Non-Administrators in Windows 10")</f>
        <v>Local Group Policy - Apply to Non-Administrators in Windows 10</v>
      </c>
      <c r="B1709" s="24" t="s">
        <v>1360</v>
      </c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</row>
    <row r="1710" ht="27.0" customHeight="1">
      <c r="A1710" s="22" t="str">
        <f>HYPERLINK("https://www.tenforums.com/tutorials/80043-apply-local-group-policy-specific-user-windows-10-a.html","Local Group Policy - Apply to Specific User in Windows 10")</f>
        <v>Local Group Policy - Apply to Specific User in Windows 10</v>
      </c>
      <c r="B1710" s="24" t="s">
        <v>1361</v>
      </c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</row>
    <row r="1711" ht="27.0" customHeight="1">
      <c r="A1711" s="25" t="str">
        <f>HYPERLINK("https://www.tenforums.com/tutorials/154427-how-add-local-group-policy-editor-control-panel-windows.html","Local Group Policy Editor - Add to Control Panel in Windows")</f>
        <v>Local Group Policy Editor - Add to Control Panel in Windows</v>
      </c>
      <c r="B1711" s="24" t="s">
        <v>664</v>
      </c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</row>
    <row r="1712" ht="27.0" customHeight="1">
      <c r="A1712" s="22" t="str">
        <f>HYPERLINK("https://www.tenforums.com/tutorials/79976-open-local-group-policy-editor-windows-10-a.html","Local Group Policy Editor - Open in Windows 10")</f>
        <v>Local Group Policy Editor - Open in Windows 10</v>
      </c>
      <c r="B1712" s="23" t="s">
        <v>1362</v>
      </c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</row>
    <row r="1713" ht="27.0" customHeight="1">
      <c r="A1713" s="22" t="str">
        <f>HYPERLINK("https://www.tenforums.com/tutorials/79994-backup-restore-local-group-policy-objects-windows-10-a.html","Local Group Policy Objects - Backup and Restore in Windows 10")</f>
        <v>Local Group Policy Objects - Backup and Restore in Windows 10</v>
      </c>
      <c r="B1713" s="24" t="s">
        <v>1610</v>
      </c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</row>
    <row r="1714" ht="27.0" customHeight="1">
      <c r="A1714" s="22" t="str">
        <f>HYPERLINK("https://www.tenforums.com/tutorials/68549-reset-local-group-policy-settings-default-windows-10-a.html","Local Group Policy Settings - Reset to Default in Windows 10 ")</f>
        <v>Local Group Policy Settings - Reset to Default in Windows 10 </v>
      </c>
      <c r="B1714" s="23" t="s">
        <v>1363</v>
      </c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</row>
    <row r="1715" ht="27.0" customHeight="1">
      <c r="A1715" s="22" t="str">
        <f>HYPERLINK("https://www.tenforums.com/tutorials/80190-update-group-policy-settings-windows-10-a.html","Local Group Policy Settings - Update in Windows 10")</f>
        <v>Local Group Policy Settings - Update in Windows 10</v>
      </c>
      <c r="B1715" s="24" t="s">
        <v>1365</v>
      </c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</row>
    <row r="1716" ht="27.0" customHeight="1">
      <c r="A1716" s="22" t="str">
        <f>HYPERLINK("https://www.sevenforums.com/tutorials/7357-local-security-policy-editor-open.html","Local Security Poilcy - Open in Windows")</f>
        <v>Local Security Poilcy - Open in Windows</v>
      </c>
      <c r="B1716" s="23" t="s">
        <v>1611</v>
      </c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</row>
    <row r="1717" ht="27.0" customHeight="1">
      <c r="A1717" s="25" t="str">
        <f>HYPERLINK("https://www.tenforums.com/tutorials/138191-turn-off-location-access-desktop-apps-windows-10-a.html","Location Access for Desktop apps - Turn On or Off in Windows 10")</f>
        <v>Location Access for Desktop apps - Turn On or Off in Windows 10</v>
      </c>
      <c r="B1717" s="24" t="s">
        <v>1612</v>
      </c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</row>
    <row r="1718" ht="27.0" customHeight="1">
      <c r="A1718" s="22" t="str">
        <f>HYPERLINK("https://www.tenforums.com/tutorials/105729-enable-disable-changing-geographic-location-windows.html","Location - Enable or Disable Changing in Windows")</f>
        <v>Location - Enable or Disable Changing in Windows</v>
      </c>
      <c r="B1718" s="23" t="s">
        <v>1613</v>
      </c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</row>
    <row r="1719" ht="27.0" customHeight="1">
      <c r="A1719" s="25" t="str">
        <f>HYPERLINK("https://www.tenforums.com/tutorials/138188-clear-location-history-windows-10-pc.html","Location History - Clear on Windows 10 PC")</f>
        <v>Location History - Clear on Windows 10 PC</v>
      </c>
      <c r="B1719" s="24" t="s">
        <v>1614</v>
      </c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</row>
    <row r="1720" ht="27.0" customHeight="1">
      <c r="A1720" s="22" t="str">
        <f>HYPERLINK("https://www.tenforums.com/tutorials/68106-country-region-home-location-change-windows-10-a.html","Location of Home or Country - Change in Windows 10 ")</f>
        <v>Location of Home or Country - Change in Windows 10 </v>
      </c>
      <c r="B1720" s="23" t="s">
        <v>744</v>
      </c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</row>
    <row r="1721" ht="27.0" customHeight="1">
      <c r="A1721" s="22" t="str">
        <f>HYPERLINK("https://www.tenforums.com/tutorials/21285-location-windows-10-change-when-abroad.html","Location of Windows 10 - Change for when Abroad")</f>
        <v>Location of Windows 10 - Change for when Abroad</v>
      </c>
      <c r="B1721" s="23" t="s">
        <v>1615</v>
      </c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</row>
    <row r="1722" ht="27.0" customHeight="1">
      <c r="A1722" s="22" t="str">
        <f>HYPERLINK("https://www.tenforums.com/tutorials/13225-location-service-turn-off-windows-10-a.html","Location Service - Turn On or Off in Windows 10")</f>
        <v>Location Service - Turn On or Off in Windows 10</v>
      </c>
      <c r="B1722" s="23" t="s">
        <v>1616</v>
      </c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</row>
    <row r="1723" ht="27.0" customHeight="1">
      <c r="A1723" s="25" t="str">
        <f>HYPERLINK("https://www.tenforums.com/tutorials/138178-set-change-clear-default-location-windows-10-pc.html","Location - Set, Change, or Clear Default Location for Windows 10 PC")</f>
        <v>Location - Set, Change, or Clear Default Location for Windows 10 PC</v>
      </c>
      <c r="B1723" s="24" t="s">
        <v>1617</v>
      </c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</row>
    <row r="1724" ht="27.0" customHeight="1">
      <c r="A1724" s="25" t="s">
        <v>1618</v>
      </c>
      <c r="B1724" s="24" t="s">
        <v>1619</v>
      </c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</row>
    <row r="1725" ht="27.0" customHeight="1">
      <c r="A1725" s="22" t="str">
        <f>HYPERLINK("https://www.tenforums.com/tutorials/61731-network-icon-lock-sign-screen-add-remove-windows-10-a.html","Lock and Sign-in Screen - Add or Remove Network Icon in Windows 10 ")</f>
        <v>Lock and Sign-in Screen - Add or Remove Network Icon in Windows 10 </v>
      </c>
      <c r="B1725" s="43" t="s">
        <v>1620</v>
      </c>
      <c r="C1725" s="31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</row>
    <row r="1726" ht="27.0" customHeight="1">
      <c r="A1726" s="22" t="str">
        <f>HYPERLINK("https://www.tenforums.com/tutorials/97087-lock-bitlocker-encrypted-drive-windows.html","Lock BitLocker Encrypted Drive in Windows")</f>
        <v>Lock BitLocker Encrypted Drive in Windows</v>
      </c>
      <c r="B1726" s="23" t="s">
        <v>326</v>
      </c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</row>
    <row r="1727" ht="27.0" customHeight="1">
      <c r="A1727" s="25" t="str">
        <f>HYPERLINK("https://www.tenforums.com/tutorials/68512-turn-off-display-cascading-context-menu-add-windows.html","Lock Computer and Turn Off Display context menu - Add in Windows")</f>
        <v>Lock Computer and Turn Off Display context menu - Add in Windows</v>
      </c>
      <c r="B1727" s="24" t="s">
        <v>933</v>
      </c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</row>
    <row r="1728" ht="27.0" customHeight="1">
      <c r="A1728" s="22" t="str">
        <f>HYPERLINK("https://www.tenforums.com/tutorials/118314-automatically-lock-computer-windows-10-a.html","Lock Computer Automatically in Windows 10")</f>
        <v>Lock Computer Automatically in Windows 10</v>
      </c>
      <c r="B1728" s="23" t="s">
        <v>1621</v>
      </c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</row>
    <row r="1729" ht="27.0" customHeight="1">
      <c r="A1729" s="25" t="s">
        <v>1622</v>
      </c>
      <c r="B1729" s="24" t="s">
        <v>761</v>
      </c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</row>
    <row r="1730" ht="27.0" customHeight="1">
      <c r="A1730" s="22" t="str">
        <f>HYPERLINK("https://www.tenforums.com/tutorials/84631-enable-disable-lock-computer-windows.html","Lock Computer - Enable or Disable in Windows")</f>
        <v>Lock Computer - Enable or Disable in Windows</v>
      </c>
      <c r="B1730" s="24" t="s">
        <v>1623</v>
      </c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</row>
    <row r="1731" ht="27.0" customHeight="1">
      <c r="A1731" s="22" t="str">
        <f>HYPERLINK("https://www.tenforums.com/tutorials/7396-lock-computer-windows-10-a.html","Lock Computer in Windows 10")</f>
        <v>Lock Computer in Windows 10</v>
      </c>
      <c r="B1731" s="23" t="s">
        <v>1624</v>
      </c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</row>
    <row r="1732" ht="27.0" customHeight="1">
      <c r="A1732" s="22" t="str">
        <f>HYPERLINK("https://www.tenforums.com/tutorials/94927-play-sound-when-lock-computer-windows.html","Lock Computer Sound - Play in Windows")</f>
        <v>Lock Computer Sound - Play in Windows</v>
      </c>
      <c r="B1732" s="23" t="s">
        <v>1625</v>
      </c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</row>
    <row r="1733" ht="27.0" customHeight="1">
      <c r="A1733" s="22" t="str">
        <f>HYPERLINK("https://www.tenforums.com/tutorials/37432-lock-drive-add-context-menu-bitlocker-drives-windows-10-a.html","Lock Drive - Add to Context Menu of BitLocker Drives in Windows 10")</f>
        <v>Lock Drive - Add to Context Menu of BitLocker Drives in Windows 10</v>
      </c>
      <c r="B1733" s="23" t="s">
        <v>311</v>
      </c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</row>
    <row r="1734" ht="27.0" customHeight="1">
      <c r="A1734" s="22" t="str">
        <f>HYPERLINK("https://www.tenforums.com/tutorials/35811-encrypt-efs-lock-icon-change-remove-windows-10-a.html","Lock Icon on Encypted Files and Folders - Change or Remove in Windows 10")</f>
        <v>Lock Icon on Encypted Files and Folders - Change or Remove in Windows 10</v>
      </c>
      <c r="B1734" s="23" t="s">
        <v>1065</v>
      </c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</row>
    <row r="1735" ht="27.0" customHeight="1">
      <c r="A1735" s="22" t="str">
        <f>HYPERLINK("https://www.tenforums.com/tutorials/61721-lock-account-picture-menu-add-remove-windows-10-a.html","Lock in Account Picture Menu - Add or Remove in Windows 10 ")</f>
        <v>Lock in Account Picture Menu - Add or Remove in Windows 10 </v>
      </c>
      <c r="B1735" s="23" t="s">
        <v>38</v>
      </c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</row>
    <row r="1736" ht="27.0" customHeight="1">
      <c r="A1736" s="22" t="str">
        <f>HYPERLINK("https://www.tenforums.com/tutorials/31116-lock-screen-app-notifications-turn-off-windows-10-a.html","Lock Screen App Notifications - Turn On or Off in Windows 10")</f>
        <v>Lock Screen App Notifications - Turn On or Off in Windows 10</v>
      </c>
      <c r="B1736" s="23" t="s">
        <v>172</v>
      </c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</row>
    <row r="1737" ht="27.0" customHeight="1">
      <c r="A1737" s="25" t="s">
        <v>1626</v>
      </c>
      <c r="B1737" s="24" t="s">
        <v>1627</v>
      </c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</row>
    <row r="1738" ht="27.0" customHeight="1">
      <c r="A1738" s="22" t="str">
        <f>HYPERLINK("https://www.tenforums.com/tutorials/90172-enable-disable-changing-lock-screen-background-windows-10-a.html","Lock Screen Background - Enable or Disable Changing in Windows 10")</f>
        <v>Lock Screen Background - Enable or Disable Changing in Windows 10</v>
      </c>
      <c r="B1738" s="23" t="s">
        <v>1628</v>
      </c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</row>
    <row r="1739" ht="27.0" customHeight="1">
      <c r="A1739" s="22" t="str">
        <f>HYPERLINK("https://www.tenforums.com/tutorials/66400-sign-screen-background-show-lock-screen-background-windows-10-a.html","Lock Screen Background - Show On Sign-in Screen Background in Windows 10 ")</f>
        <v>Lock Screen Background - Show On Sign-in Screen Background in Windows 10 </v>
      </c>
      <c r="B1739" s="23" t="s">
        <v>1629</v>
      </c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</row>
    <row r="1740" ht="27.0" customHeight="1">
      <c r="A1740" s="22" t="str">
        <f>HYPERLINK("https://www.tenforums.com/tutorials/122250-choose-apps-detailed-quick-status-windows-10-lock-screen.html","Lock Screen - Choose Apps to Show Detailed and Quick Status On in Windows 10")</f>
        <v>Lock Screen - Choose Apps to Show Detailed and Quick Status On in Windows 10</v>
      </c>
      <c r="B1740" s="23" t="s">
        <v>1630</v>
      </c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</row>
    <row r="1741" ht="27.0" customHeight="1">
      <c r="A1741" s="22" t="str">
        <f>HYPERLINK("https://www.tenforums.com/tutorials/73416-lock-screen-clock-change-12-hour-24-hour-format-windows-10-a.html","Lock Screen Clock - Change to 12 hour or 24 hour Format in Windows 10 ")</f>
        <v>Lock Screen Clock - Change to 12 hour or 24 hour Format in Windows 10 </v>
      </c>
      <c r="B1741" s="23" t="s">
        <v>568</v>
      </c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</row>
    <row r="1742" ht="27.0" customHeight="1">
      <c r="A1742" s="22" t="str">
        <f>HYPERLINK("https://www.tenforums.com/tutorials/60089-console-mode-sign-enable-disable-windows-10-a.html","Lock Screen Console Mode - Enable or Disable in Windows 10 ")</f>
        <v>Lock Screen Console Mode - Enable or Disable in Windows 10 </v>
      </c>
      <c r="B1742" s="23" t="s">
        <v>636</v>
      </c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</row>
    <row r="1743" ht="27.0" customHeight="1">
      <c r="A1743" s="22" t="str">
        <f>HYPERLINK("https://www.tenforums.com/tutorials/130598-find-save-custom-lock-screen-background-images-windows-10-a.html","Lock Screen Custom Background Images - Find and Save in Windows 10")</f>
        <v>Lock Screen Custom Background Images - Find and Save in Windows 10</v>
      </c>
      <c r="B1743" s="23" t="s">
        <v>1631</v>
      </c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</row>
    <row r="1744" ht="27.0" customHeight="1">
      <c r="A1744" s="22" t="str">
        <f>HYPERLINK("https://www.tenforums.com/tutorials/65592-lock-screen-display-off-timeout-change-windows-10-a.html","Lock Screen Display Off Timeout - Change in Windows 10 ")</f>
        <v>Lock Screen Display Off Timeout - Change in Windows 10 </v>
      </c>
      <c r="B1744" s="23" t="s">
        <v>635</v>
      </c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</row>
    <row r="1745" ht="27.0" customHeight="1">
      <c r="A1745" s="22" t="str">
        <f>HYPERLINK("https://www.tenforums.com/tutorials/46494-hey-cortana-enable-disable-lock-screen-windows-10-a.html","Lock Screen - Enable or Disable Cortana in Windows 10")</f>
        <v>Lock Screen - Enable or Disable Cortana in Windows 10</v>
      </c>
      <c r="B1745" s="23" t="s">
        <v>1632</v>
      </c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</row>
    <row r="1746" ht="27.0" customHeight="1">
      <c r="A1746" s="22" t="str">
        <f>HYPERLINK("https://www.tenforums.com/tutorials/6567-lock-screen-enable-disable-windows-10-a.html","Lock Screen - Enable or Disable in Windows 10")</f>
        <v>Lock Screen - Enable or Disable in Windows 10</v>
      </c>
      <c r="B1746" s="23" t="s">
        <v>1633</v>
      </c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</row>
    <row r="1747" ht="27.0" customHeight="1">
      <c r="A1747" s="30" t="str">
        <f>HYPERLINK("https://www.tenforums.com/tutorials/61731-add-remove-network-icon-lock-sign-screen-windows-10-a.html","Lock Screen Network Icon - Add or Remove in Windows 10 ")</f>
        <v>Lock Screen Network Icon - Add or Remove in Windows 10 </v>
      </c>
      <c r="B1747" s="23" t="s">
        <v>1620</v>
      </c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</row>
    <row r="1748" ht="27.0" customHeight="1">
      <c r="A1748" s="30" t="str">
        <f>HYPERLINK("https://www.tenforums.com/tutorials/61073-hide-show-content-notifications-lock-screen-windows-10-a.html","Lock Screen Notifications - Turn On or Off hide content in Windows 10 ")</f>
        <v>Lock Screen Notifications - Turn On or Off hide content in Windows 10 </v>
      </c>
      <c r="B1748" s="24" t="s">
        <v>1634</v>
      </c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</row>
    <row r="1749" ht="27.0" customHeight="1">
      <c r="A1749" s="25" t="s">
        <v>1635</v>
      </c>
      <c r="B1749" s="24" t="s">
        <v>1636</v>
      </c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</row>
    <row r="1750" ht="27.0" customHeight="1">
      <c r="A1750" s="22" t="str">
        <f>HYPERLINK("https://www.tenforums.com/tutorials/31107-turn-off-lock-screen-reminders-voip-calls-windows-10-a.html","Lock Screen Reminders and VoIP calls Notifications - Turn On or Off in Windows 10")</f>
        <v>Lock Screen Reminders and VoIP calls Notifications - Turn On or Off in Windows 10</v>
      </c>
      <c r="B1750" s="24" t="s">
        <v>725</v>
      </c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</row>
    <row r="1751" ht="27.0" customHeight="1">
      <c r="A1751" s="22" t="str">
        <f>HYPERLINK("https://www.tenforums.com/tutorials/135991-enable-search-box-lock-screen-windows-10-a.html","Lock Screen Search Box - Enable in Windows 10")</f>
        <v>Lock Screen Search Box - Enable in Windows 10</v>
      </c>
      <c r="B1751" s="23" t="s">
        <v>1637</v>
      </c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</row>
    <row r="1752" ht="27.0" customHeight="1">
      <c r="A1752" s="22" t="str">
        <f>HYPERLINK("https://www.tenforums.com/tutorials/90164-enable-disable-lock-screen-slide-show-windows-10-a.html","Lock Screen Slide Show - Enable or Disable in Windows 10")</f>
        <v>Lock Screen Slide Show - Enable or Disable in Windows 10</v>
      </c>
      <c r="B1752" s="23" t="s">
        <v>1638</v>
      </c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</row>
    <row r="1753" ht="27.0" customHeight="1">
      <c r="A1753" s="22" t="str">
        <f>HYPERLINK("https://www.tenforums.com/tutorials/38044-face-turn-off-automatically-unlock-screen-windows-10-a.html","Lock Screen - Turn On or Off Automatically Dismiss for Windows Hello Face in Windows 10")</f>
        <v>Lock Screen - Turn On or Off Automatically Dismiss for Windows Hello Face in Windows 10</v>
      </c>
      <c r="B1753" s="24" t="s">
        <v>1639</v>
      </c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</row>
    <row r="1754" ht="27.0" customHeight="1">
      <c r="A1754" s="22" t="str">
        <f>HYPERLINK("https://www.tenforums.com/tutorials/86285-get-more-information-about-windows-spotlight-image-windows-10-a.html","Lock Screen Windows Spotlight Background Image - Get More Information about in Windows 10")</f>
        <v>Lock Screen Windows Spotlight Background Image - Get More Information about in Windows 10</v>
      </c>
      <c r="B1754" s="23" t="s">
        <v>1640</v>
      </c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</row>
    <row r="1755" ht="27.0" customHeight="1">
      <c r="A1755" s="22" t="str">
        <f>HYPERLINK("https://www.tenforums.com/tutorials/38717-windows-spotlight-background-images-find-save-windows-10-a.html","Lock Screen Windows Spotlight Background Images - Find and Save in Windows 10")</f>
        <v>Lock Screen Windows Spotlight Background Images - Find and Save in Windows 10</v>
      </c>
      <c r="B1755" s="23" t="s">
        <v>1641</v>
      </c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</row>
    <row r="1756" ht="27.0" customHeight="1">
      <c r="A1756" s="22" t="str">
        <f>HYPERLINK("https://www.tenforums.com/tutorials/86280-rate-windows-spotlight-background-images-lock-screen-windows-10-a.html","Lock Screen Windows Spotlight Background Images - Rate in Windows 10")</f>
        <v>Lock Screen Windows Spotlight Background Images - Rate in Windows 10</v>
      </c>
      <c r="B1756" s="23" t="s">
        <v>1642</v>
      </c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</row>
    <row r="1757" ht="27.0" customHeight="1">
      <c r="A1757" s="22" t="str">
        <f>HYPERLINK("https://www.tenforums.com/tutorials/15697-secure-sign-ctrl-alt-delete-enable-disable-windows-10-a.html","Lock Screen with Ctrl+Alt+Delete - Enable or Disable in Windows 10")</f>
        <v>Lock Screen with Ctrl+Alt+Delete - Enable or Disable in Windows 10</v>
      </c>
      <c r="B1757" s="23" t="s">
        <v>762</v>
      </c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</row>
    <row r="1758" ht="27.0" customHeight="1">
      <c r="A1758" s="22" t="str">
        <f>HYPERLINK("https://www.tenforums.com/tutorials/124308-remotely-lock-windows-10-device-find-my-device.html","Lock Windows 10 Device Remotely with Find My Device")</f>
        <v>Lock Windows 10 Device Remotely with Find My Device</v>
      </c>
      <c r="B1758" s="23" t="s">
        <v>1643</v>
      </c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</row>
    <row r="1759" ht="27.0" customHeight="1">
      <c r="A1759" s="22" t="str">
        <f>HYPERLINK("https://www.tenforums.com/tutorials/27782-windows-10-mobile-phone-lock-online.html","Lock Windows 10 Mobile Phone Online ")</f>
        <v>Lock Windows 10 Mobile Phone Online </v>
      </c>
      <c r="B1759" s="23" t="s">
        <v>1644</v>
      </c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</row>
    <row r="1760" ht="27.0" customHeight="1">
      <c r="A1760" s="22" t="str">
        <f>HYPERLINK("https://www.tenforums.com/tutorials/118323-automatically-lock-windows-10-pc-your-phone.html","Lock Windows 10 PC Automatically with your Phone")</f>
        <v>Lock Windows 10 PC Automatically with your Phone</v>
      </c>
      <c r="B1760" s="23" t="s">
        <v>1645</v>
      </c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</row>
    <row r="1761" ht="27.0" customHeight="1">
      <c r="A1761" s="25" t="str">
        <f>HYPERLINK("https://www.tenforums.com/tutorials/142815-securely-login-local-accounts-yubikey-security-key-windows.html","Login to Local Accounts with YubiKey Security Key in Windows")</f>
        <v>Login to Local Accounts with YubiKey Security Key in Windows</v>
      </c>
      <c r="B1761" s="24" t="s">
        <v>1609</v>
      </c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</row>
    <row r="1762" ht="27.0" customHeight="1">
      <c r="A1762" s="22" t="str">
        <f>HYPERLINK("https://www.tenforums.com/tutorials/117980-read-logoff-sign-out-logs-event-viewer-windows.html","Logoff and Sign Out Event Viewer Logs - Read in Windows")</f>
        <v>Logoff and Sign Out Event Viewer Logs - Read in Windows</v>
      </c>
      <c r="B1762" s="23" t="s">
        <v>1093</v>
      </c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</row>
    <row r="1763" ht="27.0" customHeight="1">
      <c r="A1763" s="22" t="str">
        <f>HYPERLINK("https://www.tenforums.com/tutorials/94893-play-sound-logoff-sign-out-windows-10-a.html","Logoff (Sign-out) Sound - Play in Windows 10")</f>
        <v>Logoff (Sign-out) Sound - Play in Windows 10</v>
      </c>
      <c r="B1763" s="23" t="s">
        <v>1646</v>
      </c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</row>
    <row r="1764" ht="27.0" customHeight="1">
      <c r="A1764" s="22" t="str">
        <f>HYPERLINK("https://www.tenforums.com/tutorials/94884-play-sound-logon-sign-windows-10-a.html","Logon (Sign-in) Sound - Play in Windows 10")</f>
        <v>Logon (Sign-in) Sound - Play in Windows 10</v>
      </c>
      <c r="B1764" s="24" t="s">
        <v>1647</v>
      </c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</row>
    <row r="1765" ht="27.0" customHeight="1">
      <c r="A1765" s="22" t="str">
        <f>HYPERLINK("https://www.tenforums.com/tutorials/51704-win32-long-paths-enable-disable-windows-10-a.html","Long Paths - Enable or Disable in Windows 10 ")</f>
        <v>Long Paths - Enable or Disable in Windows 10 </v>
      </c>
      <c r="B1765" s="23" t="s">
        <v>1648</v>
      </c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</row>
    <row r="1766" ht="27.0" customHeight="1">
      <c r="A1766" s="22" t="str">
        <f>HYPERLINK("https://www.tenforums.com/tutorials/91453-remove-look-app-store-open-windows-10-a.html","Look for an app in the Store - Add or Remove from Open with in Windows 10")</f>
        <v>Look for an app in the Store - Add or Remove from Open with in Windows 10</v>
      </c>
      <c r="B1766" s="23" t="s">
        <v>1649</v>
      </c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</row>
    <row r="1767" ht="27.0" customHeight="1">
      <c r="A1767" s="22" t="str">
        <f>HYPERLINK("https://www.tenforums.com/tutorials/5994-lync-app-join-online-meeting-guest.html","Lync App - Join an Online Meeting as Guest")</f>
        <v>Lync App - Join an Online Meeting as Guest</v>
      </c>
      <c r="B1767" s="23" t="s">
        <v>1650</v>
      </c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</row>
    <row r="1768" ht="27.0" customHeight="1">
      <c r="A1768" s="6" t="s">
        <v>1651</v>
      </c>
      <c r="B1768" s="6" t="s">
        <v>1651</v>
      </c>
      <c r="C1768" s="21"/>
      <c r="D1768" s="21"/>
      <c r="E1768" s="21"/>
      <c r="F1768" s="21"/>
      <c r="G1768" s="21"/>
      <c r="H1768" s="21"/>
      <c r="I1768" s="21"/>
      <c r="J1768" s="21"/>
      <c r="K1768" s="21"/>
      <c r="L1768" s="21"/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  <c r="X1768" s="21"/>
    </row>
    <row r="1769" ht="27.0" customHeight="1">
      <c r="A1769" s="22" t="str">
        <f>HYPERLINK("https://www.tenforums.com/tutorials/39191-mac-address-windows-10-mobile-phone-find.html","MAC Address of Windows 10 Mobile Phone - Find")</f>
        <v>MAC Address of Windows 10 Mobile Phone - Find</v>
      </c>
      <c r="B1769" s="23" t="s">
        <v>1652</v>
      </c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</row>
    <row r="1770" ht="27.0" customHeight="1">
      <c r="A1770" s="22" t="str">
        <f>HYPERLINK("https://www.tenforums.com/tutorials/39509-mac-address-windows-10-pc-find.html","MAC Address of Windows 10 PC - Find")</f>
        <v>MAC Address of Windows 10 PC - Find</v>
      </c>
      <c r="B1770" s="23" t="s">
        <v>1653</v>
      </c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</row>
    <row r="1771" ht="27.0" customHeight="1">
      <c r="A1771" s="22" t="str">
        <f>HYPERLINK("https://www.tenforums.com/tutorials/39022-wi-fi-random-hardware-mac-addresses-turn-off-windows-10-a.html","MAC for Wi-Fi - Turn On or Off Random Hardware Addresses in Windows 10")</f>
        <v>MAC for Wi-Fi - Turn On or Off Random Hardware Addresses in Windows 10</v>
      </c>
      <c r="B1771" s="23" t="s">
        <v>1654</v>
      </c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</row>
    <row r="1772" ht="27.0" customHeight="1">
      <c r="A1772" s="22" t="str">
        <f>HYPERLINK("https://www.tenforums.com/tutorials/39050-wi-fi-random-hardware-addresses-turn-off-windows-10-mobile.html","MAC for Wi-Fi - Turn On or Off Random Hardware Addresses in Windows 10 Mobile")</f>
        <v>MAC for Wi-Fi - Turn On or Off Random Hardware Addresses in Windows 10 Mobile</v>
      </c>
      <c r="B1772" s="23" t="s">
        <v>1655</v>
      </c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</row>
    <row r="1773" ht="27.0" customHeight="1">
      <c r="A1773" s="22" t="str">
        <f>HYPERLINK("https://www.tenforums.com/tutorials/61026-macrium-reflect-backup-restore.html","Macrium Reflect - Backup &amp; Restore ")</f>
        <v>Macrium Reflect - Backup &amp; Restore </v>
      </c>
      <c r="B1773" s="23" t="s">
        <v>1656</v>
      </c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</row>
    <row r="1774" ht="27.0" customHeight="1">
      <c r="A1774" s="25" t="str">
        <f>HYPERLINK("https://www.tenforums.com/tutorials/140976-macrium-reflect-create-rescue-partition.html","Macrium Reflect - Create a Rescue Partition")</f>
        <v>Macrium Reflect - Create a Rescue Partition</v>
      </c>
      <c r="B1774" s="24" t="s">
        <v>1657</v>
      </c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</row>
    <row r="1775" ht="27.0" customHeight="1">
      <c r="A1775" s="22" t="str">
        <f>HYPERLINK("https://www.tenforums.com/tutorials/85198-use-macrium-reflect-rescue-media-fix-windows-boot-issues.html","Macrium Reflect Rescue Media - Use to Fix Windows Boot Issues")</f>
        <v>Macrium Reflect Rescue Media - Use to Fix Windows Boot Issues</v>
      </c>
      <c r="B1775" s="23" t="s">
        <v>1658</v>
      </c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</row>
    <row r="1776" ht="27.0" customHeight="1">
      <c r="A1776" s="22" t="str">
        <f>HYPERLINK("https://www.tenforums.com/tutorials/75660-macrium-reflect-use-macrium-image-set-up-dual-multi-boot.html","Macrium Reflect - Use Macrium Image to set up Dual / Multi Boot")</f>
        <v>Macrium Reflect - Use Macrium Image to set up Dual / Multi Boot</v>
      </c>
      <c r="B1776" s="24" t="s">
        <v>1659</v>
      </c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</row>
    <row r="1777" ht="27.0" customHeight="1">
      <c r="A1777" s="22" t="str">
        <f>HYPERLINK("https://www.tenforums.com/tutorials/52676-macrium-viboot-create-virtual-machine-using-macrium-image.html","Macrium viBoot - Create Virtual Machine using Macrium Image ")</f>
        <v>Macrium viBoot - Create Virtual Machine using Macrium Image </v>
      </c>
      <c r="B1777" s="23" t="s">
        <v>1660</v>
      </c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</row>
    <row r="1778" ht="27.0" customHeight="1">
      <c r="A1778" s="22" t="str">
        <f>HYPERLINK("https://www.tenforums.com/tutorials/108017-choose-where-keep-mouse-cursor-while-using-magnifier-windows-10-a.html","Magnifier - Choose Where to Keep Mouse Cursor in Windows 10")</f>
        <v>Magnifier - Choose Where to Keep Mouse Cursor in Windows 10</v>
      </c>
      <c r="B1778" s="23" t="s">
        <v>1661</v>
      </c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</row>
    <row r="1779" ht="27.0" customHeight="1">
      <c r="A1779" s="22" t="str">
        <f>HYPERLINK("https://www.tenforums.com/tutorials/132548-choose-where-keep-text-cursor-while-using-magnifier-windows-10-a.html","Magnifier - Choose Where to Keep Text Cursor in Windows 10")</f>
        <v>Magnifier - Choose Where to Keep Text Cursor in Windows 10</v>
      </c>
      <c r="B1779" s="23" t="s">
        <v>1662</v>
      </c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</row>
    <row r="1780" ht="27.0" customHeight="1">
      <c r="A1780" s="22" t="str">
        <f>HYPERLINK("https://www.tenforums.com/tutorials/84190-open-close-magnifier-windows-10-a.html","Magnifier - Open and Close in Windows 10")</f>
        <v>Magnifier - Open and Close in Windows 10</v>
      </c>
      <c r="B1780" s="24" t="s">
        <v>1663</v>
      </c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</row>
    <row r="1781" ht="27.0" customHeight="1">
      <c r="A1781" s="22" t="str">
        <f>HYPERLINK("https://www.tenforums.com/tutorials/84561-turn-off-invert-colors-magnifier-window-windows-10-a.html","Magnifier - Turn On or Off Invert Colors in Windows 10")</f>
        <v>Magnifier - Turn On or Off Invert Colors in Windows 10</v>
      </c>
      <c r="B1781" s="24" t="s">
        <v>1664</v>
      </c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</row>
    <row r="1782" ht="27.0" customHeight="1">
      <c r="A1782" s="22" t="str">
        <f>HYPERLINK("https://www.tenforums.com/tutorials/84391-turn-off-magnifying-glass-magnifier-windows-10-a.html","Magnifier - Turn On or Off Magnifying Glass in Windows 10")</f>
        <v>Magnifier - Turn On or Off Magnifying Glass in Windows 10</v>
      </c>
      <c r="B1782" s="24" t="s">
        <v>1665</v>
      </c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</row>
    <row r="1783" ht="27.0" customHeight="1">
      <c r="A1783" s="22" t="str">
        <f>HYPERLINK("https://www.tenforums.com/tutorials/84291-turn-off-start-magnifier-automatically-login-windows-10-a.html","Magnifier - Turn On or Off Start Automatically at Login in Windows 10")</f>
        <v>Magnifier - Turn On or Off Start Automatically at Login in Windows 10</v>
      </c>
      <c r="B1783" s="24" t="s">
        <v>1666</v>
      </c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</row>
    <row r="1784" ht="27.0" customHeight="1">
      <c r="A1784" s="22" t="str">
        <f>HYPERLINK("https://www.tenforums.com/tutorials/84311-turn-off-auto-start-magnifier-before-login-windows-10-a.html","Magnifier - Turn On or Off Start Automatically before Login in Windows 10")</f>
        <v>Magnifier - Turn On or Off Start Automatically before Login in Windows 10</v>
      </c>
      <c r="B1784" s="24" t="s">
        <v>1667</v>
      </c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</row>
    <row r="1785" ht="27.0" customHeight="1">
      <c r="A1785" s="22" t="str">
        <f>HYPERLINK("https://www.tenforums.com/tutorials/102256-change-magnifier-view-windows-10-a.html","Magnifier View - Change in Windows 10")</f>
        <v>Magnifier View - Change in Windows 10</v>
      </c>
      <c r="B1785" s="23" t="s">
        <v>1668</v>
      </c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</row>
    <row r="1786" ht="27.0" customHeight="1">
      <c r="A1786" s="22" t="str">
        <f>HYPERLINK("https://www.tenforums.com/tutorials/84977-change-magnifier-zoom-level-increments-windows-10-a.html","Magnifier Zoom Level Increments - Change in Windows 10")</f>
        <v>Magnifier Zoom Level Increments - Change in Windows 10</v>
      </c>
      <c r="B1786" s="24" t="s">
        <v>1669</v>
      </c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</row>
    <row r="1787" ht="27.0" customHeight="1">
      <c r="A1787" s="30" t="str">
        <f>HYPERLINK("https://www.tenforums.com/tutorials/32588-change-accent-color-mail-calendar-app-windows-10-a.html","Mail and Calendar app Accent Color - Change in Windows 10")</f>
        <v>Mail and Calendar app Accent Color - Change in Windows 10</v>
      </c>
      <c r="B1787" s="24" t="s">
        <v>397</v>
      </c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</row>
    <row r="1788" ht="27.0" customHeight="1">
      <c r="A1788" s="30" t="str">
        <f>HYPERLINK("https://www.tenforums.com/tutorials/5631-change-mail-calendar-app-background-picture-windows-10-a.html","Mail and Calendar app Background Picture - Change in Windows 10")</f>
        <v>Mail and Calendar app Background Picture - Change in Windows 10</v>
      </c>
      <c r="B1788" s="24" t="s">
        <v>398</v>
      </c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</row>
    <row r="1789" ht="27.0" customHeight="1">
      <c r="A1789" s="30" t="str">
        <f>HYPERLINK("https://www.tenforums.com/tutorials/32376-change-light-dark-theme-mail-calendar-app-windows-10-a.html","Mail and Calendar app Theme - Change to Light or Dark in Windows 10")</f>
        <v>Mail and Calendar app Theme - Change to Light or Dark in Windows 10</v>
      </c>
      <c r="B1789" s="24" t="s">
        <v>399</v>
      </c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</row>
    <row r="1790" ht="27.0" customHeight="1">
      <c r="A1790" s="22" t="str">
        <f>HYPERLINK("https://www.tenforums.com/tutorials/6135-mail-app-add-delete-account-windows-10-a.html","Mail app - Add or Delete Account in Windows 10")</f>
        <v>Mail app - Add or Delete Account in Windows 10</v>
      </c>
      <c r="B1790" s="23" t="s">
        <v>1670</v>
      </c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</row>
    <row r="1791" ht="27.0" customHeight="1">
      <c r="A1791" s="22" t="str">
        <f>HYPERLINK("https://www.tenforums.com/tutorials/78645-mail-app-advanced-searching-windows-10-a.html","Mail app Advanced Searching in Windows 10")</f>
        <v>Mail app Advanced Searching in Windows 10</v>
      </c>
      <c r="B1791" s="24" t="s">
        <v>1671</v>
      </c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</row>
    <row r="1792" ht="27.0" customHeight="1">
      <c r="A1792" s="22" t="str">
        <f>HYPERLINK("https://www.tenforums.com/tutorials/106969-turn-off-auto-open-next-item-windows-10-mail-app.html","Mail app Auto-open Next Item - Turn On or Off in Windows 10")</f>
        <v>Mail app Auto-open Next Item - Turn On or Off in Windows 10</v>
      </c>
      <c r="B1792" s="23" t="s">
        <v>1672</v>
      </c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</row>
    <row r="1793" ht="27.0" customHeight="1">
      <c r="A1793" s="22" t="str">
        <f>HYPERLINK("https://www.tenforums.com/tutorials/46322-mail-app-automatic-replies-turn-off-windows-10-a.html","Mail app Automatic Replies - Turn On or Off in Windows 10")</f>
        <v>Mail app Automatic Replies - Turn On or Off in Windows 10</v>
      </c>
      <c r="B1793" s="23" t="s">
        <v>1673</v>
      </c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</row>
    <row r="1794" ht="27.0" customHeight="1">
      <c r="A1794" s="22" t="str">
        <f>HYPERLINK("https://www.tenforums.com/tutorials/106972-turn-off-caret-browsing-windows-10-mail-app.html","Mail app Caret Browsing - Turn On or Off in Windows 10")</f>
        <v>Mail app Caret Browsing - Turn On or Off in Windows 10</v>
      </c>
      <c r="B1794" s="23" t="s">
        <v>1674</v>
      </c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</row>
    <row r="1795" ht="27.0" customHeight="1">
      <c r="A1795" s="22" t="str">
        <f>HYPERLINK("https://www.tenforums.com/tutorials/6166-mail-app-change-mailbox-sync-settings-windows-10-a.html","Mail app - Change Mailbox Sync Settings in Windows 10")</f>
        <v>Mail app - Change Mailbox Sync Settings in Windows 10</v>
      </c>
      <c r="B1795" s="23" t="s">
        <v>1675</v>
      </c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</row>
    <row r="1796" ht="27.0" customHeight="1">
      <c r="A1796" s="22" t="str">
        <f>HYPERLINK("https://www.tenforums.com/tutorials/126472-change-default-font-mail-app-windows-10-a.html","Mail app Default Font - Change in Windows 10")</f>
        <v>Mail app Default Font - Change in Windows 10</v>
      </c>
      <c r="B1796" s="23" t="s">
        <v>1676</v>
      </c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</row>
    <row r="1797" ht="27.0" customHeight="1">
      <c r="A1797" s="22" t="str">
        <f>HYPERLINK("https://www.tenforums.com/tutorials/44485-mail-app-delete-email-messages-windows-10-a.html","Mail app - Delete Email Messages in Windows 10 ")</f>
        <v>Mail app - Delete Email Messages in Windows 10 </v>
      </c>
      <c r="B1797" s="23" t="s">
        <v>1677</v>
      </c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</row>
    <row r="1798" ht="27.0" customHeight="1">
      <c r="A1798" s="22" t="str">
        <f>HYPERLINK("https://www.tenforums.com/tutorials/23855-mail-app-download-external-content-turn-off-windows-10-a.html","Mail app Download External Content - Turn On or Off in Windows 10")</f>
        <v>Mail app Download External Content - Turn On or Off in Windows 10</v>
      </c>
      <c r="B1798" s="23" t="s">
        <v>1678</v>
      </c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</row>
    <row r="1799" ht="27.0" customHeight="1">
      <c r="A1799" s="22" t="str">
        <f>HYPERLINK("https://www.tenforums.com/tutorials/6151-mail-app-favorites-add-remove-folders-windows-10-a.html","Mail app Favorites - Add or Remove Folders in Windows 10")</f>
        <v>Mail app Favorites - Add or Remove Folders in Windows 10</v>
      </c>
      <c r="B1799" s="23" t="s">
        <v>1679</v>
      </c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</row>
    <row r="1800" ht="27.0" customHeight="1">
      <c r="A1800" s="22" t="str">
        <f>HYPERLINK("https://www.tenforums.com/tutorials/76639-mail-app-focused-inbox-turn-off-windows-10-a.html","Mail app Focused Inbox - Turn On or Off in Windows 10")</f>
        <v>Mail app Focused Inbox - Turn On or Off in Windows 10</v>
      </c>
      <c r="B1800" s="24" t="s">
        <v>1680</v>
      </c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</row>
    <row r="1801" ht="27.0" customHeight="1">
      <c r="A1801" s="22" t="str">
        <f>HYPERLINK("https://www.tenforums.com/tutorials/109893-change-folder-message-spacing-density-windows-10-mail-app.html","Mail app Folder and Message Spacing Density - Change in Windows 10")</f>
        <v>Mail app Folder and Message Spacing Density - Change in Windows 10</v>
      </c>
      <c r="B1801" s="23" t="s">
        <v>1681</v>
      </c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</row>
    <row r="1802" ht="27.0" customHeight="1">
      <c r="A1802" s="22" t="str">
        <f>HYPERLINK("https://www.tenforums.com/tutorials/106900-turn-off-group-conversation-windows-10-mail-app.html","Mail app Group by Conversation - Turn On or Off in Windows 10")</f>
        <v>Mail app Group by Conversation - Turn On or Off in Windows 10</v>
      </c>
      <c r="B1802" s="23" t="s">
        <v>1682</v>
      </c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</row>
    <row r="1803" ht="27.0" customHeight="1">
      <c r="A1803" s="22" t="str">
        <f>HYPERLINK("https://www.tenforums.com/tutorials/106966-change-how-automatically-mark-item-read-windows-10-mail-app.html","Mail app Mark Item as Read - Change How to in Windows 10")</f>
        <v>Mail app Mark Item as Read - Change How to in Windows 10</v>
      </c>
      <c r="B1803" s="23" t="s">
        <v>1683</v>
      </c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</row>
    <row r="1804" ht="27.0" customHeight="1">
      <c r="A1804" s="22" t="str">
        <f>HYPERLINK("https://www.tenforums.com/tutorials/78498-mail-app-message-preview-text-turn-off-windows-10-a.html","Mail app Message Preview Text - Turn On or Off in Windows 10")</f>
        <v>Mail app Message Preview Text - Turn On or Off in Windows 10</v>
      </c>
      <c r="B1804" s="24" t="s">
        <v>1684</v>
      </c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</row>
    <row r="1805" ht="27.0" customHeight="1">
      <c r="A1805" s="22" t="str">
        <f>HYPERLINK("https://www.tenforums.com/tutorials/76632-mail-app-move-focused-other-inbox-outlook-windows-10-a.html","Mail app Messages - Move to Focused or Other Inbox for Outlook in Windows 10")</f>
        <v>Mail app Messages - Move to Focused or Other Inbox for Outlook in Windows 10</v>
      </c>
      <c r="B1805" s="24" t="s">
        <v>1685</v>
      </c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</row>
    <row r="1806" ht="27.0" customHeight="1">
      <c r="A1806" s="22" t="str">
        <f>HYPERLINK("https://www.tenforums.com/tutorials/131045-change-mail-app-notification-sound-windows-10-a.html","Mail app Notification Sound - Change in Windows 10")</f>
        <v>Mail app Notification Sound - Change in Windows 10</v>
      </c>
      <c r="B1806" s="23" t="s">
        <v>1686</v>
      </c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</row>
    <row r="1807" ht="27.0" customHeight="1">
      <c r="A1807" s="22" t="str">
        <f>HYPERLINK("https://www.tenforums.com/tutorials/23382-mail-app-notifications-turn-off-windows-10-a.html","Mail app Notifications - Turn On or Off in Windows 10")</f>
        <v>Mail app Notifications - Turn On or Off in Windows 10</v>
      </c>
      <c r="B1807" s="23" t="s">
        <v>1687</v>
      </c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</row>
    <row r="1808" ht="27.0" customHeight="1">
      <c r="A1808" s="22" t="str">
        <f>HYPERLINK("https://www.tenforums.com/tutorials/123703-pin-start-email-account-mail-app-windows-10-a.html","Mail app - Pin to Start Email Account in Windows 10")</f>
        <v>Mail app - Pin to Start Email Account in Windows 10</v>
      </c>
      <c r="B1808" s="23" t="s">
        <v>1688</v>
      </c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</row>
    <row r="1809" ht="27.0" customHeight="1">
      <c r="A1809" s="22" t="str">
        <f>HYPERLINK("https://www.tenforums.com/tutorials/123709-pin-start-email-folder-mail-app-windows-10-a.html","Mail app - Pin to Start Email Folder in Windows 10")</f>
        <v>Mail app - Pin to Start Email Folder in Windows 10</v>
      </c>
      <c r="B1809" s="23" t="s">
        <v>1689</v>
      </c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</row>
    <row r="1810" ht="27.0" customHeight="1">
      <c r="A1810" s="22" t="str">
        <f>HYPERLINK("https://www.tenforums.com/tutorials/106895-hide-show-attached-images-message-list-windows-10-mail-app.html","Mail app Preview of Attached Images in Message List - Hide or Show in Windows 10")</f>
        <v>Mail app Preview of Attached Images in Message List - Hide or Show in Windows 10</v>
      </c>
      <c r="B1810" s="23" t="s">
        <v>1690</v>
      </c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</row>
    <row r="1811" ht="27.0" customHeight="1">
      <c r="A1811" s="22" t="str">
        <f>HYPERLINK("https://www.tenforums.com/tutorials/6142-mail-app-rename-account-windows-10-a.html","Mail app - Rename Account in Windows 10")</f>
        <v>Mail app - Rename Account in Windows 10</v>
      </c>
      <c r="B1811" s="23" t="s">
        <v>1691</v>
      </c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</row>
    <row r="1812" ht="27.0" customHeight="1">
      <c r="A1812" s="22" t="str">
        <f>HYPERLINK("https://www.tenforums.com/tutorials/109123-save-email-messages-windows-10-mail-app.html","Mail app - Save Email Messages in Windows 10")</f>
        <v>Mail app - Save Email Messages in Windows 10</v>
      </c>
      <c r="B1812" s="23" t="s">
        <v>1692</v>
      </c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</row>
    <row r="1813" ht="27.0" customHeight="1">
      <c r="A1813" s="22" t="str">
        <f>HYPERLINK("https://www.tenforums.com/tutorials/79652-hide-show-sender-pictures-windows-10-mail-app.html","Mail app Sender Pictures - Hide or Show in Windows 10")</f>
        <v>Mail app Sender Pictures - Hide or Show in Windows 10</v>
      </c>
      <c r="B1813" s="24" t="s">
        <v>1693</v>
      </c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</row>
    <row r="1814" ht="27.0" customHeight="1">
      <c r="A1814" s="22" t="str">
        <f>HYPERLINK("https://www.tenforums.com/tutorials/77866-turn-off-signature-windows-10-mail-app.html","Mail app Signature -Turn On or Off  in Windows 10")</f>
        <v>Mail app Signature -Turn On or Off  in Windows 10</v>
      </c>
      <c r="B1814" s="23" t="s">
        <v>1694</v>
      </c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</row>
    <row r="1815" ht="27.0" customHeight="1">
      <c r="A1815" s="22" t="str">
        <f>HYPERLINK("https://www.tenforums.com/tutorials/106956-turn-off-swipe-actions-windows-10-mail-app.html","Mail app Swipe Actions - Turn On or Off in Windows 10")</f>
        <v>Mail app Swipe Actions - Turn On or Off in Windows 10</v>
      </c>
      <c r="B1815" s="23" t="s">
        <v>1695</v>
      </c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</row>
    <row r="1816" ht="27.0" customHeight="1">
      <c r="A1816" s="22" t="str">
        <f>HYPERLINK("https://www.tenforums.com/tutorials/64683-mail-app-turn-off-email-account-windows-10-a.html","Mail app - Turn On or Off Email for Account in Windows 10 ")</f>
        <v>Mail app - Turn On or Off Email for Account in Windows 10 </v>
      </c>
      <c r="B1816" s="23" t="s">
        <v>1696</v>
      </c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</row>
    <row r="1817" ht="27.0" customHeight="1">
      <c r="A1817" s="22" t="str">
        <f>HYPERLINK("https://www.tenforums.com/tutorials/3871-main-display-change-windows-10-a.html","Main Display - Change in Windows 10")</f>
        <v>Main Display - Change in Windows 10</v>
      </c>
      <c r="B1817" s="23" t="s">
        <v>929</v>
      </c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</row>
    <row r="1818" ht="27.0" customHeight="1">
      <c r="A1818" s="22" t="str">
        <f>HYPERLINK("https://www.tenforums.com/tutorials/6027-malicious-software-removal-tool-use-windows.html","Malicious Software Removal Tool - Use in Windows")</f>
        <v>Malicious Software Removal Tool - Use in Windows</v>
      </c>
      <c r="B1818" s="23" t="s">
        <v>1697</v>
      </c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</row>
    <row r="1819" ht="27.0" customHeight="1">
      <c r="A1819" s="22" t="str">
        <f>HYPERLINK("https://www.tenforums.com/tutorials/38405-manage-bitlocker-context-menu-add-remove-windows.html","Manage BitLocker context menu - Add or Remove in Windows")</f>
        <v>Manage BitLocker context menu - Add or Remove in Windows</v>
      </c>
      <c r="B1819" s="23" t="s">
        <v>314</v>
      </c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</row>
    <row r="1820" ht="27.0" customHeight="1">
      <c r="A1820" s="22" t="str">
        <f>HYPERLINK("https://www.tenforums.com/tutorials/73782-manage-library-add-context-menu-windows-10-a.html","Manage library - Add to Context Menu in Windows 10 ")</f>
        <v>Manage library - Add to Context Menu in Windows 10 </v>
      </c>
      <c r="B1820" s="23" t="s">
        <v>1698</v>
      </c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</row>
    <row r="1821" ht="27.0" customHeight="1">
      <c r="A1821" s="22" t="str">
        <f>HYPERLINK("https://www.tenforums.com/tutorials/91625-remove-manage-pc-context-menu-windows-10-a.html","Manage - Add or Remove on This PC Context Menu in Windows 10")</f>
        <v>Manage - Add or Remove on This PC Context Menu in Windows 10</v>
      </c>
      <c r="B1821" s="23" t="s">
        <v>1699</v>
      </c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</row>
    <row r="1822" ht="27.0" customHeight="1">
      <c r="A1822" s="22" t="str">
        <f>HYPERLINK("https://www.tenforums.com/tutorials/54708-map-network-drive-windows-10-a.html","Map Network Drive in Windows 10 ")</f>
        <v>Map Network Drive in Windows 10 </v>
      </c>
      <c r="B1822" s="23" t="s">
        <v>1700</v>
      </c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</row>
    <row r="1823" ht="27.0" customHeight="1">
      <c r="A1823" s="25" t="s">
        <v>1701</v>
      </c>
      <c r="B1823" s="24" t="s">
        <v>1702</v>
      </c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</row>
    <row r="1824" ht="27.0" customHeight="1">
      <c r="A1824" s="25" t="str">
        <f>HYPERLINK("https://www.tenforums.com/tutorials/155350-enable-mapped-drives-available-elevated-command-prompt.html","Mapped Drives - Enable to be Available in Elevated Command Prompt and PowerShell in Windows")</f>
        <v>Mapped Drives - Enable to be Available in Elevated Command Prompt and PowerShell in Windows</v>
      </c>
      <c r="B1824" s="24" t="s">
        <v>1703</v>
      </c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</row>
    <row r="1825" ht="27.0" customHeight="1">
      <c r="A1825" s="25" t="s">
        <v>1704</v>
      </c>
      <c r="B1825" s="24" t="s">
        <v>1705</v>
      </c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</row>
    <row r="1826" ht="27.0" customHeight="1">
      <c r="A1826" s="22" t="str">
        <f>HYPERLINK("https://www.tenforums.com/tutorials/52758-offline-maps-download-windows-10-a.html","Maps app - Download Offline Maps in Windows 10 ")</f>
        <v>Maps app - Download Offline Maps in Windows 10 </v>
      </c>
      <c r="B1826" s="23" t="s">
        <v>1706</v>
      </c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</row>
    <row r="1827" ht="27.0" customHeight="1">
      <c r="A1827" s="22" t="str">
        <f>HYPERLINK("https://www.tenforums.com/tutorials/110883-backup-restore-maps-app-settings-windows-10-a.html","Maps app Settings - Backup and Restore in Windows 10")</f>
        <v>Maps app Settings - Backup and Restore in Windows 10</v>
      </c>
      <c r="B1827" s="23" t="s">
        <v>1707</v>
      </c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</row>
    <row r="1828" ht="27.0" customHeight="1">
      <c r="A1828" s="22" t="str">
        <f>HYPERLINK("https://www.tenforums.com/tutorials/106248-enable-disable-automatic-updates-offline-maps-windows-10-a.html","Maps Automatic Updates - Enable or Disable in Windows 10")</f>
        <v>Maps Automatic Updates - Enable or Disable in Windows 10</v>
      </c>
      <c r="B1828" s="23" t="s">
        <v>1708</v>
      </c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</row>
    <row r="1829" ht="27.0" customHeight="1">
      <c r="A1829" s="22" t="str">
        <f>HYPERLINK("https://www.tenforums.com/tutorials/52868-offline-maps-automatic-updates-turn-off-windows-10-a.html","Maps Automatic Updates - Turn On or Off in Windows 10 ")</f>
        <v>Maps Automatic Updates - Turn On or Off in Windows 10 </v>
      </c>
      <c r="B1829" s="23" t="s">
        <v>1709</v>
      </c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</row>
    <row r="1830" ht="27.0" customHeight="1">
      <c r="A1830" s="22" t="str">
        <f>HYPERLINK("https://www.tenforums.com/tutorials/83220-turn-off-download-maps-over-metered-connections-windows-10-a.html","Maps Download over Metered Connections - Turn On or Off in Windows 10")</f>
        <v>Maps Download over Metered Connections - Turn On or Off in Windows 10</v>
      </c>
      <c r="B1830" s="24" t="s">
        <v>1710</v>
      </c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</row>
    <row r="1831" ht="27.0" customHeight="1">
      <c r="A1831" s="22" t="str">
        <f>HYPERLINK("https://www.tenforums.com/tutorials/52777-offline-maps-storage-location-change-windows-10-a.html","Maps Storage Location - Change in Windows 10 ")</f>
        <v>Maps Storage Location - Change in Windows 10 </v>
      </c>
      <c r="B1831" s="23" t="s">
        <v>1711</v>
      </c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</row>
    <row r="1832" ht="27.0" customHeight="1">
      <c r="A1832" s="25" t="str">
        <f>HYPERLINK("https://www.tenforums.com/tutorials/147622-how-maximize-restore-app-window-windows-10-a.html","Maximize and Restore App Window in Windows 10")</f>
        <v>Maximize and Restore App Window in Windows 10</v>
      </c>
      <c r="B1832" s="24" t="s">
        <v>1712</v>
      </c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</row>
    <row r="1833" ht="27.0" customHeight="1">
      <c r="A1833" s="25" t="s">
        <v>1713</v>
      </c>
      <c r="B1833" s="24" t="s">
        <v>1714</v>
      </c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</row>
    <row r="1834" ht="27.0" customHeight="1">
      <c r="A1834" s="22" t="str">
        <f>HYPERLINK("https://www.tenforums.com/tutorials/27465-maximized-window-dragging-enable-disable-windows-10-a.html","Maximized Window Dragging - Enable or Disable in Windows 10")</f>
        <v>Maximized Window Dragging - Enable or Disable in Windows 10</v>
      </c>
      <c r="B1834" s="23" t="s">
        <v>990</v>
      </c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</row>
    <row r="1835" ht="27.0" customHeight="1">
      <c r="A1835" s="22" t="str">
        <f>HYPERLINK("https://www.tenforums.com/tutorials/95580-add-remove-maximum-processor-frequency-windows-10-power-options.html","Maximum Processor Frequency - Add or Remove in Windows 10 Power Options")</f>
        <v>Maximum Processor Frequency - Add or Remove in Windows 10 Power Options</v>
      </c>
      <c r="B1835" s="23" t="s">
        <v>1715</v>
      </c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</row>
    <row r="1836" ht="27.0" customHeight="1">
      <c r="A1836" s="22" t="str">
        <f>HYPERLINK("https://www.tenforums.com/tutorials/95574-change-maximum-processor-frequency-windows-10-a.html","Maximum Processor Frequency - Change in Windows 10")</f>
        <v>Maximum Processor Frequency - Change in Windows 10</v>
      </c>
      <c r="B1836" s="23" t="s">
        <v>747</v>
      </c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</row>
    <row r="1837" ht="27.0" customHeight="1">
      <c r="A1837" s="22" t="str">
        <f>HYPERLINK("https://www.tenforums.com/tutorials/81502-convert-windows-10-legacy-bios-uefi-without-data-loss.html","MBR2GPT - Convert Windows 10 from Legacy BIOS to UEFI without Data Loss")</f>
        <v>MBR2GPT - Convert Windows 10 from Legacy BIOS to UEFI without Data Loss</v>
      </c>
      <c r="B1837" s="24" t="s">
        <v>691</v>
      </c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</row>
    <row r="1838" ht="27.0" customHeight="1">
      <c r="A1838" s="22" t="str">
        <f>HYPERLINK("https://www.tenforums.com/tutorials/85750-convert-mbr-disk-gpt-disk-windows-10-a.html","MBR Disk - Convert to GPT Disk in Windows 10")</f>
        <v>MBR Disk - Convert to GPT Disk in Windows 10</v>
      </c>
      <c r="B1838" s="23" t="s">
        <v>896</v>
      </c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</row>
    <row r="1839" ht="27.0" customHeight="1">
      <c r="A1839" s="22" t="str">
        <f>HYPERLINK("https://www.tenforums.com/tutorials/96683-create-media-automated-unattended-install-windows-10-a.html","Media - Create for automated unattended install of Windows 10")</f>
        <v>Media - Create for automated unattended install of Windows 10</v>
      </c>
      <c r="B1839" s="23" t="s">
        <v>1716</v>
      </c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</row>
    <row r="1840" ht="27.0" customHeight="1">
      <c r="A1840" s="22" t="str">
        <f>HYPERLINK("https://www.tenforums.com/tutorials/70115-download-install-media-feature-pack-n-editions-windows-10-a.html","Media Feature Pack - Download and Install for N Editions of Windows 10 ")</f>
        <v>Media Feature Pack - Download and Install for N Editions of Windows 10 </v>
      </c>
      <c r="B1840" s="23" t="s">
        <v>1562</v>
      </c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</row>
    <row r="1841" ht="27.0" customHeight="1">
      <c r="A1841" s="38" t="s">
        <v>1717</v>
      </c>
      <c r="B1841" s="37" t="s">
        <v>940</v>
      </c>
      <c r="C1841" s="14"/>
      <c r="D1841" s="14"/>
      <c r="E1841" s="14"/>
      <c r="F1841" s="14"/>
      <c r="G1841" s="14"/>
      <c r="H1841" s="14"/>
      <c r="I1841" s="14"/>
      <c r="J1841" s="14"/>
      <c r="K1841" s="14"/>
      <c r="L1841" s="14"/>
      <c r="M1841" s="14"/>
      <c r="N1841" s="14"/>
      <c r="O1841" s="14"/>
      <c r="P1841" s="14"/>
      <c r="Q1841" s="14"/>
      <c r="R1841" s="14"/>
      <c r="S1841" s="14"/>
      <c r="T1841" s="14"/>
      <c r="U1841" s="14"/>
      <c r="V1841" s="14"/>
      <c r="W1841" s="14"/>
      <c r="X1841" s="14"/>
    </row>
    <row r="1842" ht="27.0" customHeight="1">
      <c r="A1842" s="28" t="s">
        <v>1718</v>
      </c>
      <c r="B1842" s="29" t="s">
        <v>942</v>
      </c>
      <c r="C1842" s="14"/>
      <c r="D1842" s="14"/>
      <c r="E1842" s="14"/>
      <c r="F1842" s="14"/>
      <c r="G1842" s="14"/>
      <c r="H1842" s="14"/>
      <c r="I1842" s="14"/>
      <c r="J1842" s="14"/>
      <c r="K1842" s="14"/>
      <c r="L1842" s="14"/>
      <c r="M1842" s="14"/>
      <c r="N1842" s="14"/>
      <c r="O1842" s="14"/>
      <c r="P1842" s="14"/>
      <c r="Q1842" s="14"/>
      <c r="R1842" s="14"/>
      <c r="S1842" s="14"/>
      <c r="T1842" s="14"/>
      <c r="U1842" s="14"/>
      <c r="V1842" s="14"/>
      <c r="W1842" s="14"/>
      <c r="X1842" s="14"/>
    </row>
    <row r="1843" ht="27.0" customHeight="1">
      <c r="A1843" s="38" t="s">
        <v>1719</v>
      </c>
      <c r="B1843" s="37" t="s">
        <v>944</v>
      </c>
      <c r="C1843" s="14"/>
      <c r="D1843" s="14"/>
      <c r="E1843" s="14"/>
      <c r="F1843" s="14"/>
      <c r="G1843" s="14"/>
      <c r="H1843" s="14"/>
      <c r="I1843" s="14"/>
      <c r="J1843" s="14"/>
      <c r="K1843" s="14"/>
      <c r="L1843" s="14"/>
      <c r="M1843" s="14"/>
      <c r="N1843" s="14"/>
      <c r="O1843" s="14"/>
      <c r="P1843" s="14"/>
      <c r="Q1843" s="14"/>
      <c r="R1843" s="14"/>
      <c r="S1843" s="14"/>
      <c r="T1843" s="14"/>
      <c r="U1843" s="14"/>
      <c r="V1843" s="14"/>
      <c r="W1843" s="14"/>
      <c r="X1843" s="14"/>
    </row>
    <row r="1844" ht="27.0" customHeight="1">
      <c r="A1844" s="38" t="s">
        <v>1720</v>
      </c>
      <c r="B1844" s="37" t="s">
        <v>946</v>
      </c>
      <c r="C1844" s="14"/>
      <c r="D1844" s="14"/>
      <c r="E1844" s="14"/>
      <c r="F1844" s="14"/>
      <c r="G1844" s="14"/>
      <c r="H1844" s="14"/>
      <c r="I1844" s="14"/>
      <c r="J1844" s="14"/>
      <c r="K1844" s="14"/>
      <c r="L1844" s="14"/>
      <c r="M1844" s="14"/>
      <c r="N1844" s="14"/>
      <c r="O1844" s="14"/>
      <c r="P1844" s="14"/>
      <c r="Q1844" s="14"/>
      <c r="R1844" s="14"/>
      <c r="S1844" s="14"/>
      <c r="T1844" s="14"/>
      <c r="U1844" s="14"/>
      <c r="V1844" s="14"/>
      <c r="W1844" s="14"/>
      <c r="X1844" s="14"/>
    </row>
    <row r="1845" ht="27.0" customHeight="1">
      <c r="A1845" s="38" t="s">
        <v>1721</v>
      </c>
      <c r="B1845" s="37" t="s">
        <v>948</v>
      </c>
      <c r="C1845" s="14"/>
      <c r="D1845" s="14"/>
      <c r="E1845" s="14"/>
      <c r="F1845" s="14"/>
      <c r="G1845" s="14"/>
      <c r="H1845" s="14"/>
      <c r="I1845" s="14"/>
      <c r="J1845" s="14"/>
      <c r="K1845" s="14"/>
      <c r="L1845" s="14"/>
      <c r="M1845" s="14"/>
      <c r="N1845" s="14"/>
      <c r="O1845" s="14"/>
      <c r="P1845" s="14"/>
      <c r="Q1845" s="14"/>
      <c r="R1845" s="14"/>
      <c r="S1845" s="14"/>
      <c r="T1845" s="14"/>
      <c r="U1845" s="14"/>
      <c r="V1845" s="14"/>
      <c r="W1845" s="14"/>
      <c r="X1845" s="14"/>
    </row>
    <row r="1846" ht="27.0" customHeight="1">
      <c r="A1846" s="25" t="s">
        <v>1722</v>
      </c>
      <c r="B1846" s="24" t="s">
        <v>1723</v>
      </c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</row>
    <row r="1847" ht="27.0" customHeight="1">
      <c r="A1847" s="25" t="s">
        <v>1724</v>
      </c>
      <c r="B1847" s="24" t="s">
        <v>1725</v>
      </c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</row>
    <row r="1848" ht="27.0" customHeight="1">
      <c r="A1848" s="25" t="s">
        <v>1726</v>
      </c>
      <c r="B1848" s="24" t="s">
        <v>1727</v>
      </c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</row>
    <row r="1849" ht="27.0" customHeight="1">
      <c r="A1849" s="22" t="str">
        <f>HYPERLINK("https://www.tenforums.com/tutorials/91174-run-windows-memory-diagnostics-tool-windows-10-a.html","Memory Diagnostics Tool - Run in Windows 10")</f>
        <v>Memory Diagnostics Tool - Run in Windows 10</v>
      </c>
      <c r="B1849" s="23" t="s">
        <v>1728</v>
      </c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</row>
    <row r="1850" ht="27.0" customHeight="1">
      <c r="A1850" s="22" t="str">
        <f>HYPERLINK("https://www.tenforums.com/tutorials/91178-read-memory-diagnostics-tool-results-event-viewer-windows-10-a.html","Memory Diagnostics Tool Test Results - Read in Event Viewer in Windows 10")</f>
        <v>Memory Diagnostics Tool Test Results - Read in Event Viewer in Windows 10</v>
      </c>
      <c r="B1850" s="23" t="s">
        <v>1092</v>
      </c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</row>
    <row r="1851" ht="27.0" customHeight="1">
      <c r="A1851" s="22" t="str">
        <f>HYPERLINK("https://www.tenforums.com/tutorials/66809-memory-size-speed-type-determine-windows-10-a.html","Memory Size, Speed, and Type - Determine in Windows 10")</f>
        <v>Memory Size, Speed, and Type - Determine in Windows 10</v>
      </c>
      <c r="B1851" s="23" t="s">
        <v>1729</v>
      </c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</row>
    <row r="1852" ht="27.0" customHeight="1">
      <c r="A1852" s="22" t="str">
        <f>HYPERLINK("https://www.tenforums.com/tutorials/14201-memtest86-test-ram.html","MemTest86+ - Test RAM")</f>
        <v>MemTest86+ - Test RAM</v>
      </c>
      <c r="B1852" s="24" t="s">
        <v>1730</v>
      </c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</row>
    <row r="1853" ht="27.0" customHeight="1">
      <c r="A1853" s="22" t="str">
        <f>HYPERLINK("https://www.tenforums.com/tutorials/14428-menu-show-delay-time-change-windows-10-a.html","Menu Show Delay Time - Change in Windows 10")</f>
        <v>Menu Show Delay Time - Change in Windows 10</v>
      </c>
      <c r="B1853" s="23" t="s">
        <v>1731</v>
      </c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</row>
    <row r="1854" ht="27.0" customHeight="1">
      <c r="A1854" s="22" t="str">
        <f>HYPERLINK("https://www.tenforums.com/tutorials/68038-menus-set-open-aligned-left-right-windows-10-a.html","Menus - Set to Open Aligned to Left or Right in Windows 10 ")</f>
        <v>Menus - Set to Open Aligned to Left or Right in Windows 10 </v>
      </c>
      <c r="B1854" s="23" t="s">
        <v>1732</v>
      </c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</row>
    <row r="1855" ht="27.0" customHeight="1">
      <c r="A1855" s="22" t="str">
        <f>HYPERLINK("https://www.tenforums.com/tutorials/70839-menus-text-size-change-windows-10-a.html","Menus Text Size - Change in Windows 10 ")</f>
        <v>Menus Text Size - Change in Windows 10 </v>
      </c>
      <c r="B1855" s="23" t="s">
        <v>1733</v>
      </c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</row>
    <row r="1856" ht="27.0" customHeight="1">
      <c r="A1856" s="22" t="str">
        <f>HYPERLINK("https://www.tenforums.com/tutorials/24916-sign-message-users-add-windows-10-a.html","Message at Sign-in for Users - Add in Windows 10")</f>
        <v>Message at Sign-in for Users - Add in Windows 10</v>
      </c>
      <c r="B1856" s="23" t="s">
        <v>1734</v>
      </c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</row>
    <row r="1857" ht="27.0" customHeight="1">
      <c r="A1857" s="22" t="str">
        <f>HYPERLINK("https://www.tenforums.com/tutorials/77571-message-boxes-text-size-change-windows-10-a.html","Message Boxes Text Size - Change in Windows 10")</f>
        <v>Message Boxes Text Size - Change in Windows 10</v>
      </c>
      <c r="B1857" s="24" t="s">
        <v>1735</v>
      </c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</row>
    <row r="1858" ht="27.0" customHeight="1">
      <c r="A1858" s="22" t="str">
        <f>HYPERLINK("https://www.tenforums.com/tutorials/104815-allow-deny-os-apps-access-messaging-windows-10-a.html","Messaging - Allow or Deny OS and Apps Access in Windows 10")</f>
        <v>Messaging - Allow or Deny OS and Apps Access in Windows 10</v>
      </c>
      <c r="B1858" s="23" t="s">
        <v>1736</v>
      </c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</row>
    <row r="1859" ht="27.0" customHeight="1">
      <c r="A1859" s="22" t="str">
        <f>HYPERLINK("https://www.tenforums.com/tutorials/29418-messaging-app-delete-conversations-windows-10-a.html","Messaging app - Delete Conversations in Windows 10")</f>
        <v>Messaging app - Delete Conversations in Windows 10</v>
      </c>
      <c r="B1859" s="23" t="s">
        <v>1737</v>
      </c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</row>
    <row r="1860" ht="27.0" customHeight="1">
      <c r="A1860" s="22" t="str">
        <f>HYPERLINK("https://www.tenforums.com/tutorials/29422-messaging-app-mute-conversation-notifications-windows-10-a.html","Messaging app - Mute Conversation Notifications in Windows 10")</f>
        <v>Messaging app - Mute Conversation Notifications in Windows 10</v>
      </c>
      <c r="B1860" s="23" t="s">
        <v>1738</v>
      </c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</row>
    <row r="1861" ht="27.0" customHeight="1">
      <c r="A1861" s="22" t="str">
        <f>HYPERLINK("https://www.tenforums.com/tutorials/54658-messaging-everywhere-turn-off-windows-10-pc-mobile.html","Messaging Everywhere - Turn On or Off in Windows 10 PC and Mobile ")</f>
        <v>Messaging Everywhere - Turn On or Off in Windows 10 PC and Mobile </v>
      </c>
      <c r="B1861" s="23" t="s">
        <v>1739</v>
      </c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</row>
    <row r="1862" ht="27.0" customHeight="1">
      <c r="A1862" s="22" t="str">
        <f>HYPERLINK("https://www.tenforums.com/tutorials/35734-device-software-over-metered-connection-turn-off-windows-10-a.html","Metered Connection for Device Software Download - Turn On or Off in Windows 10")</f>
        <v>Metered Connection for Device Software Download - Turn On or Off in Windows 10</v>
      </c>
      <c r="B1862" s="23" t="s">
        <v>872</v>
      </c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</row>
    <row r="1863" ht="27.0" customHeight="1">
      <c r="A1863" s="22" t="str">
        <f>HYPERLINK("https://www.tenforums.com/tutorials/35656-ethernet-connection-set-metered-unmetered-windows-10-a.html","Metered Connection for Ethernet Network - Set in Windows 10")</f>
        <v>Metered Connection for Ethernet Network - Set in Windows 10</v>
      </c>
      <c r="B1863" s="23" t="s">
        <v>1087</v>
      </c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</row>
    <row r="1864" ht="27.0" customHeight="1">
      <c r="A1864" s="25" t="s">
        <v>1740</v>
      </c>
      <c r="B1864" s="24" t="s">
        <v>1741</v>
      </c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</row>
    <row r="1865" ht="27.0" customHeight="1">
      <c r="A1865" s="22" t="str">
        <f>HYPERLINK("https://www.tenforums.com/tutorials/117911-disable-sync-your-settings-metered-connections-windows-10-a.html","Metered Connections for Sync Your Settings - Enable or Disable in Windows 10")</f>
        <v>Metered Connections for Sync Your Settings - Enable or Disable in Windows 10</v>
      </c>
      <c r="B1865" s="23" t="s">
        <v>1742</v>
      </c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</row>
    <row r="1866" ht="27.0" customHeight="1">
      <c r="A1866" s="22" t="str">
        <f>HYPERLINK("https://www.tenforums.com/tutorials/3162-wireless-network-metered-connection-set-windows-10-a.html","Metered Connection for Wireless Network - Set in Windows 10")</f>
        <v>Metered Connection for Wireless Network - Set in Windows 10</v>
      </c>
      <c r="B1866" s="24" t="s">
        <v>444</v>
      </c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</row>
    <row r="1867" ht="27.0" customHeight="1">
      <c r="A1867" s="25" t="s">
        <v>1743</v>
      </c>
      <c r="B1867" s="23" t="s">
        <v>1744</v>
      </c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</row>
    <row r="1868" ht="27.0" customHeight="1">
      <c r="A1868" s="22" t="str">
        <f>HYPERLINK("https://www.tenforums.com/tutorials/53814-connect-wireless-display-miracast-windows-10-a.html","Miracast - Connect to Wireless Display in Windows 10 ")</f>
        <v>Miracast - Connect to Wireless Display in Windows 10 </v>
      </c>
      <c r="B1868" s="23" t="s">
        <v>632</v>
      </c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</row>
    <row r="1869" ht="27.0" customHeight="1">
      <c r="A1869" s="22" t="str">
        <f>HYPERLINK("https://www.tenforums.com/tutorials/59107-miracast-support-check-windows-10-pc.html","Miracast Support - Check on Windows 10 PC ")</f>
        <v>Miracast Support - Check on Windows 10 PC </v>
      </c>
      <c r="B1869" s="23" t="s">
        <v>1745</v>
      </c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</row>
    <row r="1870" ht="27.0" customHeight="1">
      <c r="A1870" s="22" t="str">
        <f>HYPERLINK("https://www.tenforums.com/tutorials/102647-allow-deny-os-apps-access-microphone-windows-10-a.html","Microphone - Allow or Deny OS and Apps Access in Windows 10")</f>
        <v>Microphone - Allow or Deny OS and Apps Access in Windows 10</v>
      </c>
      <c r="B1870" s="23" t="s">
        <v>1746</v>
      </c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</row>
    <row r="1871" ht="27.0" customHeight="1">
      <c r="A1871" s="25" t="s">
        <v>1747</v>
      </c>
      <c r="B1871" s="24" t="s">
        <v>1748</v>
      </c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</row>
    <row r="1872" ht="27.0" customHeight="1">
      <c r="A1872" s="22" t="str">
        <f>HYPERLINK("https://www.tenforums.com/tutorials/80323-enable-disable-microphone-windows.html","Microphone - Enable or Disable in Windows")</f>
        <v>Microphone - Enable or Disable in Windows</v>
      </c>
      <c r="B1872" s="24" t="s">
        <v>1749</v>
      </c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</row>
    <row r="1873" ht="27.0" customHeight="1">
      <c r="A1873" s="22" t="str">
        <f>HYPERLINK("https://www.tenforums.com/tutorials/126383-listen-microphone-through-playback-device-windows.html","Microphone - Listen through a Playback Device in Windows")</f>
        <v>Microphone - Listen through a Playback Device in Windows</v>
      </c>
      <c r="B1873" s="23" t="s">
        <v>1750</v>
      </c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</row>
    <row r="1874" ht="27.0" customHeight="1">
      <c r="A1874" s="22" t="str">
        <f>HYPERLINK("https://www.tenforums.com/tutorials/5440-add-local-account-microsoft-account-windows-10-a.html","Microsoft Account - Add in Windows 10")</f>
        <v>Microsoft Account - Add in Windows 10</v>
      </c>
      <c r="B1874" s="24" t="s">
        <v>9</v>
      </c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</row>
    <row r="1875" ht="27.0" customHeight="1">
      <c r="A1875" s="22" t="str">
        <f>HYPERLINK("https://www.tenforums.com/tutorials/5426-microsoft-account-add-remove-trusted-devices.html","Microsoft Account - Add or Remove Trusted Devices")</f>
        <v>Microsoft Account - Add or Remove Trusted Devices</v>
      </c>
      <c r="B1875" s="23" t="s">
        <v>1751</v>
      </c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</row>
    <row r="1876" ht="27.0" customHeight="1">
      <c r="A1876" s="22" t="str">
        <f>HYPERLINK("https://www.tenforums.com/tutorials/42022-microsoft-account-aliases-add-remove.html","Microsoft Account Aliases - Add or Remove")</f>
        <v>Microsoft Account Aliases - Add or Remove</v>
      </c>
      <c r="B1876" s="23" t="s">
        <v>1752</v>
      </c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</row>
    <row r="1877" ht="27.0" customHeight="1">
      <c r="A1877" s="22" t="str">
        <f>HYPERLINK("https://www.tenforums.com/tutorials/42098-microsoft-account-aliases-change-primary-alias.html","Microsoft Account Aliases  - Change Primary Alias")</f>
        <v>Microsoft Account Aliases  - Change Primary Alias</v>
      </c>
      <c r="B1877" s="23" t="s">
        <v>1753</v>
      </c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</row>
    <row r="1878" ht="27.0" customHeight="1">
      <c r="A1878" s="22" t="str">
        <f>HYPERLINK("https://www.tenforums.com/tutorials/42203-microsoft-account-aliases-change-sign-preferences.html","Microsoft Account Aliases - Change Sign-in Preferences")</f>
        <v>Microsoft Account Aliases - Change Sign-in Preferences</v>
      </c>
      <c r="B1878" s="23" t="s">
        <v>1754</v>
      </c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</row>
    <row r="1879" ht="27.0" customHeight="1">
      <c r="A1879" s="22" t="str">
        <f>HYPERLINK("https://www.tenforums.com/tutorials/37536-click-here-enter-your-most-recent-credential-fix-windows-10-a.html","Microsoft Account - Click here to enter your most recent credential - Fix in Windows 10")</f>
        <v>Microsoft Account - Click here to enter your most recent credential - Fix in Windows 10</v>
      </c>
      <c r="B1879" s="23" t="s">
        <v>555</v>
      </c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</row>
    <row r="1880" ht="27.0" customHeight="1">
      <c r="A1880" s="22" t="str">
        <f>HYPERLINK("https://www.tenforums.com/tutorials/39888-bitlocker-recovery-key-delete-onedrive-microsoft-account.html","Microsoft Account - Delete BitLocker Recovery Key from OneDrive")</f>
        <v>Microsoft Account - Delete BitLocker Recovery Key from OneDrive</v>
      </c>
      <c r="B1880" s="23" t="s">
        <v>336</v>
      </c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</row>
    <row r="1881" ht="27.0" customHeight="1">
      <c r="A1881" s="22" t="str">
        <f>HYPERLINK("https://www.tenforums.com/tutorials/89021-change-user-name-account-windows-10-a.html#option1","Microsoft Account Name - Change")</f>
        <v>Microsoft Account Name - Change</v>
      </c>
      <c r="B1881" s="23" t="s">
        <v>1755</v>
      </c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</row>
    <row r="1882" ht="27.0" customHeight="1">
      <c r="A1882" s="22" t="str">
        <f>HYPERLINK("https://www.tenforums.com/tutorials/55398-microsoft-account-link-digital-license-windows-10-pc.html","Microsoft Account - Link to Digital License on Windows 10 PC ")</f>
        <v>Microsoft Account - Link to Digital License on Windows 10 PC </v>
      </c>
      <c r="B1882" s="23" t="s">
        <v>84</v>
      </c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</row>
    <row r="1883" ht="27.0" customHeight="1">
      <c r="A1883" s="22" t="str">
        <f>HYPERLINK("https://www.tenforums.com/tutorials/5387-local-account-microsoft-account-how-tell-windows-10-a.html","Microsoft Account or Local Account - How to Tell in Windows 10")</f>
        <v>Microsoft Account or Local Account - How to Tell in Windows 10</v>
      </c>
      <c r="B1883" s="23" t="s">
        <v>57</v>
      </c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</row>
    <row r="1884" ht="27.0" customHeight="1">
      <c r="A1884" s="22" t="str">
        <f>HYPERLINK("https://www.tenforums.com/tutorials/87679-enable-disable-password-expiration-your-microsoft-account.html","Microsoft Account Password Expiration - Enable or Disable")</f>
        <v>Microsoft Account Password Expiration - Enable or Disable</v>
      </c>
      <c r="B1884" s="23" t="s">
        <v>1756</v>
      </c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</row>
    <row r="1885" ht="27.0" customHeight="1">
      <c r="A1885" s="22" t="str">
        <f>HYPERLINK("https://www.tenforums.com/tutorials/14699-password-user-account-reset-windows-10-a.html","Microsoft Account Password - Reset in Windows 10")</f>
        <v>Microsoft Account Password - Reset in Windows 10</v>
      </c>
      <c r="B1885" s="23" t="s">
        <v>29</v>
      </c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</row>
    <row r="1886" ht="27.0" customHeight="1">
      <c r="A1886" s="25" t="str">
        <f>HYPERLINK("https://www.tenforums.com/tutorials/6795-change-account-picture-windows-10-a.html","Microsoft Account Picture - Change")</f>
        <v>Microsoft Account Picture - Change</v>
      </c>
      <c r="B1886" s="24" t="s">
        <v>32</v>
      </c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</row>
    <row r="1887" ht="27.0" customHeight="1">
      <c r="A1887" s="22" t="str">
        <f>HYPERLINK("https://www.tenforums.com/tutorials/99183-enable-disable-pin-reset-sign-windows-10-a.html","Microsoft Account PIN Reset at Sign-in - Enable or Disable in Windows 10")</f>
        <v>Microsoft Account PIN Reset at Sign-in - Enable or Disable in Windows 10</v>
      </c>
      <c r="B1887" s="23" t="s">
        <v>51</v>
      </c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</row>
    <row r="1888" ht="27.0" customHeight="1">
      <c r="A1888" s="22" t="str">
        <f>HYPERLINK("https://www.tenforums.com/tutorials/76495-use-microsoft-privacy-dashboard-manage-your-privacy-windows-10-a.html","Microsoft Account Privacy on the Cloud - Manage using Microsoft Privacy Dashboad")</f>
        <v>Microsoft Account Privacy on the Cloud - Manage using Microsoft Privacy Dashboad</v>
      </c>
      <c r="B1888" s="24" t="s">
        <v>1757</v>
      </c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</row>
    <row r="1889" ht="27.0" customHeight="1">
      <c r="A1889" s="25" t="s">
        <v>1758</v>
      </c>
      <c r="B1889" s="24" t="s">
        <v>1759</v>
      </c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</row>
    <row r="1890" ht="27.0" customHeight="1">
      <c r="A1890" s="22" t="str">
        <f>HYPERLINK("https://www.tenforums.com/tutorials/51663-microsoft-account-remove-devices.html","Microsoft Account - Remove Devices ")</f>
        <v>Microsoft Account - Remove Devices </v>
      </c>
      <c r="B1890" s="23" t="s">
        <v>879</v>
      </c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</row>
    <row r="1891" ht="27.0" customHeight="1">
      <c r="A1891" s="22" t="str">
        <f>HYPERLINK("https://www.tenforums.com/tutorials/123007-set-up-security-key-sign-microsoft-account-microsoft-edge.html","Microsoft Account - Set Up Security Key to Sign in to using in Microsoft Edge")</f>
        <v>Microsoft Account - Set Up Security Key to Sign in to using in Microsoft Edge</v>
      </c>
      <c r="B1891" s="23" t="s">
        <v>1760</v>
      </c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</row>
    <row r="1892" ht="27.0" customHeight="1">
      <c r="A1892" s="22" t="str">
        <f>HYPERLINK("https://www.tenforums.com/tutorials/122208-set-up-windows-hello-sign-microsoft-account-microsoft-edge.html","Microsoft Account - Set Up Windows Hello to Sign in to using Microsoft Edge")</f>
        <v>Microsoft Account - Set Up Windows Hello to Sign in to using Microsoft Edge</v>
      </c>
      <c r="B1892" s="23" t="s">
        <v>1761</v>
      </c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</row>
    <row r="1893" ht="27.0" customHeight="1">
      <c r="A1893" s="22" t="str">
        <f>HYPERLINK("https://www.tenforums.com/tutorials/5375-microsoft-account-switch-windows-10-a.html","Microsoft Account - Switch to in Windows 10")</f>
        <v>Microsoft Account - Switch to in Windows 10</v>
      </c>
      <c r="B1893" s="23" t="s">
        <v>1607</v>
      </c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</row>
    <row r="1894" ht="27.0" customHeight="1">
      <c r="A1894" s="22" t="str">
        <f>HYPERLINK("https://www.tenforums.com/tutorials/5374-local-account-switch-windows-10-a.html","Microsoft Account - Switch to Local Account in Windows 10")</f>
        <v>Microsoft Account - Switch to Local Account in Windows 10</v>
      </c>
      <c r="B1894" s="23" t="s">
        <v>1606</v>
      </c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</row>
    <row r="1895" ht="27.0" customHeight="1">
      <c r="A1895" s="22" t="str">
        <f>HYPERLINK("https://www.tenforums.com/tutorials/106159-delete-sync-settings-windows-10-devices-microsoft-account.html","Microsoft Account Sync Settings - Delete for Windows 10 Devices")</f>
        <v>Microsoft Account Sync Settings - Delete for Windows 10 Devices</v>
      </c>
      <c r="B1895" s="23" t="s">
        <v>1762</v>
      </c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</row>
    <row r="1896" ht="27.0" customHeight="1">
      <c r="A1896" s="22" t="str">
        <f>HYPERLINK("https://www.tenforums.com/tutorials/43246-sync-your-settings-enable-disable-windows-10-a.html","Microsoft Account Sync Your Settings - Enable or Disable in Windows 10")</f>
        <v>Microsoft Account Sync Your Settings - Enable or Disable in Windows 10</v>
      </c>
      <c r="B1896" s="23" t="s">
        <v>1763</v>
      </c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</row>
    <row r="1897" ht="27.0" customHeight="1">
      <c r="A1897" s="22" t="str">
        <f>HYPERLINK("https://www.tenforums.com/tutorials/4077-sync-settings-turn-off-windows-10-a.html","Microsoft Account Sync Settings - Turn On or Off in Windows 10")</f>
        <v>Microsoft Account Sync Settings - Turn On or Off in Windows 10</v>
      </c>
      <c r="B1897" s="23" t="s">
        <v>1764</v>
      </c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</row>
    <row r="1898" ht="27.0" customHeight="1">
      <c r="A1898" s="22" t="str">
        <f>HYPERLINK("https://www.tenforums.com/tutorials/5967-sync-your-settings-shortcut-create-windows-10-a.html","Microsoft Account 'Sync your settings' Shortcut - Create in Windows 10")</f>
        <v>Microsoft Account 'Sync your settings' Shortcut - Create in Windows 10</v>
      </c>
      <c r="B1898" s="23" t="s">
        <v>1765</v>
      </c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</row>
    <row r="1899" ht="27.0" customHeight="1">
      <c r="A1899" s="22" t="str">
        <f>HYPERLINK("https://www.tenforums.com/tutorials/5299-microsoft-account-two-step-verification-turn-off.html","Microsoft Account Two-step Verification - Turn On or Off")</f>
        <v>Microsoft Account Two-step Verification - Turn On or Off</v>
      </c>
      <c r="B1899" s="23" t="s">
        <v>1766</v>
      </c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</row>
    <row r="1900" ht="27.0" customHeight="1">
      <c r="A1900" s="22" t="str">
        <f>HYPERLINK("https://www.tenforums.com/tutorials/5426-microsoft-account-add-remove-trusted-devices.html","Microsoft Account - Verify on Trusted PC in Windows 10")</f>
        <v>Microsoft Account - Verify on Trusted PC in Windows 10</v>
      </c>
      <c r="B1900" s="23" t="s">
        <v>1751</v>
      </c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</row>
    <row r="1901" ht="27.0" customHeight="1">
      <c r="A1901" s="22" t="str">
        <f>HYPERLINK("https://www.tenforums.com/tutorials/97556-allow-block-microsoft-accounts-windows-10-a.html","Microsoft Accounts - Allow or Block in Windows 10")</f>
        <v>Microsoft Accounts - Allow or Block in Windows 10</v>
      </c>
      <c r="B1901" s="23" t="s">
        <v>1767</v>
      </c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</row>
    <row r="1902" ht="27.0" customHeight="1">
      <c r="A1902" s="25" t="str">
        <f>HYPERLINK("https://www.tenforums.com/tutorials/138564-enable-disable-passwordless-sign-microsoft-accounts.html","Microsoft Accounts Passwordless Sign-in - Enable or Disable in Windows 10")</f>
        <v>Microsoft Accounts Passwordless Sign-in - Enable or Disable in Windows 10</v>
      </c>
      <c r="B1902" s="24" t="s">
        <v>1768</v>
      </c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</row>
    <row r="1903" ht="27.0" customHeight="1">
      <c r="A1903" s="25" t="str">
        <f>HYPERLINK("https://www.tenforums.com/tutorials/138564-enable-disable-passwordless-sign-microsoft-accounts.html","Microsoft Accounts Require Windows Hello Sign-in - Turn On or Off in Windows 10")</f>
        <v>Microsoft Accounts Require Windows Hello Sign-in - Turn On or Off in Windows 10</v>
      </c>
      <c r="B1903" s="24" t="s">
        <v>1768</v>
      </c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</row>
    <row r="1904" ht="27.0" customHeight="1">
      <c r="A1904" s="25" t="s">
        <v>1769</v>
      </c>
      <c r="B1904" s="24" t="s">
        <v>1770</v>
      </c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</row>
    <row r="1905" ht="27.0" customHeight="1">
      <c r="A1905" s="25" t="s">
        <v>1771</v>
      </c>
      <c r="B1905" s="24" t="s">
        <v>1772</v>
      </c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</row>
    <row r="1906" ht="27.0" customHeight="1">
      <c r="A1906" s="25" t="s">
        <v>1773</v>
      </c>
      <c r="B1906" s="24" t="s">
        <v>1774</v>
      </c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</row>
    <row r="1907" ht="27.0" customHeight="1">
      <c r="A1907" s="25" t="s">
        <v>1775</v>
      </c>
      <c r="B1907" s="24" t="s">
        <v>1776</v>
      </c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</row>
    <row r="1908" ht="27.0" customHeight="1">
      <c r="A1908" s="25" t="s">
        <v>1777</v>
      </c>
      <c r="B1908" s="24" t="s">
        <v>1778</v>
      </c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</row>
    <row r="1909" ht="27.0" customHeight="1">
      <c r="A1909" s="25" t="s">
        <v>1779</v>
      </c>
      <c r="B1909" s="24" t="s">
        <v>1780</v>
      </c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</row>
    <row r="1910" ht="27.0" customHeight="1">
      <c r="A1910" s="25" t="s">
        <v>1781</v>
      </c>
      <c r="B1910" s="24" t="s">
        <v>1782</v>
      </c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</row>
    <row r="1911" ht="27.0" customHeight="1">
      <c r="A1911" s="25" t="s">
        <v>1783</v>
      </c>
      <c r="B1911" s="24" t="s">
        <v>1784</v>
      </c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</row>
    <row r="1912" ht="27.0" customHeight="1">
      <c r="A1912" s="25" t="s">
        <v>1785</v>
      </c>
      <c r="B1912" s="24" t="s">
        <v>1786</v>
      </c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</row>
    <row r="1913" ht="27.0" customHeight="1">
      <c r="A1913" s="25" t="s">
        <v>1787</v>
      </c>
      <c r="B1913" s="24" t="s">
        <v>1788</v>
      </c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</row>
    <row r="1914" ht="27.0" customHeight="1">
      <c r="A1914" s="25" t="s">
        <v>1789</v>
      </c>
      <c r="B1914" s="24" t="s">
        <v>1790</v>
      </c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</row>
    <row r="1915" ht="27.0" customHeight="1">
      <c r="A1915" s="25" t="s">
        <v>1791</v>
      </c>
      <c r="B1915" s="24" t="s">
        <v>1741</v>
      </c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</row>
    <row r="1916" ht="27.0" customHeight="1">
      <c r="A1916" s="25" t="s">
        <v>1792</v>
      </c>
      <c r="B1916" s="24" t="s">
        <v>1793</v>
      </c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</row>
    <row r="1917" ht="27.0" customHeight="1">
      <c r="A1917" s="25" t="s">
        <v>1794</v>
      </c>
      <c r="B1917" s="24" t="s">
        <v>1795</v>
      </c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</row>
    <row r="1918" ht="27.0" customHeight="1">
      <c r="A1918" s="25" t="s">
        <v>1796</v>
      </c>
      <c r="B1918" s="24" t="s">
        <v>1797</v>
      </c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</row>
    <row r="1919" ht="27.0" customHeight="1">
      <c r="A1919" s="25" t="s">
        <v>1798</v>
      </c>
      <c r="B1919" s="24" t="s">
        <v>1799</v>
      </c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</row>
    <row r="1920" ht="27.0" customHeight="1">
      <c r="A1920" s="25" t="s">
        <v>1800</v>
      </c>
      <c r="B1920" s="24" t="s">
        <v>1801</v>
      </c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</row>
    <row r="1921" ht="27.0" customHeight="1">
      <c r="A1921" s="22" t="str">
        <f>HYPERLINK("https://www.tenforums.com/tutorials/129521-microsoft-deployment-toolkit-easy-fast-windows-deployment.html","Microsoft Deployment Toolkit - Easy and Fast Windows Deployment")</f>
        <v>Microsoft Deployment Toolkit - Easy and Fast Windows Deployment</v>
      </c>
      <c r="B1921" s="23" t="s">
        <v>1802</v>
      </c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</row>
    <row r="1922" ht="27.0" customHeight="1">
      <c r="A1922" s="22" t="str">
        <f>HYPERLINK("https://www.tenforums.com/tutorials/66419-microsoft-edge-about-flags-page-enable-disable-windows-10-a.html","Microsoft Edge about:flags Page - Enable or Disable in Windows 10 ")</f>
        <v>Microsoft Edge about:flags Page - Enable or Disable in Windows 10 </v>
      </c>
      <c r="B1922" s="23" t="s">
        <v>1803</v>
      </c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</row>
    <row r="1923" ht="27.0" customHeight="1">
      <c r="A1923" s="22" t="str">
        <f>HYPERLINK("https://www.tenforums.com/tutorials/66414-microsoft-edge-about-flags-reset-change-settings-features.html","Microsoft Edge about:flags - Reset and Change Settings and Features ")</f>
        <v>Microsoft Edge about:flags - Reset and Change Settings and Features </v>
      </c>
      <c r="B1923" s="23" t="s">
        <v>1804</v>
      </c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</row>
    <row r="1924" ht="27.0" customHeight="1">
      <c r="A1924" s="22" t="str">
        <f>HYPERLINK("https://www.tenforums.com/tutorials/115898-enable-disable-microsoft-edge-address-bar-drop-down-suggestions.html","Microsoft Edge Address Bar Drop-down Suggestions - Enable or Disable in Windows 10")</f>
        <v>Microsoft Edge Address Bar Drop-down Suggestions - Enable or Disable in Windows 10</v>
      </c>
      <c r="B1924" s="23" t="s">
        <v>1805</v>
      </c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</row>
    <row r="1925" ht="27.0" customHeight="1">
      <c r="A1925" s="22" t="str">
        <f>HYPERLINK("https://www.tenforums.com/tutorials/8376-microsoft-edge-adobe-flash-player-enable-disable-windows-10-a.html","Microsoft Edge Adobe Flash Player - Enable or Disable in Windows 10")</f>
        <v>Microsoft Edge Adobe Flash Player - Enable or Disable in Windows 10</v>
      </c>
      <c r="B1925" s="23" t="s">
        <v>1806</v>
      </c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</row>
    <row r="1926" ht="27.0" customHeight="1">
      <c r="A1926" s="22" t="str">
        <f>HYPERLINK("https://www.tenforums.com/tutorials/12757-microsoft-edge-ask-close-all-tabs-turn-off-windows-10-a.html","Microsoft Edge Ask to Close All Tabs - Turn On or Off in Windows 10")</f>
        <v>Microsoft Edge Ask to Close All Tabs - Turn On or Off in Windows 10</v>
      </c>
      <c r="B1926" s="23" t="s">
        <v>1807</v>
      </c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</row>
    <row r="1927" ht="27.0" customHeight="1">
      <c r="A1927" s="22" t="str">
        <f>HYPERLINK("https://www.tenforums.com/tutorials/115069-enable-disable-autofill-microsoft-edge-windows-10-a.html","Microsoft Edge Autofill - Enable or Disable in Windows 10")</f>
        <v>Microsoft Edge Autofill - Enable or Disable in Windows 10</v>
      </c>
      <c r="B1927" s="23" t="s">
        <v>1808</v>
      </c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</row>
    <row r="1928" ht="27.0" customHeight="1">
      <c r="A1928" s="22" t="str">
        <f>HYPERLINK("https://www.tenforums.com/tutorials/5526-microsoft-edge-browsing-data-clear-windows-10-a.html","Microsoft Edge Browsing Data - Clear in Windows 10")</f>
        <v>Microsoft Edge Browsing Data - Clear in Windows 10</v>
      </c>
      <c r="B1928" s="23" t="s">
        <v>1809</v>
      </c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</row>
    <row r="1929" ht="27.0" customHeight="1">
      <c r="A1929" s="22" t="str">
        <f>HYPERLINK("https://www.tenforums.com/tutorials/28189-microsoft-edge-cast-media-device-windows-10-a.html","Microsoft Edge - Cast Media to Device in Windows 10")</f>
        <v>Microsoft Edge - Cast Media to Device in Windows 10</v>
      </c>
      <c r="B1929" s="23" t="s">
        <v>1810</v>
      </c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</row>
    <row r="1930" ht="27.0" customHeight="1">
      <c r="A1930" s="22" t="str">
        <f>HYPERLINK("https://www.tenforums.com/tutorials/114865-disable-certificate-error-overrides-microsoft-edge-windows-10-a.html","Microsoft Edge Certificate Error Overrides - Enable or Disable in Windows 10")</f>
        <v>Microsoft Edge Certificate Error Overrides - Enable or Disable in Windows 10</v>
      </c>
      <c r="B1930" s="23" t="s">
        <v>1811</v>
      </c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</row>
    <row r="1931" ht="27.0" customHeight="1">
      <c r="A1931" s="25" t="s">
        <v>1812</v>
      </c>
      <c r="B1931" s="24" t="s">
        <v>1813</v>
      </c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</row>
    <row r="1932" ht="27.0" customHeight="1">
      <c r="A1932" s="25" t="s">
        <v>1814</v>
      </c>
      <c r="B1932" s="24" t="s">
        <v>1815</v>
      </c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</row>
    <row r="1933" ht="27.0" customHeight="1">
      <c r="A1933" s="25" t="s">
        <v>1816</v>
      </c>
      <c r="B1933" s="24" t="s">
        <v>1817</v>
      </c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</row>
    <row r="1934" ht="27.0" customHeight="1">
      <c r="A1934" s="28" t="s">
        <v>1818</v>
      </c>
      <c r="B1934" s="37" t="s">
        <v>1819</v>
      </c>
      <c r="C1934" s="14"/>
      <c r="D1934" s="14"/>
      <c r="E1934" s="14"/>
      <c r="F1934" s="14"/>
      <c r="G1934" s="14"/>
      <c r="H1934" s="14"/>
      <c r="I1934" s="14"/>
      <c r="J1934" s="14"/>
      <c r="K1934" s="14"/>
      <c r="L1934" s="14"/>
      <c r="M1934" s="14"/>
      <c r="N1934" s="14"/>
      <c r="O1934" s="14"/>
      <c r="P1934" s="14"/>
      <c r="Q1934" s="14"/>
      <c r="R1934" s="14"/>
      <c r="S1934" s="14"/>
      <c r="T1934" s="14"/>
      <c r="U1934" s="14"/>
      <c r="V1934" s="14"/>
      <c r="W1934" s="14"/>
      <c r="X1934" s="14"/>
    </row>
    <row r="1935" ht="27.0" customHeight="1">
      <c r="A1935" s="25" t="s">
        <v>1820</v>
      </c>
      <c r="B1935" s="24" t="s">
        <v>1821</v>
      </c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</row>
    <row r="1936" ht="27.0" customHeight="1">
      <c r="A1936" s="25" t="str">
        <f>HYPERLINK("https://www.tenforums.com/tutorials/144167-how-turn-off-ask-where-save-microsoft-edge-chromium.html","Microsoft Edge Chromium Ask Where to Save - Turn On or Off ")</f>
        <v>Microsoft Edge Chromium Ask Where to Save - Turn On or Off </v>
      </c>
      <c r="B1936" s="24" t="s">
        <v>1822</v>
      </c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</row>
    <row r="1937" ht="27.0" customHeight="1">
      <c r="A1937" s="25" t="str">
        <f>HYPERLINK("https://www.tenforums.com/tutorials/83607-turn-off-windows-defender-application-guard-windows-10-a.html","Microsoft Edge Chromium Application Guard - Enable or Disable in Windows 10")</f>
        <v>Microsoft Edge Chromium Application Guard - Enable or Disable in Windows 10</v>
      </c>
      <c r="B1937" s="24" t="s">
        <v>1823</v>
      </c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</row>
    <row r="1938" ht="27.0" customHeight="1">
      <c r="A1938" s="25" t="s">
        <v>1824</v>
      </c>
      <c r="B1938" s="24" t="s">
        <v>1825</v>
      </c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</row>
    <row r="1939" ht="27.0" customHeight="1">
      <c r="A1939" s="25" t="s">
        <v>1826</v>
      </c>
      <c r="B1939" s="24" t="s">
        <v>1827</v>
      </c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</row>
    <row r="1940" ht="27.0" customHeight="1">
      <c r="A1940" s="25" t="str">
        <f>HYPERLINK("https://www.tenforums.com/tutorials/146650-disable-installation-microsoft-edge-windows-update-windows-10-a.html","Microsoft Edge Chromium Automatic Installation by Windows Update - Disable in Windows 10")</f>
        <v>Microsoft Edge Chromium Automatic Installation by Windows Update - Disable in Windows 10</v>
      </c>
      <c r="B1940" s="24" t="s">
        <v>1828</v>
      </c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</row>
    <row r="1941" ht="27.0" customHeight="1">
      <c r="A1941" s="25" t="s">
        <v>1829</v>
      </c>
      <c r="B1941" s="24" t="s">
        <v>1830</v>
      </c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</row>
    <row r="1942" ht="27.0" customHeight="1">
      <c r="A1942" s="25" t="str">
        <f>HYPERLINK("https://www.tenforums.com/tutorials/152025-turn-off-automatic-profile-switching-microsoft-edge-chromium.html","Microsoft Edge Chromium Automatic Profile Switching - Turn On or Off")</f>
        <v>Microsoft Edge Chromium Automatic Profile Switching - Turn On or Off</v>
      </c>
      <c r="B1942" s="24" t="s">
        <v>1831</v>
      </c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</row>
    <row r="1943" ht="27.0" customHeight="1">
      <c r="A1943" s="25" t="s">
        <v>1832</v>
      </c>
      <c r="B1943" s="24" t="s">
        <v>1833</v>
      </c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</row>
    <row r="1944" ht="27.0" customHeight="1">
      <c r="A1944" s="25" t="s">
        <v>1834</v>
      </c>
      <c r="B1944" s="24" t="s">
        <v>1835</v>
      </c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</row>
    <row r="1945" ht="27.0" customHeight="1">
      <c r="A1945" s="25" t="s">
        <v>1836</v>
      </c>
      <c r="B1945" s="24" t="s">
        <v>1837</v>
      </c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</row>
    <row r="1946" ht="27.0" customHeight="1">
      <c r="A1946" s="28" t="s">
        <v>1838</v>
      </c>
      <c r="B1946" s="37" t="s">
        <v>299</v>
      </c>
      <c r="C1946" s="14"/>
      <c r="D1946" s="14"/>
      <c r="E1946" s="14"/>
      <c r="F1946" s="14"/>
      <c r="G1946" s="14"/>
      <c r="H1946" s="14"/>
      <c r="I1946" s="14"/>
      <c r="J1946" s="14"/>
      <c r="K1946" s="14"/>
      <c r="L1946" s="14"/>
      <c r="M1946" s="14"/>
      <c r="N1946" s="14"/>
      <c r="O1946" s="14"/>
      <c r="P1946" s="14"/>
      <c r="Q1946" s="14"/>
      <c r="R1946" s="14"/>
      <c r="S1946" s="14"/>
      <c r="T1946" s="14"/>
      <c r="U1946" s="14"/>
      <c r="V1946" s="14"/>
      <c r="W1946" s="14"/>
      <c r="X1946" s="14"/>
    </row>
    <row r="1947" ht="27.0" customHeight="1">
      <c r="A1947" s="25" t="s">
        <v>1839</v>
      </c>
      <c r="B1947" s="24" t="s">
        <v>1840</v>
      </c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</row>
    <row r="1948" ht="27.0" customHeight="1">
      <c r="A1948" s="25" t="s">
        <v>1841</v>
      </c>
      <c r="B1948" s="24" t="s">
        <v>1842</v>
      </c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</row>
    <row r="1949" ht="27.0" customHeight="1">
      <c r="A1949" s="25" t="s">
        <v>1843</v>
      </c>
      <c r="B1949" s="24" t="s">
        <v>1844</v>
      </c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</row>
    <row r="1950" ht="27.0" customHeight="1">
      <c r="A1950" s="25" t="s">
        <v>1845</v>
      </c>
      <c r="B1950" s="24" t="s">
        <v>1846</v>
      </c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</row>
    <row r="1951" ht="27.0" customHeight="1">
      <c r="A1951" s="25" t="str">
        <f>HYPERLINK("https://www.tenforums.com/tutorials/145272-how-clear-browsing-data-microsoft-edge-chromium.html","Microsoft Edge Chromium Browsing Data - Clear ")</f>
        <v>Microsoft Edge Chromium Browsing Data - Clear </v>
      </c>
      <c r="B1951" s="24" t="s">
        <v>1847</v>
      </c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</row>
    <row r="1952" ht="27.0" customHeight="1">
      <c r="A1952" s="25" t="str">
        <f>HYPERLINK("https://www.tenforums.com/tutorials/153307-turn-off-clear-browsing-data-close-microsoft-edge-chromium.html","Microsoft Edge Chromium Browsing Data - Clear on Close")</f>
        <v>Microsoft Edge Chromium Browsing Data - Clear on Close</v>
      </c>
      <c r="B1952" s="24" t="s">
        <v>1848</v>
      </c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</row>
    <row r="1953" ht="27.0" customHeight="1">
      <c r="A1953" s="28" t="s">
        <v>1849</v>
      </c>
      <c r="B1953" s="37" t="s">
        <v>1850</v>
      </c>
      <c r="C1953" s="14"/>
      <c r="D1953" s="14"/>
      <c r="E1953" s="14"/>
      <c r="F1953" s="14"/>
      <c r="G1953" s="14"/>
      <c r="H1953" s="14"/>
      <c r="I1953" s="14"/>
      <c r="J1953" s="14"/>
      <c r="K1953" s="14"/>
      <c r="L1953" s="14"/>
      <c r="M1953" s="14"/>
      <c r="N1953" s="14"/>
      <c r="O1953" s="14"/>
      <c r="P1953" s="14"/>
      <c r="Q1953" s="14"/>
      <c r="R1953" s="14"/>
      <c r="S1953" s="14"/>
      <c r="T1953" s="14"/>
      <c r="U1953" s="14"/>
      <c r="V1953" s="14"/>
      <c r="W1953" s="14"/>
      <c r="X1953" s="14"/>
    </row>
    <row r="1954" ht="27.0" customHeight="1">
      <c r="A1954" s="25" t="s">
        <v>1851</v>
      </c>
      <c r="B1954" s="24" t="s">
        <v>1852</v>
      </c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</row>
    <row r="1955" ht="27.0" customHeight="1">
      <c r="A1955" s="25" t="s">
        <v>1853</v>
      </c>
      <c r="B1955" s="24" t="s">
        <v>1854</v>
      </c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</row>
    <row r="1956" ht="27.0" customHeight="1">
      <c r="A1956" s="25" t="s">
        <v>1855</v>
      </c>
      <c r="B1956" s="24" t="s">
        <v>1856</v>
      </c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</row>
    <row r="1957" ht="27.0" customHeight="1">
      <c r="A1957" s="25" t="str">
        <f>HYPERLINK("https://www.tenforums.com/tutorials/143911-how-check-updates-microsoft-edge-chromium.html","Microsoft Edge Chromium - Check for Updates")</f>
        <v>Microsoft Edge Chromium - Check for Updates</v>
      </c>
      <c r="B1957" s="24" t="s">
        <v>1857</v>
      </c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</row>
    <row r="1958" ht="27.0" customHeight="1">
      <c r="A1958" s="25" t="s">
        <v>1858</v>
      </c>
      <c r="B1958" s="24" t="s">
        <v>1859</v>
      </c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</row>
    <row r="1959" ht="27.0" customHeight="1">
      <c r="A1959" s="25" t="s">
        <v>1860</v>
      </c>
      <c r="B1959" s="24" t="s">
        <v>1861</v>
      </c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</row>
    <row r="1960" ht="27.0" customHeight="1">
      <c r="A1960" s="25" t="s">
        <v>1862</v>
      </c>
      <c r="B1960" s="24" t="s">
        <v>1863</v>
      </c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</row>
    <row r="1961" ht="27.0" customHeight="1">
      <c r="A1961" s="25" t="s">
        <v>1864</v>
      </c>
      <c r="B1961" s="24" t="s">
        <v>1865</v>
      </c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</row>
    <row r="1962" ht="27.0" customHeight="1">
      <c r="A1962" s="25" t="str">
        <f>HYPERLINK("https://www.tenforums.com/tutorials/150431-add-image-text-content-collection-microsoft-edge-chromium.html","Microsoft Edge Chromium Collections - Add Image and Text Content to Collection")</f>
        <v>Microsoft Edge Chromium Collections - Add Image and Text Content to Collection</v>
      </c>
      <c r="B1962" s="24" t="s">
        <v>1866</v>
      </c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</row>
    <row r="1963" ht="27.0" customHeight="1">
      <c r="A1963" s="25" t="str">
        <f>HYPERLINK("https://www.tenforums.com/tutorials/150615-how-add-note-collection-microsoft-edge-chromium.html","Microsoft Edge Chromium Collections - Add Note to Collection")</f>
        <v>Microsoft Edge Chromium Collections - Add Note to Collection</v>
      </c>
      <c r="B1963" s="24" t="s">
        <v>1867</v>
      </c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</row>
    <row r="1964" ht="27.0" customHeight="1">
      <c r="A1964" s="25" t="str">
        <f>HYPERLINK("https://www.tenforums.com/tutorials/150302-how-add-web-page-collection-microsoft-edge-chromium.html","Microsoft Edge Chromium Collections - Add Web Page to Collection")</f>
        <v>Microsoft Edge Chromium Collections - Add Web Page to Collection</v>
      </c>
      <c r="B1964" s="24" t="s">
        <v>1868</v>
      </c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</row>
    <row r="1965" ht="27.0" customHeight="1">
      <c r="A1965" s="25" t="str">
        <f>HYPERLINK("https://www.tenforums.com/tutorials/150855-how-add-remove-collections-button-microsoft-edge-chromium.html","Microsoft Edge Chromium Collections Button on Toolbar - Add or Remove")</f>
        <v>Microsoft Edge Chromium Collections Button on Toolbar - Add or Remove</v>
      </c>
      <c r="B1965" s="24" t="s">
        <v>1869</v>
      </c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</row>
    <row r="1966" ht="27.0" customHeight="1">
      <c r="A1966" s="25" t="str">
        <f>HYPERLINK("https://www.tenforums.com/tutorials/150298-how-delete-collection-microsoft-edge-chromium.html","Microsoft Edge Chromium Collections - Delete Collection")</f>
        <v>Microsoft Edge Chromium Collections - Delete Collection</v>
      </c>
      <c r="B1966" s="24" t="s">
        <v>1870</v>
      </c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</row>
    <row r="1967" ht="27.0" customHeight="1">
      <c r="A1967" s="25" t="str">
        <f>HYPERLINK("https://www.tenforums.com/tutorials/146205-how-enable-disable-collections-microsoft-edge-chromium.html","Microsoft Edge Chromium Collections - Enable or Disable")</f>
        <v>Microsoft Edge Chromium Collections - Enable or Disable</v>
      </c>
      <c r="B1967" s="24" t="s">
        <v>1871</v>
      </c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</row>
    <row r="1968" ht="27.0" customHeight="1">
      <c r="A1968" s="25" t="s">
        <v>1872</v>
      </c>
      <c r="B1968" s="24" t="s">
        <v>1873</v>
      </c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</row>
    <row r="1969" ht="27.0" customHeight="1">
      <c r="A1969" s="25" t="str">
        <f>HYPERLINK("https://www.tenforums.com/tutorials/150502-how-remove-content-collection-microsoft-edge-chromium.html","Microsoft Edge Chromium Collections - Remove Content from Collection")</f>
        <v>Microsoft Edge Chromium Collections - Remove Content from Collection</v>
      </c>
      <c r="B1969" s="24" t="s">
        <v>1874</v>
      </c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</row>
    <row r="1970" ht="27.0" customHeight="1">
      <c r="A1970" s="25" t="s">
        <v>1875</v>
      </c>
      <c r="B1970" s="24" t="s">
        <v>1876</v>
      </c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</row>
    <row r="1971" ht="27.0" customHeight="1">
      <c r="A1971" s="25" t="s">
        <v>1877</v>
      </c>
      <c r="B1971" s="24" t="s">
        <v>1878</v>
      </c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</row>
    <row r="1972" ht="27.0" customHeight="1">
      <c r="A1972" s="25" t="s">
        <v>1879</v>
      </c>
      <c r="B1972" s="24" t="s">
        <v>1880</v>
      </c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</row>
    <row r="1973" ht="27.0" customHeight="1">
      <c r="A1973" s="25" t="s">
        <v>1881</v>
      </c>
      <c r="B1973" s="24" t="s">
        <v>1882</v>
      </c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</row>
    <row r="1974" ht="27.0" customHeight="1">
      <c r="A1974" s="25" t="s">
        <v>1883</v>
      </c>
      <c r="B1974" s="24" t="s">
        <v>1884</v>
      </c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</row>
    <row r="1975" ht="27.0" customHeight="1">
      <c r="A1975" s="25" t="str">
        <f>HYPERLINK("https://www.tenforums.com/tutorials/143927-enable-disable-dark-mode-websites-microsoft-edge-chromium.html","Microsoft Edge Chromium Dark Mode for Websites - Enable or Disable ")</f>
        <v>Microsoft Edge Chromium Dark Mode for Websites - Enable or Disable </v>
      </c>
      <c r="B1975" s="24" t="s">
        <v>1885</v>
      </c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</row>
    <row r="1976" ht="27.0" customHeight="1">
      <c r="A1976" s="25" t="s">
        <v>1886</v>
      </c>
      <c r="B1976" s="24" t="s">
        <v>1887</v>
      </c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</row>
    <row r="1977" ht="27.0" customHeight="1">
      <c r="A1977" s="25" t="str">
        <f>HYPERLINK("https://www.tenforums.com/tutorials/149895-change-default-profile-open-external-links-microsoft-edge.html","Microsoft Edge Chromium Default Profile to Open External Links - Change")</f>
        <v>Microsoft Edge Chromium Default Profile to Open External Links - Change</v>
      </c>
      <c r="B1977" s="24" t="s">
        <v>1888</v>
      </c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</row>
    <row r="1978" ht="27.0" customHeight="1">
      <c r="A1978" s="25" t="s">
        <v>1889</v>
      </c>
      <c r="B1978" s="24" t="s">
        <v>1890</v>
      </c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</row>
    <row r="1979" ht="27.0" customHeight="1">
      <c r="A1979" s="25" t="s">
        <v>1891</v>
      </c>
      <c r="B1979" s="24" t="s">
        <v>836</v>
      </c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</row>
    <row r="1980" ht="27.0" customHeight="1">
      <c r="A1980" s="25" t="s">
        <v>1892</v>
      </c>
      <c r="B1980" s="24" t="s">
        <v>1893</v>
      </c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</row>
    <row r="1981" ht="27.0" customHeight="1">
      <c r="A1981" s="28" t="s">
        <v>1894</v>
      </c>
      <c r="B1981" s="29" t="s">
        <v>1895</v>
      </c>
      <c r="C1981" s="14"/>
      <c r="D1981" s="14"/>
      <c r="E1981" s="14"/>
      <c r="F1981" s="14"/>
      <c r="G1981" s="14"/>
      <c r="H1981" s="14"/>
      <c r="I1981" s="14"/>
      <c r="J1981" s="14"/>
      <c r="K1981" s="14"/>
      <c r="L1981" s="14"/>
      <c r="M1981" s="14"/>
      <c r="N1981" s="14"/>
      <c r="O1981" s="14"/>
      <c r="P1981" s="14"/>
      <c r="Q1981" s="14"/>
      <c r="R1981" s="14"/>
      <c r="S1981" s="14"/>
      <c r="T1981" s="14"/>
      <c r="U1981" s="14"/>
      <c r="V1981" s="14"/>
      <c r="W1981" s="14"/>
      <c r="X1981" s="14"/>
    </row>
    <row r="1982" ht="27.0" customHeight="1">
      <c r="A1982" s="25" t="s">
        <v>1896</v>
      </c>
      <c r="B1982" s="24" t="s">
        <v>1897</v>
      </c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</row>
    <row r="1983" ht="27.0" customHeight="1">
      <c r="A1983" s="25" t="s">
        <v>1898</v>
      </c>
      <c r="B1983" s="24" t="s">
        <v>1899</v>
      </c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</row>
    <row r="1984" ht="27.0" customHeight="1">
      <c r="A1984" s="25" t="str">
        <f>HYPERLINK("https://www.tenforums.com/tutorials/151318-how-enable-disable-dns-over-https-doh-microsoft-edge.html","Microsoft Edge Chromium DNS over HTTPS (DoH) - Enable or Disable")</f>
        <v>Microsoft Edge Chromium DNS over HTTPS (DoH) - Enable or Disable</v>
      </c>
      <c r="B1984" s="24" t="s">
        <v>951</v>
      </c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</row>
    <row r="1985" ht="27.0" customHeight="1">
      <c r="A1985" s="25" t="s">
        <v>1900</v>
      </c>
      <c r="B1985" s="24" t="s">
        <v>1901</v>
      </c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</row>
    <row r="1986" ht="27.0" customHeight="1">
      <c r="A1986" s="28" t="s">
        <v>1902</v>
      </c>
      <c r="B1986" s="37" t="s">
        <v>1903</v>
      </c>
      <c r="C1986" s="14"/>
      <c r="D1986" s="14"/>
      <c r="E1986" s="14"/>
      <c r="F1986" s="14"/>
      <c r="G1986" s="14"/>
      <c r="H1986" s="14"/>
      <c r="I1986" s="14"/>
      <c r="J1986" s="14"/>
      <c r="K1986" s="14"/>
      <c r="L1986" s="14"/>
      <c r="M1986" s="14"/>
      <c r="N1986" s="14"/>
      <c r="O1986" s="14"/>
      <c r="P1986" s="14"/>
      <c r="Q1986" s="14"/>
      <c r="R1986" s="14"/>
      <c r="S1986" s="14"/>
      <c r="T1986" s="14"/>
      <c r="U1986" s="14"/>
      <c r="V1986" s="14"/>
      <c r="W1986" s="14"/>
      <c r="X1986" s="14"/>
    </row>
    <row r="1987" ht="27.0" customHeight="1">
      <c r="A1987" s="25" t="s">
        <v>1904</v>
      </c>
      <c r="B1987" s="24" t="s">
        <v>1905</v>
      </c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</row>
    <row r="1988" ht="27.0" customHeight="1">
      <c r="A1988" s="25" t="s">
        <v>1906</v>
      </c>
      <c r="B1988" s="24" t="s">
        <v>1907</v>
      </c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</row>
    <row r="1989" ht="27.0" customHeight="1">
      <c r="A1989" s="25" t="str">
        <f>HYPERLINK("https://www.tenforums.com/tutorials/144165-how-change-default-downloads-folder-microsoft-edge-chromium.html","Microsoft Edge Chromium Downloads Folder - Change Default Location")</f>
        <v>Microsoft Edge Chromium Downloads Folder - Change Default Location</v>
      </c>
      <c r="B1989" s="24" t="s">
        <v>1908</v>
      </c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</row>
    <row r="1990" ht="27.0" customHeight="1">
      <c r="A1990" s="25" t="s">
        <v>1909</v>
      </c>
      <c r="B1990" s="24" t="s">
        <v>1910</v>
      </c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</row>
    <row r="1991" ht="27.0" customHeight="1">
      <c r="A1991" s="25" t="s">
        <v>1911</v>
      </c>
      <c r="B1991" s="24" t="s">
        <v>1912</v>
      </c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</row>
    <row r="1992" ht="27.0" customHeight="1">
      <c r="A1992" s="28" t="s">
        <v>1913</v>
      </c>
      <c r="B1992" s="37" t="s">
        <v>1914</v>
      </c>
      <c r="C1992" s="14"/>
      <c r="D1992" s="14"/>
      <c r="E1992" s="14"/>
      <c r="F1992" s="14"/>
      <c r="G1992" s="14"/>
      <c r="H1992" s="14"/>
      <c r="I1992" s="14"/>
      <c r="J1992" s="14"/>
      <c r="K1992" s="14"/>
      <c r="L1992" s="14"/>
      <c r="M1992" s="14"/>
      <c r="N1992" s="14"/>
      <c r="O1992" s="14"/>
      <c r="P1992" s="14"/>
      <c r="Q1992" s="14"/>
      <c r="R1992" s="14"/>
      <c r="S1992" s="14"/>
      <c r="T1992" s="14"/>
      <c r="U1992" s="14"/>
      <c r="V1992" s="14"/>
      <c r="W1992" s="14"/>
      <c r="X1992" s="14"/>
    </row>
    <row r="1993" ht="27.0" customHeight="1">
      <c r="A1993" s="25" t="s">
        <v>1915</v>
      </c>
      <c r="B1993" s="24" t="s">
        <v>1916</v>
      </c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</row>
    <row r="1994" ht="27.0" customHeight="1">
      <c r="A1994" s="25" t="s">
        <v>1917</v>
      </c>
      <c r="B1994" s="24" t="s">
        <v>1918</v>
      </c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</row>
    <row r="1995" ht="27.0" customHeight="1">
      <c r="A1995" s="28" t="s">
        <v>1919</v>
      </c>
      <c r="B1995" s="37" t="s">
        <v>1920</v>
      </c>
      <c r="C1995" s="14"/>
      <c r="D1995" s="14"/>
      <c r="E1995" s="14"/>
      <c r="F1995" s="14"/>
      <c r="G1995" s="14"/>
      <c r="H1995" s="14"/>
      <c r="I1995" s="14"/>
      <c r="J1995" s="14"/>
      <c r="K1995" s="14"/>
      <c r="L1995" s="14"/>
      <c r="M1995" s="14"/>
      <c r="N1995" s="14"/>
      <c r="O1995" s="14"/>
      <c r="P1995" s="14"/>
      <c r="Q1995" s="14"/>
      <c r="R1995" s="14"/>
      <c r="S1995" s="14"/>
      <c r="T1995" s="14"/>
      <c r="U1995" s="14"/>
      <c r="V1995" s="14"/>
      <c r="W1995" s="14"/>
      <c r="X1995" s="14"/>
    </row>
    <row r="1996" ht="27.0" customHeight="1">
      <c r="A1996" s="28" t="s">
        <v>1921</v>
      </c>
      <c r="B1996" s="37" t="s">
        <v>1922</v>
      </c>
      <c r="C1996" s="14"/>
      <c r="D1996" s="14"/>
      <c r="E1996" s="14"/>
      <c r="F1996" s="14"/>
      <c r="G1996" s="14"/>
      <c r="H1996" s="14"/>
      <c r="I1996" s="14"/>
      <c r="J1996" s="14"/>
      <c r="K1996" s="14"/>
      <c r="L1996" s="14"/>
      <c r="M1996" s="14"/>
      <c r="N1996" s="14"/>
      <c r="O1996" s="14"/>
      <c r="P1996" s="14"/>
      <c r="Q1996" s="14"/>
      <c r="R1996" s="14"/>
      <c r="S1996" s="14"/>
      <c r="T1996" s="14"/>
      <c r="U1996" s="14"/>
      <c r="V1996" s="14"/>
      <c r="W1996" s="14"/>
      <c r="X1996" s="14"/>
    </row>
    <row r="1997" ht="27.0" customHeight="1">
      <c r="A1997" s="28" t="s">
        <v>1923</v>
      </c>
      <c r="B1997" s="37" t="s">
        <v>1924</v>
      </c>
      <c r="C1997" s="14"/>
      <c r="D1997" s="14"/>
      <c r="E1997" s="14"/>
      <c r="F1997" s="14"/>
      <c r="G1997" s="14"/>
      <c r="H1997" s="14"/>
      <c r="I1997" s="14"/>
      <c r="J1997" s="14"/>
      <c r="K1997" s="14"/>
      <c r="L1997" s="14"/>
      <c r="M1997" s="14"/>
      <c r="N1997" s="14"/>
      <c r="O1997" s="14"/>
      <c r="P1997" s="14"/>
      <c r="Q1997" s="14"/>
      <c r="R1997" s="14"/>
      <c r="S1997" s="14"/>
      <c r="T1997" s="14"/>
      <c r="U1997" s="14"/>
      <c r="V1997" s="14"/>
      <c r="W1997" s="14"/>
      <c r="X1997" s="14"/>
    </row>
    <row r="1998" ht="27.0" customHeight="1">
      <c r="A1998" s="25" t="s">
        <v>1925</v>
      </c>
      <c r="B1998" s="24" t="s">
        <v>1926</v>
      </c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</row>
    <row r="1999" ht="27.0" customHeight="1">
      <c r="A1999" s="28" t="s">
        <v>1927</v>
      </c>
      <c r="B1999" s="37" t="s">
        <v>1928</v>
      </c>
      <c r="C1999" s="14"/>
      <c r="D1999" s="14"/>
      <c r="E1999" s="14"/>
      <c r="F1999" s="14"/>
      <c r="G1999" s="14"/>
      <c r="H1999" s="14"/>
      <c r="I1999" s="14"/>
      <c r="J1999" s="14"/>
      <c r="K1999" s="14"/>
      <c r="L1999" s="14"/>
      <c r="M1999" s="14"/>
      <c r="N1999" s="14"/>
      <c r="O1999" s="14"/>
      <c r="P1999" s="14"/>
      <c r="Q1999" s="14"/>
      <c r="R1999" s="14"/>
      <c r="S1999" s="14"/>
      <c r="T1999" s="14"/>
      <c r="U1999" s="14"/>
      <c r="V1999" s="14"/>
      <c r="W1999" s="14"/>
      <c r="X1999" s="14"/>
    </row>
    <row r="2000" ht="27.0" customHeight="1">
      <c r="A2000" s="44" t="s">
        <v>1929</v>
      </c>
      <c r="B2000" s="37" t="s">
        <v>1930</v>
      </c>
      <c r="C2000" s="14"/>
      <c r="D2000" s="14"/>
      <c r="E2000" s="14"/>
      <c r="F2000" s="14"/>
      <c r="G2000" s="14"/>
      <c r="H2000" s="14"/>
      <c r="I2000" s="14"/>
      <c r="J2000" s="14"/>
      <c r="K2000" s="14"/>
      <c r="L2000" s="14"/>
      <c r="M2000" s="14"/>
      <c r="N2000" s="14"/>
      <c r="O2000" s="14"/>
      <c r="P2000" s="14"/>
      <c r="Q2000" s="14"/>
      <c r="R2000" s="14"/>
      <c r="S2000" s="14"/>
      <c r="T2000" s="14"/>
      <c r="U2000" s="14"/>
      <c r="V2000" s="14"/>
      <c r="W2000" s="14"/>
      <c r="X2000" s="14"/>
    </row>
    <row r="2001" ht="27.0" customHeight="1">
      <c r="A2001" s="28" t="s">
        <v>1931</v>
      </c>
      <c r="B2001" s="37" t="s">
        <v>1932</v>
      </c>
      <c r="C2001" s="14"/>
      <c r="D2001" s="14"/>
      <c r="E2001" s="14"/>
      <c r="F2001" s="14"/>
      <c r="G2001" s="14"/>
      <c r="H2001" s="14"/>
      <c r="I2001" s="14"/>
      <c r="J2001" s="14"/>
      <c r="K2001" s="14"/>
      <c r="L2001" s="14"/>
      <c r="M2001" s="14"/>
      <c r="N2001" s="14"/>
      <c r="O2001" s="14"/>
      <c r="P2001" s="14"/>
      <c r="Q2001" s="14"/>
      <c r="R2001" s="14"/>
      <c r="S2001" s="14"/>
      <c r="T2001" s="14"/>
      <c r="U2001" s="14"/>
      <c r="V2001" s="14"/>
      <c r="W2001" s="14"/>
      <c r="X2001" s="14"/>
    </row>
    <row r="2002" ht="27.0" customHeight="1">
      <c r="A2002" s="25" t="s">
        <v>1933</v>
      </c>
      <c r="B2002" s="24" t="s">
        <v>1934</v>
      </c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</row>
    <row r="2003" ht="27.0" customHeight="1">
      <c r="A2003" s="25" t="s">
        <v>1935</v>
      </c>
      <c r="B2003" s="24" t="s">
        <v>1936</v>
      </c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</row>
    <row r="2004" ht="27.0" customHeight="1">
      <c r="A2004" s="25" t="s">
        <v>1937</v>
      </c>
      <c r="B2004" s="24" t="s">
        <v>1938</v>
      </c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</row>
    <row r="2005" ht="27.0" customHeight="1">
      <c r="A2005" s="25" t="s">
        <v>1939</v>
      </c>
      <c r="B2005" s="24" t="s">
        <v>1940</v>
      </c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</row>
    <row r="2006" ht="27.0" customHeight="1">
      <c r="A2006" s="25" t="s">
        <v>1941</v>
      </c>
      <c r="B2006" s="24" t="s">
        <v>1942</v>
      </c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</row>
    <row r="2007" ht="27.0" customHeight="1">
      <c r="A2007" s="25" t="s">
        <v>1943</v>
      </c>
      <c r="B2007" s="24" t="s">
        <v>1944</v>
      </c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</row>
    <row r="2008" ht="27.0" customHeight="1">
      <c r="A2008" s="25" t="str">
        <f>HYPERLINK("https://www.tenforums.com/tutorials/153730-how-add-site-favorites-microsoft-edge-chromium.html","Microsoft Edge Chromium Favorites - Add a Site")</f>
        <v>Microsoft Edge Chromium Favorites - Add a Site</v>
      </c>
      <c r="B2008" s="24" t="s">
        <v>1945</v>
      </c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</row>
    <row r="2009" ht="27.0" customHeight="1">
      <c r="A2009" s="25" t="str">
        <f>HYPERLINK("https://www.tenforums.com/tutorials/143972-how-import-favorites-browser-data-into-microsoft-edge-chromium.html","Microsoft Edge Chromium Favorites and Browser Data - Import ")</f>
        <v>Microsoft Edge Chromium Favorites and Browser Data - Import </v>
      </c>
      <c r="B2009" s="24" t="s">
        <v>1946</v>
      </c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</row>
    <row r="2010" ht="27.0" customHeight="1">
      <c r="A2010" s="25" t="str">
        <f>HYPERLINK("https://www.tenforums.com/tutorials/145495-how-add-remove-favorites-bar-microsoft-edge-chromium.html","Microsoft Edge Chromium Favorites Bar - Add or Remove ")</f>
        <v>Microsoft Edge Chromium Favorites Bar - Add or Remove </v>
      </c>
      <c r="B2010" s="24" t="s">
        <v>1947</v>
      </c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</row>
    <row r="2011" ht="27.0" customHeight="1">
      <c r="A2011" s="25" t="s">
        <v>1948</v>
      </c>
      <c r="B2011" s="24" t="s">
        <v>1949</v>
      </c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</row>
    <row r="2012" ht="27.0" customHeight="1">
      <c r="A2012" s="25" t="str">
        <f>HYPERLINK("https://www.tenforums.com/tutorials/145536-how-add-remove-favorites-button-microsoft-edge-chromium.html","Microsoft Edge Chromium Favorites Button on Toolbar - Add or Remove")</f>
        <v>Microsoft Edge Chromium Favorites Button on Toolbar - Add or Remove</v>
      </c>
      <c r="B2012" s="24" t="s">
        <v>1950</v>
      </c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</row>
    <row r="2013" ht="27.0" customHeight="1">
      <c r="A2013" s="25" t="s">
        <v>1951</v>
      </c>
      <c r="B2013" s="24" t="s">
        <v>1952</v>
      </c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</row>
    <row r="2014" ht="27.0" customHeight="1">
      <c r="A2014" s="25" t="s">
        <v>1953</v>
      </c>
      <c r="B2014" s="24" t="s">
        <v>1954</v>
      </c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</row>
    <row r="2015" ht="27.0" customHeight="1">
      <c r="A2015" s="25" t="str">
        <f>HYPERLINK("https://www.tenforums.com/tutorials/143983-how-export-favorites-html-file-microsoft-edge-chromium.html","Microsoft Edge Chromium Favorites - Export to HTML file ")</f>
        <v>Microsoft Edge Chromium Favorites - Export to HTML file </v>
      </c>
      <c r="B2015" s="24" t="s">
        <v>1955</v>
      </c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</row>
    <row r="2016" ht="27.0" customHeight="1">
      <c r="A2016" s="25" t="s">
        <v>1956</v>
      </c>
      <c r="B2016" s="24" t="s">
        <v>501</v>
      </c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</row>
    <row r="2017" ht="27.0" customHeight="1">
      <c r="A2017" s="25" t="s">
        <v>1957</v>
      </c>
      <c r="B2017" s="24" t="s">
        <v>1958</v>
      </c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</row>
    <row r="2018" ht="27.0" customHeight="1">
      <c r="A2018" s="25" t="str">
        <f>HYPERLINK("https://www.tenforums.com/tutorials/151721-how-remove-duplicate-favorites-microsoft-edge-chromium.html","Microsoft Edge Chromium Favorites - Remove Duplicates")</f>
        <v>Microsoft Edge Chromium Favorites - Remove Duplicates</v>
      </c>
      <c r="B2018" s="24" t="s">
        <v>1959</v>
      </c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</row>
    <row r="2019" ht="27.0" customHeight="1">
      <c r="A2019" s="28" t="s">
        <v>1960</v>
      </c>
      <c r="B2019" s="37" t="s">
        <v>1961</v>
      </c>
      <c r="C2019" s="14"/>
      <c r="D2019" s="14"/>
      <c r="E2019" s="14"/>
      <c r="F2019" s="14"/>
      <c r="G2019" s="14"/>
      <c r="H2019" s="14"/>
      <c r="I2019" s="14"/>
      <c r="J2019" s="14"/>
      <c r="K2019" s="14"/>
      <c r="L2019" s="14"/>
      <c r="M2019" s="14"/>
      <c r="N2019" s="14"/>
      <c r="O2019" s="14"/>
      <c r="P2019" s="14"/>
      <c r="Q2019" s="14"/>
      <c r="R2019" s="14"/>
      <c r="S2019" s="14"/>
      <c r="T2019" s="14"/>
      <c r="U2019" s="14"/>
      <c r="V2019" s="14"/>
      <c r="W2019" s="14"/>
      <c r="X2019" s="14"/>
    </row>
    <row r="2020" ht="27.0" customHeight="1">
      <c r="A2020" s="25" t="str">
        <f>HYPERLINK("https://www.tenforums.com/tutorials/139249-how-add-remove-feedback-button-microsoft-edge-chromium.html","Microsoft Edge Chromium Feedback Button on Toolbar - Add or Remove")</f>
        <v>Microsoft Edge Chromium Feedback Button on Toolbar - Add or Remove</v>
      </c>
      <c r="B2020" s="24" t="s">
        <v>1962</v>
      </c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</row>
    <row r="2021" ht="27.0" customHeight="1">
      <c r="A2021" s="25" t="str">
        <f>HYPERLINK("https://www.tenforums.com/tutorials/149885-how-disable-first-run-experience-microsoft-edge-chromium.html","Microsoft Edge Chromium First Run Experience - Enable or Disable")</f>
        <v>Microsoft Edge Chromium First Run Experience - Enable or Disable</v>
      </c>
      <c r="B2021" s="24" t="s">
        <v>1963</v>
      </c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</row>
    <row r="2022" ht="27.0" customHeight="1">
      <c r="A2022" s="25" t="str">
        <f>HYPERLINK("https://www.tenforums.com/tutorials/145627-how-enable-disable-focus-mode-microsoft-edge-chromium.html","Microsoft Edge Chromium Focus Mode - Enable or Disable ")</f>
        <v>Microsoft Edge Chromium Focus Mode - Enable or Disable </v>
      </c>
      <c r="B2022" s="24" t="s">
        <v>1964</v>
      </c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</row>
    <row r="2023" ht="27.0" customHeight="1">
      <c r="A2023" s="25" t="str">
        <f>HYPERLINK("https://www.tenforums.com/tutorials/150844-how-change-font-size-style-microsoft-edge-chromium.html","Microsoft Edge Chromium Font Size and Style - Change")</f>
        <v>Microsoft Edge Chromium Font Size and Style - Change</v>
      </c>
      <c r="B2023" s="24" t="s">
        <v>1965</v>
      </c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</row>
    <row r="2024" ht="27.0" customHeight="1">
      <c r="A2024" s="28" t="s">
        <v>1966</v>
      </c>
      <c r="B2024" s="37" t="s">
        <v>1967</v>
      </c>
      <c r="C2024" s="14"/>
      <c r="D2024" s="14"/>
      <c r="E2024" s="14"/>
      <c r="F2024" s="14"/>
      <c r="G2024" s="14"/>
      <c r="H2024" s="14"/>
      <c r="I2024" s="14"/>
      <c r="J2024" s="14"/>
      <c r="K2024" s="14"/>
      <c r="L2024" s="14"/>
      <c r="M2024" s="14"/>
      <c r="N2024" s="14"/>
      <c r="O2024" s="14"/>
      <c r="P2024" s="14"/>
      <c r="Q2024" s="14"/>
      <c r="R2024" s="14"/>
      <c r="S2024" s="14"/>
      <c r="T2024" s="14"/>
      <c r="U2024" s="14"/>
      <c r="V2024" s="14"/>
      <c r="W2024" s="14"/>
      <c r="X2024" s="14"/>
    </row>
    <row r="2025" ht="27.0" customHeight="1">
      <c r="A2025" s="25" t="str">
        <f>HYPERLINK("https://www.tenforums.com/tutorials/144760-enable-disable-fullscreen-dropdown-microsoft-edge-chromium.html","Microsoft Edge Chromium Fullscreen Dropdown - Enable or Disable ")</f>
        <v>Microsoft Edge Chromium Fullscreen Dropdown - Enable or Disable </v>
      </c>
      <c r="B2025" s="24" t="s">
        <v>1968</v>
      </c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</row>
    <row r="2026" ht="27.0" customHeight="1">
      <c r="A2026" s="25" t="s">
        <v>1969</v>
      </c>
      <c r="B2026" s="24" t="s">
        <v>1970</v>
      </c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</row>
    <row r="2027" ht="27.0" customHeight="1">
      <c r="A2027" s="25" t="s">
        <v>1971</v>
      </c>
      <c r="B2027" s="24" t="s">
        <v>1972</v>
      </c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</row>
    <row r="2028" ht="27.0" customHeight="1">
      <c r="A2028" s="25" t="s">
        <v>1973</v>
      </c>
      <c r="B2028" s="24" t="s">
        <v>1974</v>
      </c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</row>
    <row r="2029" ht="27.0" customHeight="1">
      <c r="A2029" s="25" t="s">
        <v>1975</v>
      </c>
      <c r="B2029" s="24" t="s">
        <v>1976</v>
      </c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</row>
    <row r="2030" ht="27.0" customHeight="1">
      <c r="A2030" s="25" t="s">
        <v>1977</v>
      </c>
      <c r="B2030" s="24" t="s">
        <v>1978</v>
      </c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</row>
    <row r="2031" ht="27.0" customHeight="1">
      <c r="A2031" s="25" t="str">
        <f>HYPERLINK("https://www.tenforums.com/tutorials/149042-enable-disable-hardware-acceleration-microsoft-edge-chromium.html","Microsoft Edge Chromium Hardware Acceleration - Enable or Disable ")</f>
        <v>Microsoft Edge Chromium Hardware Acceleration - Enable or Disable </v>
      </c>
      <c r="B2031" s="24" t="s">
        <v>1979</v>
      </c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</row>
    <row r="2032" ht="27.0" customHeight="1">
      <c r="A2032" s="25" t="s">
        <v>1980</v>
      </c>
      <c r="B2032" s="24" t="s">
        <v>1981</v>
      </c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</row>
    <row r="2033" ht="27.0" customHeight="1">
      <c r="A2033" s="28" t="s">
        <v>1982</v>
      </c>
      <c r="B2033" s="37" t="s">
        <v>1983</v>
      </c>
      <c r="C2033" s="14"/>
      <c r="D2033" s="14"/>
      <c r="E2033" s="14"/>
      <c r="F2033" s="14"/>
      <c r="G2033" s="14"/>
      <c r="H2033" s="14"/>
      <c r="I2033" s="14"/>
      <c r="J2033" s="14"/>
      <c r="K2033" s="14"/>
      <c r="L2033" s="14"/>
      <c r="M2033" s="14"/>
      <c r="N2033" s="14"/>
      <c r="O2033" s="14"/>
      <c r="P2033" s="14"/>
      <c r="Q2033" s="14"/>
      <c r="R2033" s="14"/>
      <c r="S2033" s="14"/>
      <c r="T2033" s="14"/>
      <c r="U2033" s="14"/>
      <c r="V2033" s="14"/>
      <c r="W2033" s="14"/>
      <c r="X2033" s="14"/>
    </row>
    <row r="2034" ht="27.0" customHeight="1">
      <c r="A2034" s="25" t="s">
        <v>1984</v>
      </c>
      <c r="B2034" s="24" t="s">
        <v>1985</v>
      </c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</row>
    <row r="2035" ht="27.0" customHeight="1">
      <c r="A2035" s="25" t="s">
        <v>1986</v>
      </c>
      <c r="B2035" s="24" t="s">
        <v>1987</v>
      </c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</row>
    <row r="2036" ht="27.0" customHeight="1">
      <c r="A2036" s="25" t="s">
        <v>1988</v>
      </c>
      <c r="B2036" s="24" t="s">
        <v>1989</v>
      </c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</row>
    <row r="2037" ht="27.0" customHeight="1">
      <c r="A2037" s="25" t="str">
        <f>HYPERLINK("https://www.tenforums.com/tutorials/144360-how-add-remove-home-button-microsoft-edge-chromium.html","Microsoft Edge Chromium Home Button on Toolbar - Add or Remove ")</f>
        <v>Microsoft Edge Chromium Home Button on Toolbar - Add or Remove </v>
      </c>
      <c r="B2037" s="24" t="s">
        <v>1990</v>
      </c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</row>
    <row r="2038" ht="27.0" customHeight="1">
      <c r="A2038" s="25" t="str">
        <f>HYPERLINK("https://www.tenforums.com/tutorials/154851-how-open-webpage-immersive-reader-microsoft-edge-chromium.html","Microsoft Edge Chromium Immersive Reader - Open Webpage in")</f>
        <v>Microsoft Edge Chromium Immersive Reader - Open Webpage in</v>
      </c>
      <c r="B2038" s="24" t="s">
        <v>1991</v>
      </c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</row>
    <row r="2039" ht="27.0" customHeight="1">
      <c r="A2039" s="25" t="s">
        <v>1992</v>
      </c>
      <c r="B2039" s="24" t="s">
        <v>1993</v>
      </c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</row>
    <row r="2040" ht="27.0" customHeight="1">
      <c r="A2040" s="25" t="str">
        <f>HYPERLINK("https://www.tenforums.com/tutorials/153406-how-create-inprivate-browsing-shortcut-microsoft-edge-chromium.html","Microsoft Edge Chromium InPrivate Browsing Shortcut - Create")</f>
        <v>Microsoft Edge Chromium InPrivate Browsing Shortcut - Create</v>
      </c>
      <c r="B2040" s="24" t="s">
        <v>1994</v>
      </c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</row>
    <row r="2041" ht="27.0" customHeight="1">
      <c r="A2041" s="25" t="str">
        <f>HYPERLINK("https://www.tenforums.com/tutorials/144927-how-open-new-inprivate-browsing-window-microsoft-edge-chromium.html","Microsoft Edge Chromium InPrivate Browsing Window - Open ")</f>
        <v>Microsoft Edge Chromium InPrivate Browsing Window - Open </v>
      </c>
      <c r="B2041" s="24" t="s">
        <v>1995</v>
      </c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</row>
    <row r="2042" ht="27.0" customHeight="1">
      <c r="A2042" s="25" t="s">
        <v>1996</v>
      </c>
      <c r="B2042" s="24" t="s">
        <v>1997</v>
      </c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</row>
    <row r="2043" ht="27.0" customHeight="1">
      <c r="A2043" s="25" t="s">
        <v>1998</v>
      </c>
      <c r="B2043" s="45" t="s">
        <v>1999</v>
      </c>
      <c r="C2043" s="31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</row>
    <row r="2044" ht="27.0" customHeight="1">
      <c r="A2044" s="25" t="s">
        <v>2000</v>
      </c>
      <c r="B2044" s="45" t="s">
        <v>2001</v>
      </c>
      <c r="C2044" s="31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</row>
    <row r="2045" ht="27.0" customHeight="1">
      <c r="A2045" s="25" t="s">
        <v>2002</v>
      </c>
      <c r="B2045" s="46" t="s">
        <v>1510</v>
      </c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</row>
    <row r="2046" ht="27.0" customHeight="1">
      <c r="A2046" s="28" t="s">
        <v>2003</v>
      </c>
      <c r="B2046" s="37" t="s">
        <v>2004</v>
      </c>
      <c r="C2046" s="14"/>
      <c r="D2046" s="14"/>
      <c r="E2046" s="14"/>
      <c r="F2046" s="14"/>
      <c r="G2046" s="14"/>
      <c r="H2046" s="14"/>
      <c r="I2046" s="14"/>
      <c r="J2046" s="14"/>
      <c r="K2046" s="14"/>
      <c r="L2046" s="14"/>
      <c r="M2046" s="14"/>
      <c r="N2046" s="14"/>
      <c r="O2046" s="14"/>
      <c r="P2046" s="14"/>
      <c r="Q2046" s="14"/>
      <c r="R2046" s="14"/>
      <c r="S2046" s="14"/>
      <c r="T2046" s="14"/>
      <c r="U2046" s="14"/>
      <c r="V2046" s="14"/>
      <c r="W2046" s="14"/>
      <c r="X2046" s="14"/>
    </row>
    <row r="2047" ht="27.0" customHeight="1">
      <c r="A2047" s="25" t="s">
        <v>2005</v>
      </c>
      <c r="B2047" s="24" t="s">
        <v>2006</v>
      </c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</row>
    <row r="2048" ht="27.0" customHeight="1">
      <c r="A2048" s="25" t="s">
        <v>2007</v>
      </c>
      <c r="B2048" s="47" t="s">
        <v>2008</v>
      </c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</row>
    <row r="2049" ht="27.0" customHeight="1">
      <c r="A2049" s="28" t="s">
        <v>2009</v>
      </c>
      <c r="B2049" s="37" t="s">
        <v>2010</v>
      </c>
      <c r="C2049" s="14"/>
      <c r="D2049" s="14"/>
      <c r="E2049" s="14"/>
      <c r="F2049" s="14"/>
      <c r="G2049" s="14"/>
      <c r="H2049" s="14"/>
      <c r="I2049" s="14"/>
      <c r="J2049" s="14"/>
      <c r="K2049" s="14"/>
      <c r="L2049" s="14"/>
      <c r="M2049" s="14"/>
      <c r="N2049" s="14"/>
      <c r="O2049" s="14"/>
      <c r="P2049" s="14"/>
      <c r="Q2049" s="14"/>
      <c r="R2049" s="14"/>
      <c r="S2049" s="14"/>
      <c r="T2049" s="14"/>
      <c r="U2049" s="14"/>
      <c r="V2049" s="14"/>
      <c r="W2049" s="14"/>
      <c r="X2049" s="14"/>
    </row>
    <row r="2050" ht="27.0" customHeight="1">
      <c r="A2050" s="25" t="s">
        <v>2011</v>
      </c>
      <c r="B2050" s="24" t="s">
        <v>2012</v>
      </c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</row>
    <row r="2051" ht="27.0" customHeight="1">
      <c r="A2051" s="25" t="s">
        <v>2013</v>
      </c>
      <c r="B2051" s="24" t="s">
        <v>2014</v>
      </c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</row>
    <row r="2052" ht="27.0" customHeight="1">
      <c r="A2052" s="25" t="s">
        <v>2015</v>
      </c>
      <c r="B2052" s="24" t="s">
        <v>2016</v>
      </c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</row>
    <row r="2053" ht="27.0" customHeight="1">
      <c r="A2053" s="25" t="s">
        <v>2017</v>
      </c>
      <c r="B2053" s="24" t="s">
        <v>2018</v>
      </c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</row>
    <row r="2054" ht="27.0" customHeight="1">
      <c r="A2054" s="25" t="s">
        <v>2019</v>
      </c>
      <c r="B2054" s="24" t="s">
        <v>2020</v>
      </c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</row>
    <row r="2055" ht="27.0" customHeight="1">
      <c r="A2055" s="25" t="str">
        <f>HYPERLINK("https://www.tenforums.com/tutorials/148882-add-block-option-media-autoplay-settings-microsoft-edge-chromium.html","Microsoft Edge Chromium Media Autoplay Settings - Add Block Option")</f>
        <v>Microsoft Edge Chromium Media Autoplay Settings - Add Block Option</v>
      </c>
      <c r="B2055" s="24" t="s">
        <v>2021</v>
      </c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</row>
    <row r="2056" ht="27.0" customHeight="1">
      <c r="A2056" s="25" t="s">
        <v>2022</v>
      </c>
      <c r="B2056" s="24" t="s">
        <v>2023</v>
      </c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</row>
    <row r="2057" ht="27.0" customHeight="1">
      <c r="A2057" s="28" t="s">
        <v>2024</v>
      </c>
      <c r="B2057" s="37" t="s">
        <v>2025</v>
      </c>
      <c r="C2057" s="14"/>
      <c r="D2057" s="14"/>
      <c r="E2057" s="14"/>
      <c r="F2057" s="14"/>
      <c r="G2057" s="14"/>
      <c r="H2057" s="14"/>
      <c r="I2057" s="14"/>
      <c r="J2057" s="14"/>
      <c r="K2057" s="14"/>
      <c r="L2057" s="14"/>
      <c r="M2057" s="14"/>
      <c r="N2057" s="14"/>
      <c r="O2057" s="14"/>
      <c r="P2057" s="14"/>
      <c r="Q2057" s="14"/>
      <c r="R2057" s="14"/>
      <c r="S2057" s="14"/>
      <c r="T2057" s="14"/>
      <c r="U2057" s="14"/>
      <c r="V2057" s="14"/>
      <c r="W2057" s="14"/>
      <c r="X2057" s="14"/>
    </row>
    <row r="2058" ht="27.0" customHeight="1">
      <c r="A2058" s="28" t="s">
        <v>2026</v>
      </c>
      <c r="B2058" s="37" t="s">
        <v>2027</v>
      </c>
      <c r="C2058" s="14"/>
      <c r="D2058" s="14"/>
      <c r="E2058" s="14"/>
      <c r="F2058" s="14"/>
      <c r="G2058" s="14"/>
      <c r="H2058" s="14"/>
      <c r="I2058" s="14"/>
      <c r="J2058" s="14"/>
      <c r="K2058" s="14"/>
      <c r="L2058" s="14"/>
      <c r="M2058" s="14"/>
      <c r="N2058" s="14"/>
      <c r="O2058" s="14"/>
      <c r="P2058" s="14"/>
      <c r="Q2058" s="14"/>
      <c r="R2058" s="14"/>
      <c r="S2058" s="14"/>
      <c r="T2058" s="14"/>
      <c r="U2058" s="14"/>
      <c r="V2058" s="14"/>
      <c r="W2058" s="14"/>
      <c r="X2058" s="14"/>
    </row>
    <row r="2059" ht="27.0" customHeight="1">
      <c r="A2059" s="28" t="s">
        <v>2028</v>
      </c>
      <c r="B2059" s="37" t="s">
        <v>2029</v>
      </c>
      <c r="C2059" s="14"/>
      <c r="D2059" s="14"/>
      <c r="E2059" s="14"/>
      <c r="F2059" s="14"/>
      <c r="G2059" s="14"/>
      <c r="H2059" s="14"/>
      <c r="I2059" s="14"/>
      <c r="J2059" s="14"/>
      <c r="K2059" s="14"/>
      <c r="L2059" s="14"/>
      <c r="M2059" s="14"/>
      <c r="N2059" s="14"/>
      <c r="O2059" s="14"/>
      <c r="P2059" s="14"/>
      <c r="Q2059" s="14"/>
      <c r="R2059" s="14"/>
      <c r="S2059" s="14"/>
      <c r="T2059" s="14"/>
      <c r="U2059" s="14"/>
      <c r="V2059" s="14"/>
      <c r="W2059" s="14"/>
      <c r="X2059" s="14"/>
    </row>
    <row r="2060" ht="27.0" customHeight="1">
      <c r="A2060" s="25" t="s">
        <v>2030</v>
      </c>
      <c r="B2060" s="24" t="s">
        <v>2031</v>
      </c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</row>
    <row r="2061" ht="27.0" customHeight="1">
      <c r="A2061" s="25" t="s">
        <v>2032</v>
      </c>
      <c r="B2061" s="24" t="s">
        <v>2033</v>
      </c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</row>
    <row r="2062" ht="27.0" customHeight="1">
      <c r="A2062" s="25" t="str">
        <f>HYPERLINK("https://www.tenforums.com/tutorials/144435-change-new-tab-page-layout-background-microsoft-edge-chromium.html","Microsoft Edge Chromium New Tab Page Layout and Background - Change ")</f>
        <v>Microsoft Edge Chromium New Tab Page Layout and Background - Change </v>
      </c>
      <c r="B2062" s="24" t="s">
        <v>2034</v>
      </c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</row>
    <row r="2063" ht="27.0" customHeight="1">
      <c r="A2063" s="25" t="s">
        <v>2035</v>
      </c>
      <c r="B2063" s="24" t="s">
        <v>2036</v>
      </c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</row>
    <row r="2064" ht="27.0" customHeight="1">
      <c r="A2064" s="25" t="s">
        <v>2037</v>
      </c>
      <c r="B2064" s="24" t="s">
        <v>2038</v>
      </c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</row>
    <row r="2065" ht="27.0" customHeight="1">
      <c r="A2065" s="25" t="s">
        <v>2039</v>
      </c>
      <c r="B2065" s="24" t="s">
        <v>2040</v>
      </c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</row>
    <row r="2066" ht="27.0" customHeight="1">
      <c r="A2066" s="25" t="s">
        <v>2041</v>
      </c>
      <c r="B2066" s="24" t="s">
        <v>2042</v>
      </c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</row>
    <row r="2067" ht="27.0" customHeight="1">
      <c r="A2067" s="25" t="s">
        <v>2043</v>
      </c>
      <c r="B2067" s="24" t="s">
        <v>2044</v>
      </c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</row>
    <row r="2068" ht="27.0" customHeight="1">
      <c r="A2068" s="28" t="s">
        <v>2045</v>
      </c>
      <c r="B2068" s="37" t="s">
        <v>2046</v>
      </c>
      <c r="C2068" s="14"/>
      <c r="D2068" s="14"/>
      <c r="E2068" s="14"/>
      <c r="F2068" s="14"/>
      <c r="G2068" s="14"/>
      <c r="H2068" s="14"/>
      <c r="I2068" s="14"/>
      <c r="J2068" s="14"/>
      <c r="K2068" s="14"/>
      <c r="L2068" s="14"/>
      <c r="M2068" s="14"/>
      <c r="N2068" s="14"/>
      <c r="O2068" s="14"/>
      <c r="P2068" s="14"/>
      <c r="Q2068" s="14"/>
      <c r="R2068" s="14"/>
      <c r="S2068" s="14"/>
      <c r="T2068" s="14"/>
      <c r="U2068" s="14"/>
      <c r="V2068" s="14"/>
      <c r="W2068" s="14"/>
      <c r="X2068" s="14"/>
    </row>
    <row r="2069" ht="27.0" customHeight="1">
      <c r="A2069" s="25" t="s">
        <v>2047</v>
      </c>
      <c r="B2069" s="45" t="s">
        <v>2048</v>
      </c>
      <c r="C2069" s="31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</row>
    <row r="2070" ht="27.0" customHeight="1">
      <c r="A2070" s="25" t="s">
        <v>2049</v>
      </c>
      <c r="B2070" s="24" t="s">
        <v>2050</v>
      </c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</row>
    <row r="2071" ht="27.0" customHeight="1">
      <c r="A2071" s="25" t="s">
        <v>2051</v>
      </c>
      <c r="B2071" s="24" t="s">
        <v>2052</v>
      </c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</row>
    <row r="2072" ht="27.0" customHeight="1">
      <c r="A2072" s="25" t="str">
        <f>HYPERLINK("https://www.tenforums.com/tutorials/149123-how-enable-disable-omnibox-favicons-microsoft-edge-chromium.html","Microsoft Edge Chromium Omnibox Favicons - Enable or Disable")</f>
        <v>Microsoft Edge Chromium Omnibox Favicons - Enable or Disable</v>
      </c>
      <c r="B2072" s="24" t="s">
        <v>2053</v>
      </c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</row>
    <row r="2073" ht="27.0" customHeight="1">
      <c r="A2073" s="25" t="str">
        <f>HYPERLINK("https://www.tenforums.com/tutorials/83614-open-new-application-guard-window-microsoft-edge.htm","Microsoft Edge Chromium - Open New Application Guard window")</f>
        <v>Microsoft Edge Chromium - Open New Application Guard window</v>
      </c>
      <c r="B2073" s="24" t="s">
        <v>2054</v>
      </c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</row>
    <row r="2074" ht="27.0" customHeight="1">
      <c r="A2074" s="28" t="s">
        <v>2055</v>
      </c>
      <c r="B2074" s="37" t="s">
        <v>2056</v>
      </c>
      <c r="C2074" s="14"/>
      <c r="D2074" s="14"/>
      <c r="E2074" s="14"/>
      <c r="F2074" s="14"/>
      <c r="G2074" s="14"/>
      <c r="H2074" s="14"/>
      <c r="I2074" s="14"/>
      <c r="J2074" s="14"/>
      <c r="K2074" s="14"/>
      <c r="L2074" s="14"/>
      <c r="M2074" s="14"/>
      <c r="N2074" s="14"/>
      <c r="O2074" s="14"/>
      <c r="P2074" s="14"/>
      <c r="Q2074" s="14"/>
      <c r="R2074" s="14"/>
      <c r="S2074" s="14"/>
      <c r="T2074" s="14"/>
      <c r="U2074" s="14"/>
      <c r="V2074" s="14"/>
      <c r="W2074" s="14"/>
      <c r="X2074" s="14"/>
    </row>
    <row r="2075" ht="27.0" customHeight="1">
      <c r="A2075" s="25" t="s">
        <v>2057</v>
      </c>
      <c r="B2075" s="48" t="s">
        <v>2058</v>
      </c>
      <c r="C2075" s="31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</row>
    <row r="2076" ht="27.0" customHeight="1">
      <c r="A2076" s="25" t="s">
        <v>2059</v>
      </c>
      <c r="B2076" s="24" t="s">
        <v>2060</v>
      </c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</row>
    <row r="2077" ht="27.0" customHeight="1">
      <c r="A2077" s="25" t="s">
        <v>2061</v>
      </c>
      <c r="B2077" s="24" t="s">
        <v>2062</v>
      </c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</row>
    <row r="2078" ht="27.0" customHeight="1">
      <c r="A2078" s="25" t="s">
        <v>2063</v>
      </c>
      <c r="B2078" s="24" t="s">
        <v>2050</v>
      </c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</row>
    <row r="2079" ht="27.0" customHeight="1">
      <c r="A2079" s="25" t="s">
        <v>2064</v>
      </c>
      <c r="B2079" s="24" t="s">
        <v>2065</v>
      </c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</row>
    <row r="2080" ht="27.0" customHeight="1">
      <c r="A2080" s="25" t="s">
        <v>2066</v>
      </c>
      <c r="B2080" s="24" t="s">
        <v>2067</v>
      </c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</row>
    <row r="2081" ht="27.0" customHeight="1">
      <c r="A2081" s="25" t="s">
        <v>2068</v>
      </c>
      <c r="B2081" s="24" t="s">
        <v>2069</v>
      </c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</row>
    <row r="2082" ht="27.0" customHeight="1">
      <c r="A2082" s="25" t="s">
        <v>2070</v>
      </c>
      <c r="B2082" s="24" t="s">
        <v>2071</v>
      </c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</row>
    <row r="2083" ht="27.0" customHeight="1">
      <c r="A2083" s="25" t="s">
        <v>2072</v>
      </c>
      <c r="B2083" s="24" t="s">
        <v>2073</v>
      </c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</row>
    <row r="2084" ht="27.0" customHeight="1">
      <c r="A2084" s="25" t="s">
        <v>2074</v>
      </c>
      <c r="B2084" s="24" t="s">
        <v>2075</v>
      </c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</row>
    <row r="2085" ht="27.0" customHeight="1">
      <c r="A2085" s="25" t="s">
        <v>2076</v>
      </c>
      <c r="B2085" s="24" t="s">
        <v>2077</v>
      </c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</row>
    <row r="2086" ht="27.0" customHeight="1">
      <c r="A2086" s="25" t="s">
        <v>2078</v>
      </c>
      <c r="B2086" s="24" t="s">
        <v>2079</v>
      </c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</row>
    <row r="2087" ht="27.0" customHeight="1">
      <c r="A2087" s="28" t="s">
        <v>2080</v>
      </c>
      <c r="B2087" s="37" t="s">
        <v>2081</v>
      </c>
      <c r="C2087" s="14"/>
      <c r="D2087" s="14"/>
      <c r="E2087" s="14"/>
      <c r="F2087" s="14"/>
      <c r="G2087" s="14"/>
      <c r="H2087" s="14"/>
      <c r="I2087" s="14"/>
      <c r="J2087" s="14"/>
      <c r="K2087" s="14"/>
      <c r="L2087" s="14"/>
      <c r="M2087" s="14"/>
      <c r="N2087" s="14"/>
      <c r="O2087" s="14"/>
      <c r="P2087" s="14"/>
      <c r="Q2087" s="14"/>
      <c r="R2087" s="14"/>
      <c r="S2087" s="14"/>
      <c r="T2087" s="14"/>
      <c r="U2087" s="14"/>
      <c r="V2087" s="14"/>
      <c r="W2087" s="14"/>
      <c r="X2087" s="14"/>
    </row>
    <row r="2088" ht="27.0" customHeight="1">
      <c r="A2088" s="25" t="s">
        <v>2082</v>
      </c>
      <c r="B2088" s="24" t="s">
        <v>2083</v>
      </c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</row>
    <row r="2089" ht="27.0" customHeight="1">
      <c r="A2089" s="25" t="s">
        <v>2084</v>
      </c>
      <c r="B2089" s="24" t="s">
        <v>2085</v>
      </c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</row>
    <row r="2090" ht="27.0" customHeight="1">
      <c r="A2090" s="28" t="s">
        <v>2086</v>
      </c>
      <c r="B2090" s="37" t="s">
        <v>2087</v>
      </c>
      <c r="C2090" s="14"/>
      <c r="D2090" s="14"/>
      <c r="E2090" s="14"/>
      <c r="F2090" s="14"/>
      <c r="G2090" s="14"/>
      <c r="H2090" s="14"/>
      <c r="I2090" s="14"/>
      <c r="J2090" s="14"/>
      <c r="K2090" s="14"/>
      <c r="L2090" s="14"/>
      <c r="M2090" s="14"/>
      <c r="N2090" s="14"/>
      <c r="O2090" s="14"/>
      <c r="P2090" s="14"/>
      <c r="Q2090" s="14"/>
      <c r="R2090" s="14"/>
      <c r="S2090" s="14"/>
      <c r="T2090" s="14"/>
      <c r="U2090" s="14"/>
      <c r="V2090" s="14"/>
      <c r="W2090" s="14"/>
      <c r="X2090" s="14"/>
    </row>
    <row r="2091" ht="27.0" customHeight="1">
      <c r="A2091" s="25" t="s">
        <v>2088</v>
      </c>
      <c r="B2091" s="24" t="s">
        <v>2089</v>
      </c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</row>
    <row r="2092" ht="27.0" customHeight="1">
      <c r="A2092" s="25" t="str">
        <f>HYPERLINK("https://www.tenforums.com/tutorials/149845-turn-off-potentially-unwanted-app-protection-microsoft-edge.html","Microsoft Edge Chromium Potentially Unwanted App (PUA) Protection - Turn On or Off")</f>
        <v>Microsoft Edge Chromium Potentially Unwanted App (PUA) Protection - Turn On or Off</v>
      </c>
      <c r="B2092" s="24" t="s">
        <v>2090</v>
      </c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</row>
    <row r="2093" ht="27.0" customHeight="1">
      <c r="A2093" s="25" t="s">
        <v>2091</v>
      </c>
      <c r="B2093" s="24" t="s">
        <v>2092</v>
      </c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</row>
    <row r="2094" ht="27.0" customHeight="1">
      <c r="A2094" s="25" t="s">
        <v>2093</v>
      </c>
      <c r="B2094" s="24" t="s">
        <v>2094</v>
      </c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</row>
    <row r="2095" ht="27.0" customHeight="1">
      <c r="A2095" s="25" t="str">
        <f>HYPERLINK("https://www.tenforums.com/tutorials/144642-how-add-profile-microsoft-edge-chromium.html","Microsoft Edge Chromium Profile - Add")</f>
        <v>Microsoft Edge Chromium Profile - Add</v>
      </c>
      <c r="B2095" s="24" t="s">
        <v>2095</v>
      </c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</row>
    <row r="2096" ht="27.0" customHeight="1">
      <c r="A2096" s="25" t="s">
        <v>2096</v>
      </c>
      <c r="B2096" s="49" t="s">
        <v>1815</v>
      </c>
      <c r="C2096" s="31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</row>
    <row r="2097" ht="27.0" customHeight="1">
      <c r="A2097" s="28" t="s">
        <v>2097</v>
      </c>
      <c r="B2097" s="37" t="s">
        <v>2098</v>
      </c>
      <c r="C2097" s="14"/>
      <c r="D2097" s="14"/>
      <c r="E2097" s="14"/>
      <c r="F2097" s="14"/>
      <c r="G2097" s="14"/>
      <c r="H2097" s="14"/>
      <c r="I2097" s="14"/>
      <c r="J2097" s="14"/>
      <c r="K2097" s="14"/>
      <c r="L2097" s="14"/>
      <c r="M2097" s="14"/>
      <c r="N2097" s="14"/>
      <c r="O2097" s="14"/>
      <c r="P2097" s="14"/>
      <c r="Q2097" s="14"/>
      <c r="R2097" s="14"/>
      <c r="S2097" s="14"/>
      <c r="T2097" s="14"/>
      <c r="U2097" s="14"/>
      <c r="V2097" s="14"/>
      <c r="W2097" s="14"/>
      <c r="X2097" s="14"/>
    </row>
    <row r="2098" ht="27.0" customHeight="1">
      <c r="A2098" s="25" t="str">
        <f>HYPERLINK("https://www.tenforums.com/tutorials/144652-how-change-name-profile-microsoft-edge-chromium.html","Microsoft Edge Chromium Profile Name - Change")</f>
        <v>Microsoft Edge Chromium Profile Name - Change</v>
      </c>
      <c r="B2098" s="24" t="s">
        <v>2099</v>
      </c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</row>
    <row r="2099" ht="27.0" customHeight="1">
      <c r="A2099" s="25" t="str">
        <f>HYPERLINK("https://www.tenforums.com/tutorials/144710-how-change-profile-picture-microsoft-edge-chromium.html","Microsoft Edge Chromium Profile Picture - Change")</f>
        <v>Microsoft Edge Chromium Profile Picture - Change</v>
      </c>
      <c r="B2099" s="24" t="s">
        <v>2100</v>
      </c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</row>
    <row r="2100" ht="27.0" customHeight="1">
      <c r="A2100" s="25" t="s">
        <v>2101</v>
      </c>
      <c r="B2100" s="24" t="s">
        <v>2102</v>
      </c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</row>
    <row r="2101" ht="27.0" customHeight="1">
      <c r="A2101" s="25" t="str">
        <f>HYPERLINK("https://www.tenforums.com/tutorials/143917-how-sign-sign-out-profile-microsoft-edge-chromium.html","Microsoft Edge Chromium Profile - Sign in or Sign out")</f>
        <v>Microsoft Edge Chromium Profile - Sign in or Sign out</v>
      </c>
      <c r="B2101" s="24" t="s">
        <v>2103</v>
      </c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</row>
    <row r="2102" ht="27.0" customHeight="1">
      <c r="A2102" s="25" t="s">
        <v>2104</v>
      </c>
      <c r="B2102" s="24" t="s">
        <v>2105</v>
      </c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</row>
    <row r="2103" ht="27.0" customHeight="1">
      <c r="A2103" s="25" t="s">
        <v>2106</v>
      </c>
      <c r="B2103" s="24" t="s">
        <v>2107</v>
      </c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</row>
    <row r="2104" ht="27.0" customHeight="1">
      <c r="A2104" s="25" t="s">
        <v>2108</v>
      </c>
      <c r="B2104" s="24" t="s">
        <v>2109</v>
      </c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</row>
    <row r="2105" ht="27.0" customHeight="1">
      <c r="A2105" s="25" t="str">
        <f>HYPERLINK("https://www.tenforums.com/tutorials/154913-how-generate-qr-code-page-url-microsoft-edge-chromium.html","Microsoft Edge Chromium QR Code - Generate for Page URL")</f>
        <v>Microsoft Edge Chromium QR Code - Generate for Page URL</v>
      </c>
      <c r="B2105" s="24" t="s">
        <v>2110</v>
      </c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</row>
    <row r="2106" ht="27.0" customHeight="1">
      <c r="A2106" s="25" t="str">
        <f>HYPERLINK("https://www.tenforums.com/tutorials/154911-how-enable-disable-qr-code-generator-microsoft-edge-chromium.html","Microsoft Edge Chromium QR Code Generator - Enable or Disable")</f>
        <v>Microsoft Edge Chromium QR Code Generator - Enable or Disable</v>
      </c>
      <c r="B2106" s="24" t="s">
        <v>2111</v>
      </c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</row>
    <row r="2107" ht="27.0" customHeight="1">
      <c r="A2107" s="25" t="s">
        <v>2112</v>
      </c>
      <c r="B2107" s="24" t="s">
        <v>2038</v>
      </c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</row>
    <row r="2108" ht="27.0" customHeight="1">
      <c r="A2108" s="25" t="s">
        <v>2113</v>
      </c>
      <c r="B2108" s="24" t="s">
        <v>2040</v>
      </c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</row>
    <row r="2109" ht="27.0" customHeight="1">
      <c r="A2109" s="25" t="s">
        <v>2114</v>
      </c>
      <c r="B2109" s="24" t="s">
        <v>2115</v>
      </c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</row>
    <row r="2110" ht="27.0" customHeight="1">
      <c r="A2110" s="25" t="s">
        <v>2116</v>
      </c>
      <c r="B2110" s="24" t="s">
        <v>2117</v>
      </c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</row>
    <row r="2111" ht="27.0" customHeight="1">
      <c r="A2111" s="25" t="s">
        <v>2118</v>
      </c>
      <c r="B2111" s="24" t="s">
        <v>2119</v>
      </c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</row>
    <row r="2112" ht="27.0" customHeight="1">
      <c r="A2112" s="25" t="str">
        <f>HYPERLINK("https://www.tenforums.com/tutorials/153481-how-reopen-closed-tab-microsoft-edge-chromium.html","Microsoft Edge Chromium - Reopen Closed Tab")</f>
        <v>Microsoft Edge Chromium - Reopen Closed Tab</v>
      </c>
      <c r="B2112" s="24" t="s">
        <v>2120</v>
      </c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</row>
    <row r="2113" ht="27.0" customHeight="1">
      <c r="A2113" s="25" t="s">
        <v>2121</v>
      </c>
      <c r="B2113" s="24" t="s">
        <v>2122</v>
      </c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</row>
    <row r="2114" ht="27.0" customHeight="1">
      <c r="A2114" s="25" t="str">
        <f>HYPERLINK("https://www.tenforums.com/tutorials/153597-how-reset-settings-default-microsoft-edge-chromium.html","Microsoft Edge Chromium - Reset Settings to Default")</f>
        <v>Microsoft Edge Chromium - Reset Settings to Default</v>
      </c>
      <c r="B2114" s="24" t="s">
        <v>2123</v>
      </c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</row>
    <row r="2115" ht="27.0" customHeight="1">
      <c r="A2115" s="25" t="s">
        <v>2124</v>
      </c>
      <c r="B2115" s="24" t="s">
        <v>2125</v>
      </c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</row>
    <row r="2116" ht="27.0" customHeight="1">
      <c r="A2116" s="25" t="s">
        <v>2126</v>
      </c>
      <c r="B2116" s="24" t="s">
        <v>2127</v>
      </c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</row>
    <row r="2117" ht="27.0" customHeight="1">
      <c r="A2117" s="28" t="s">
        <v>2128</v>
      </c>
      <c r="B2117" s="37" t="s">
        <v>2129</v>
      </c>
      <c r="C2117" s="14"/>
      <c r="D2117" s="14"/>
      <c r="E2117" s="14"/>
      <c r="F2117" s="14"/>
      <c r="G2117" s="14"/>
      <c r="H2117" s="14"/>
      <c r="I2117" s="14"/>
      <c r="J2117" s="14"/>
      <c r="K2117" s="14"/>
      <c r="L2117" s="14"/>
      <c r="M2117" s="14"/>
      <c r="N2117" s="14"/>
      <c r="O2117" s="14"/>
      <c r="P2117" s="14"/>
      <c r="Q2117" s="14"/>
      <c r="R2117" s="14"/>
      <c r="S2117" s="14"/>
      <c r="T2117" s="14"/>
      <c r="U2117" s="14"/>
      <c r="V2117" s="14"/>
      <c r="W2117" s="14"/>
      <c r="X2117" s="14"/>
    </row>
    <row r="2118" ht="27.0" customHeight="1">
      <c r="A2118" s="25" t="s">
        <v>2130</v>
      </c>
      <c r="B2118" s="24" t="s">
        <v>2131</v>
      </c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</row>
    <row r="2119" ht="27.0" customHeight="1">
      <c r="A2119" s="25" t="s">
        <v>2132</v>
      </c>
      <c r="B2119" s="24" t="s">
        <v>2133</v>
      </c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</row>
    <row r="2120" ht="27.0" customHeight="1">
      <c r="A2120" s="25" t="s">
        <v>2134</v>
      </c>
      <c r="B2120" s="24" t="s">
        <v>2135</v>
      </c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</row>
    <row r="2121" ht="27.0" customHeight="1">
      <c r="A2121" s="25" t="s">
        <v>2136</v>
      </c>
      <c r="B2121" s="24" t="s">
        <v>2137</v>
      </c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</row>
    <row r="2122" ht="27.0" customHeight="1">
      <c r="A2122" s="25" t="s">
        <v>2138</v>
      </c>
      <c r="B2122" s="24" t="s">
        <v>2139</v>
      </c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</row>
    <row r="2123" ht="27.0" customHeight="1">
      <c r="A2123" s="25" t="s">
        <v>2140</v>
      </c>
      <c r="B2123" s="24" t="s">
        <v>2141</v>
      </c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</row>
    <row r="2124" ht="27.0" customHeight="1">
      <c r="A2124" s="25" t="s">
        <v>2142</v>
      </c>
      <c r="B2124" s="24" t="s">
        <v>2143</v>
      </c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</row>
    <row r="2125" ht="27.0" customHeight="1">
      <c r="A2125" s="25" t="s">
        <v>2144</v>
      </c>
      <c r="B2125" s="24" t="s">
        <v>2145</v>
      </c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</row>
    <row r="2126" ht="27.0" customHeight="1">
      <c r="A2126" s="25" t="str">
        <f>HYPERLINK("https://www.tenforums.com/tutorials/152349-how-change-default-search-engine-microsoft-edge-chromium.html","Microsoft Edge Chromium Search Engine - Change")</f>
        <v>Microsoft Edge Chromium Search Engine - Change</v>
      </c>
      <c r="B2126" s="24" t="s">
        <v>2146</v>
      </c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</row>
    <row r="2127" ht="27.0" customHeight="1">
      <c r="A2127" s="25" t="s">
        <v>2147</v>
      </c>
      <c r="B2127" s="24" t="s">
        <v>2148</v>
      </c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</row>
    <row r="2128" ht="27.0" customHeight="1">
      <c r="A2128" s="28" t="s">
        <v>2149</v>
      </c>
      <c r="B2128" s="37" t="s">
        <v>2150</v>
      </c>
      <c r="C2128" s="14"/>
      <c r="D2128" s="14"/>
      <c r="E2128" s="14"/>
      <c r="F2128" s="14"/>
      <c r="G2128" s="14"/>
      <c r="H2128" s="14"/>
      <c r="I2128" s="14"/>
      <c r="J2128" s="14"/>
      <c r="K2128" s="14"/>
      <c r="L2128" s="14"/>
      <c r="M2128" s="14"/>
      <c r="N2128" s="14"/>
      <c r="O2128" s="14"/>
      <c r="P2128" s="14"/>
      <c r="Q2128" s="14"/>
      <c r="R2128" s="14"/>
      <c r="S2128" s="14"/>
      <c r="T2128" s="14"/>
      <c r="U2128" s="14"/>
      <c r="V2128" s="14"/>
      <c r="W2128" s="14"/>
      <c r="X2128" s="14"/>
    </row>
    <row r="2129" ht="27.0" customHeight="1">
      <c r="A2129" s="25" t="s">
        <v>2151</v>
      </c>
      <c r="B2129" s="24" t="s">
        <v>2152</v>
      </c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</row>
    <row r="2130" ht="27.0" customHeight="1">
      <c r="A2130" s="28" t="s">
        <v>2153</v>
      </c>
      <c r="B2130" s="37" t="s">
        <v>2154</v>
      </c>
      <c r="C2130" s="14"/>
      <c r="D2130" s="14"/>
      <c r="E2130" s="14"/>
      <c r="F2130" s="14"/>
      <c r="G2130" s="14"/>
      <c r="H2130" s="14"/>
      <c r="I2130" s="14"/>
      <c r="J2130" s="14"/>
      <c r="K2130" s="14"/>
      <c r="L2130" s="14"/>
      <c r="M2130" s="14"/>
      <c r="N2130" s="14"/>
      <c r="O2130" s="14"/>
      <c r="P2130" s="14"/>
      <c r="Q2130" s="14"/>
      <c r="R2130" s="14"/>
      <c r="S2130" s="14"/>
      <c r="T2130" s="14"/>
      <c r="U2130" s="14"/>
      <c r="V2130" s="14"/>
      <c r="W2130" s="14"/>
      <c r="X2130" s="14"/>
    </row>
    <row r="2131" ht="27.0" customHeight="1">
      <c r="A2131" s="28" t="s">
        <v>2155</v>
      </c>
      <c r="B2131" s="37" t="s">
        <v>2156</v>
      </c>
      <c r="C2131" s="14"/>
      <c r="D2131" s="14"/>
      <c r="E2131" s="14"/>
      <c r="F2131" s="14"/>
      <c r="G2131" s="14"/>
      <c r="H2131" s="14"/>
      <c r="I2131" s="14"/>
      <c r="J2131" s="14"/>
      <c r="K2131" s="14"/>
      <c r="L2131" s="14"/>
      <c r="M2131" s="14"/>
      <c r="N2131" s="14"/>
      <c r="O2131" s="14"/>
      <c r="P2131" s="14"/>
      <c r="Q2131" s="14"/>
      <c r="R2131" s="14"/>
      <c r="S2131" s="14"/>
      <c r="T2131" s="14"/>
      <c r="U2131" s="14"/>
      <c r="V2131" s="14"/>
      <c r="W2131" s="14"/>
      <c r="X2131" s="14"/>
    </row>
    <row r="2132" ht="27.0" customHeight="1">
      <c r="A2132" s="25" t="s">
        <v>2157</v>
      </c>
      <c r="B2132" s="24" t="s">
        <v>2158</v>
      </c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</row>
    <row r="2133" ht="27.0" customHeight="1">
      <c r="A2133" s="25" t="str">
        <f>HYPERLINK("https://www.tenforums.com/tutorials/150949-how-add-remove-share-button-microsoft-edge-chromium.html","Microsoft Edge Chromium Share Button on Toolbar - Add or Remove")</f>
        <v>Microsoft Edge Chromium Share Button on Toolbar - Add or Remove</v>
      </c>
      <c r="B2133" s="24" t="s">
        <v>2159</v>
      </c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</row>
    <row r="2134" ht="27.0" customHeight="1">
      <c r="A2134" s="25" t="s">
        <v>2160</v>
      </c>
      <c r="B2134" s="24" t="s">
        <v>2161</v>
      </c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</row>
    <row r="2135" ht="27.0" customHeight="1">
      <c r="A2135" s="25" t="s">
        <v>2162</v>
      </c>
      <c r="B2135" s="24" t="s">
        <v>2163</v>
      </c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</row>
    <row r="2136" ht="27.0" customHeight="1">
      <c r="A2136" s="28" t="s">
        <v>2164</v>
      </c>
      <c r="B2136" s="37" t="s">
        <v>2165</v>
      </c>
      <c r="C2136" s="14"/>
      <c r="D2136" s="14"/>
      <c r="E2136" s="14"/>
      <c r="F2136" s="14"/>
      <c r="G2136" s="14"/>
      <c r="H2136" s="14"/>
      <c r="I2136" s="14"/>
      <c r="J2136" s="14"/>
      <c r="K2136" s="14"/>
      <c r="L2136" s="14"/>
      <c r="M2136" s="14"/>
      <c r="N2136" s="14"/>
      <c r="O2136" s="14"/>
      <c r="P2136" s="14"/>
      <c r="Q2136" s="14"/>
      <c r="R2136" s="14"/>
      <c r="S2136" s="14"/>
      <c r="T2136" s="14"/>
      <c r="U2136" s="14"/>
      <c r="V2136" s="14"/>
      <c r="W2136" s="14"/>
      <c r="X2136" s="14"/>
    </row>
    <row r="2137" ht="27.0" customHeight="1">
      <c r="A2137" s="35" t="s">
        <v>2166</v>
      </c>
      <c r="B2137" s="37" t="s">
        <v>2167</v>
      </c>
      <c r="C2137" s="14"/>
      <c r="D2137" s="14"/>
      <c r="E2137" s="14"/>
      <c r="F2137" s="14"/>
      <c r="G2137" s="14"/>
      <c r="H2137" s="14"/>
      <c r="I2137" s="14"/>
      <c r="J2137" s="14"/>
      <c r="K2137" s="14"/>
      <c r="L2137" s="14"/>
      <c r="M2137" s="14"/>
      <c r="N2137" s="14"/>
      <c r="O2137" s="14"/>
      <c r="P2137" s="14"/>
      <c r="Q2137" s="14"/>
      <c r="R2137" s="14"/>
      <c r="S2137" s="14"/>
      <c r="T2137" s="14"/>
      <c r="U2137" s="14"/>
      <c r="V2137" s="14"/>
      <c r="W2137" s="14"/>
      <c r="X2137" s="14"/>
    </row>
    <row r="2138" ht="27.0" customHeight="1">
      <c r="A2138" s="28" t="s">
        <v>2168</v>
      </c>
      <c r="B2138" s="37" t="s">
        <v>2169</v>
      </c>
      <c r="C2138" s="14"/>
      <c r="D2138" s="14"/>
      <c r="E2138" s="14"/>
      <c r="F2138" s="14"/>
      <c r="G2138" s="14"/>
      <c r="H2138" s="14"/>
      <c r="I2138" s="14"/>
      <c r="J2138" s="14"/>
      <c r="K2138" s="14"/>
      <c r="L2138" s="14"/>
      <c r="M2138" s="14"/>
      <c r="N2138" s="14"/>
      <c r="O2138" s="14"/>
      <c r="P2138" s="14"/>
      <c r="Q2138" s="14"/>
      <c r="R2138" s="14"/>
      <c r="S2138" s="14"/>
      <c r="T2138" s="14"/>
      <c r="U2138" s="14"/>
      <c r="V2138" s="14"/>
      <c r="W2138" s="14"/>
      <c r="X2138" s="14"/>
    </row>
    <row r="2139" ht="27.0" customHeight="1">
      <c r="A2139" s="28" t="s">
        <v>2170</v>
      </c>
      <c r="B2139" s="37" t="s">
        <v>2171</v>
      </c>
      <c r="C2139" s="14"/>
      <c r="D2139" s="14"/>
      <c r="E2139" s="14"/>
      <c r="F2139" s="14"/>
      <c r="G2139" s="14"/>
      <c r="H2139" s="14"/>
      <c r="I2139" s="14"/>
      <c r="J2139" s="14"/>
      <c r="K2139" s="14"/>
      <c r="L2139" s="14"/>
      <c r="M2139" s="14"/>
      <c r="N2139" s="14"/>
      <c r="O2139" s="14"/>
      <c r="P2139" s="14"/>
      <c r="Q2139" s="14"/>
      <c r="R2139" s="14"/>
      <c r="S2139" s="14"/>
      <c r="T2139" s="14"/>
      <c r="U2139" s="14"/>
      <c r="V2139" s="14"/>
      <c r="W2139" s="14"/>
      <c r="X2139" s="14"/>
    </row>
    <row r="2140" ht="27.0" customHeight="1">
      <c r="A2140" s="28" t="s">
        <v>2172</v>
      </c>
      <c r="B2140" s="37" t="s">
        <v>2173</v>
      </c>
      <c r="C2140" s="14"/>
      <c r="D2140" s="14"/>
      <c r="E2140" s="14"/>
      <c r="F2140" s="14"/>
      <c r="G2140" s="14"/>
      <c r="H2140" s="14"/>
      <c r="I2140" s="14"/>
      <c r="J2140" s="14"/>
      <c r="K2140" s="14"/>
      <c r="L2140" s="14"/>
      <c r="M2140" s="14"/>
      <c r="N2140" s="14"/>
      <c r="O2140" s="14"/>
      <c r="P2140" s="14"/>
      <c r="Q2140" s="14"/>
      <c r="R2140" s="14"/>
      <c r="S2140" s="14"/>
      <c r="T2140" s="14"/>
      <c r="U2140" s="14"/>
      <c r="V2140" s="14"/>
      <c r="W2140" s="14"/>
      <c r="X2140" s="14"/>
    </row>
    <row r="2141" ht="27.0" customHeight="1">
      <c r="A2141" s="25" t="s">
        <v>2174</v>
      </c>
      <c r="B2141" s="24" t="s">
        <v>2175</v>
      </c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</row>
    <row r="2142" ht="27.0" customHeight="1">
      <c r="A2142" s="25" t="s">
        <v>2176</v>
      </c>
      <c r="B2142" s="49" t="s">
        <v>2103</v>
      </c>
      <c r="C2142" s="31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</row>
    <row r="2143" ht="27.0" customHeight="1">
      <c r="A2143" s="25" t="s">
        <v>2177</v>
      </c>
      <c r="B2143" s="45" t="s">
        <v>2178</v>
      </c>
      <c r="C2143" s="31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</row>
    <row r="2144" ht="27.0" customHeight="1">
      <c r="A2144" s="25" t="s">
        <v>2179</v>
      </c>
      <c r="B2144" s="45" t="s">
        <v>2180</v>
      </c>
      <c r="C2144" s="31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</row>
    <row r="2145" ht="27.0" customHeight="1">
      <c r="A2145" s="25" t="s">
        <v>2181</v>
      </c>
      <c r="B2145" s="45" t="s">
        <v>2182</v>
      </c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</row>
    <row r="2146" ht="27.0" customHeight="1">
      <c r="A2146" s="25" t="s">
        <v>2183</v>
      </c>
      <c r="B2146" s="45" t="s">
        <v>2184</v>
      </c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</row>
    <row r="2147" ht="27.0" customHeight="1">
      <c r="A2147" s="25" t="s">
        <v>2185</v>
      </c>
      <c r="B2147" s="45" t="s">
        <v>2186</v>
      </c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</row>
    <row r="2148" ht="27.0" customHeight="1">
      <c r="A2148" s="25" t="s">
        <v>2187</v>
      </c>
      <c r="B2148" s="45" t="s">
        <v>2188</v>
      </c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</row>
    <row r="2149" ht="27.0" customHeight="1">
      <c r="A2149" s="25" t="s">
        <v>2189</v>
      </c>
      <c r="B2149" s="45" t="s">
        <v>2190</v>
      </c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</row>
    <row r="2150" ht="27.0" customHeight="1">
      <c r="A2150" s="25" t="s">
        <v>2191</v>
      </c>
      <c r="B2150" s="24" t="s">
        <v>2192</v>
      </c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</row>
    <row r="2151" ht="27.0" customHeight="1">
      <c r="A2151" s="25" t="s">
        <v>2193</v>
      </c>
      <c r="B2151" s="24" t="s">
        <v>1859</v>
      </c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</row>
    <row r="2152" ht="27.0" customHeight="1">
      <c r="A2152" s="25" t="str">
        <f>HYPERLINK("https://www.tenforums.com/tutorials/148892-how-enable-windows-spellchecker-microsoft-edge-chromium.html","Microsoft Edge Chromium Spellcheck - Enable Use Windows OS Spellchecker")</f>
        <v>Microsoft Edge Chromium Spellcheck - Enable Use Windows OS Spellchecker</v>
      </c>
      <c r="B2152" s="24" t="s">
        <v>2194</v>
      </c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</row>
    <row r="2153" ht="27.0" customHeight="1">
      <c r="A2153" s="25" t="s">
        <v>2195</v>
      </c>
      <c r="B2153" s="24" t="s">
        <v>2196</v>
      </c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</row>
    <row r="2154" ht="27.0" customHeight="1">
      <c r="A2154" s="25" t="s">
        <v>2197</v>
      </c>
      <c r="B2154" s="24" t="s">
        <v>1863</v>
      </c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</row>
    <row r="2155" ht="27.0" customHeight="1">
      <c r="A2155" s="28" t="s">
        <v>2198</v>
      </c>
      <c r="B2155" s="37" t="s">
        <v>2199</v>
      </c>
      <c r="C2155" s="14"/>
      <c r="D2155" s="14"/>
      <c r="E2155" s="14"/>
      <c r="F2155" s="14"/>
      <c r="G2155" s="14"/>
      <c r="H2155" s="14"/>
      <c r="I2155" s="14"/>
      <c r="J2155" s="14"/>
      <c r="K2155" s="14"/>
      <c r="L2155" s="14"/>
      <c r="M2155" s="14"/>
      <c r="N2155" s="14"/>
      <c r="O2155" s="14"/>
      <c r="P2155" s="14"/>
      <c r="Q2155" s="14"/>
      <c r="R2155" s="14"/>
      <c r="S2155" s="14"/>
      <c r="T2155" s="14"/>
      <c r="U2155" s="14"/>
      <c r="V2155" s="14"/>
      <c r="W2155" s="14"/>
      <c r="X2155" s="14"/>
    </row>
    <row r="2156" ht="27.0" customHeight="1">
      <c r="A2156" s="28" t="s">
        <v>2200</v>
      </c>
      <c r="B2156" s="37" t="s">
        <v>2201</v>
      </c>
      <c r="C2156" s="14"/>
      <c r="D2156" s="14"/>
      <c r="E2156" s="14"/>
      <c r="F2156" s="14"/>
      <c r="G2156" s="14"/>
      <c r="H2156" s="14"/>
      <c r="I2156" s="14"/>
      <c r="J2156" s="14"/>
      <c r="K2156" s="14"/>
      <c r="L2156" s="14"/>
      <c r="M2156" s="14"/>
      <c r="N2156" s="14"/>
      <c r="O2156" s="14"/>
      <c r="P2156" s="14"/>
      <c r="Q2156" s="14"/>
      <c r="R2156" s="14"/>
      <c r="S2156" s="14"/>
      <c r="T2156" s="14"/>
      <c r="U2156" s="14"/>
      <c r="V2156" s="14"/>
      <c r="W2156" s="14"/>
      <c r="X2156" s="14"/>
    </row>
    <row r="2157" ht="27.0" customHeight="1">
      <c r="A2157" s="28" t="s">
        <v>2202</v>
      </c>
      <c r="B2157" s="37" t="s">
        <v>2203</v>
      </c>
      <c r="C2157" s="14"/>
      <c r="D2157" s="14"/>
      <c r="E2157" s="14"/>
      <c r="F2157" s="14"/>
      <c r="G2157" s="14"/>
      <c r="H2157" s="14"/>
      <c r="I2157" s="14"/>
      <c r="J2157" s="14"/>
      <c r="K2157" s="14"/>
      <c r="L2157" s="14"/>
      <c r="M2157" s="14"/>
      <c r="N2157" s="14"/>
      <c r="O2157" s="14"/>
      <c r="P2157" s="14"/>
      <c r="Q2157" s="14"/>
      <c r="R2157" s="14"/>
      <c r="S2157" s="14"/>
      <c r="T2157" s="14"/>
      <c r="U2157" s="14"/>
      <c r="V2157" s="14"/>
      <c r="W2157" s="14"/>
      <c r="X2157" s="14"/>
    </row>
    <row r="2158" ht="27.0" customHeight="1">
      <c r="A2158" s="28" t="s">
        <v>2204</v>
      </c>
      <c r="B2158" s="37" t="s">
        <v>2205</v>
      </c>
      <c r="C2158" s="14"/>
      <c r="D2158" s="14"/>
      <c r="E2158" s="14"/>
      <c r="F2158" s="14"/>
      <c r="G2158" s="14"/>
      <c r="H2158" s="14"/>
      <c r="I2158" s="14"/>
      <c r="J2158" s="14"/>
      <c r="K2158" s="14"/>
      <c r="L2158" s="14"/>
      <c r="M2158" s="14"/>
      <c r="N2158" s="14"/>
      <c r="O2158" s="14"/>
      <c r="P2158" s="14"/>
      <c r="Q2158" s="14"/>
      <c r="R2158" s="14"/>
      <c r="S2158" s="14"/>
      <c r="T2158" s="14"/>
      <c r="U2158" s="14"/>
      <c r="V2158" s="14"/>
      <c r="W2158" s="14"/>
      <c r="X2158" s="14"/>
    </row>
    <row r="2159" ht="27.0" customHeight="1">
      <c r="A2159" s="28" t="s">
        <v>2206</v>
      </c>
      <c r="B2159" s="37" t="s">
        <v>2207</v>
      </c>
      <c r="C2159" s="14"/>
      <c r="D2159" s="14"/>
      <c r="E2159" s="14"/>
      <c r="F2159" s="14"/>
      <c r="G2159" s="14"/>
      <c r="H2159" s="14"/>
      <c r="I2159" s="14"/>
      <c r="J2159" s="14"/>
      <c r="K2159" s="14"/>
      <c r="L2159" s="14"/>
      <c r="M2159" s="14"/>
      <c r="N2159" s="14"/>
      <c r="O2159" s="14"/>
      <c r="P2159" s="14"/>
      <c r="Q2159" s="14"/>
      <c r="R2159" s="14"/>
      <c r="S2159" s="14"/>
      <c r="T2159" s="14"/>
      <c r="U2159" s="14"/>
      <c r="V2159" s="14"/>
      <c r="W2159" s="14"/>
      <c r="X2159" s="14"/>
    </row>
    <row r="2160" ht="27.0" customHeight="1">
      <c r="A2160" s="25" t="s">
        <v>2208</v>
      </c>
      <c r="B2160" s="24" t="s">
        <v>2209</v>
      </c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</row>
    <row r="2161" ht="27.0" customHeight="1">
      <c r="A2161" s="25" t="str">
        <f>HYPERLINK("https://www.tenforums.com/tutorials/144209-how-change-startup-page-microsoft-edge-chromium.html","Microsoft Edge Chromium Startup Page - Change ")</f>
        <v>Microsoft Edge Chromium Startup Page - Change </v>
      </c>
      <c r="B2161" s="24" t="s">
        <v>2210</v>
      </c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</row>
    <row r="2162" ht="27.0" customHeight="1">
      <c r="A2162" s="25" t="str">
        <f>HYPERLINK("https://www.tenforums.com/tutorials/145097-always-strict-tracking-prevention-microsoft-edge-chromium-inprivate.html","Microsoft Edge Chromium Strict Tracking Prevention when Browsing InPrivate - Turn On or Off Always Use ")</f>
        <v>Microsoft Edge Chromium Strict Tracking Prevention when Browsing InPrivate - Turn On or Off Always Use </v>
      </c>
      <c r="B2162" s="24" t="s">
        <v>2211</v>
      </c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</row>
    <row r="2163" ht="27.0" customHeight="1">
      <c r="A2163" s="25" t="s">
        <v>2212</v>
      </c>
      <c r="B2163" s="50" t="s">
        <v>2058</v>
      </c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</row>
    <row r="2164" ht="27.0" customHeight="1">
      <c r="A2164" s="25" t="s">
        <v>2213</v>
      </c>
      <c r="B2164" s="24" t="s">
        <v>2214</v>
      </c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</row>
    <row r="2165" ht="27.0" customHeight="1">
      <c r="A2165" s="25" t="s">
        <v>2215</v>
      </c>
      <c r="B2165" s="24" t="s">
        <v>2216</v>
      </c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</row>
    <row r="2166" ht="27.0" customHeight="1">
      <c r="A2166" s="25" t="str">
        <f>HYPERLINK("https://www.tenforums.com/tutorials/144860-how-turn-off-sync-profile-microsoft-edge-chromium.html","Microsoft Edge Chromium Sync Profile - Turn On or Off")</f>
        <v>Microsoft Edge Chromium Sync Profile - Turn On or Off</v>
      </c>
      <c r="B2166" s="24" t="s">
        <v>2217</v>
      </c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</row>
    <row r="2167" ht="27.0" customHeight="1">
      <c r="A2167" s="25" t="s">
        <v>2218</v>
      </c>
      <c r="B2167" s="24" t="s">
        <v>2219</v>
      </c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</row>
    <row r="2168" ht="27.0" customHeight="1">
      <c r="A2168" s="25" t="s">
        <v>2220</v>
      </c>
      <c r="B2168" s="24" t="s">
        <v>2221</v>
      </c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</row>
    <row r="2169" ht="27.0" customHeight="1">
      <c r="A2169" s="25" t="str">
        <f>HYPERLINK("https://www.tenforums.com/tutorials/148968-how-enable-disable-tab-hover-cards-microsoft-edge-chromium.html","Microsoft Edge Chromium Tab Hover Cards - Enable or Disable")</f>
        <v>Microsoft Edge Chromium Tab Hover Cards - Enable or Disable</v>
      </c>
      <c r="B2169" s="24" t="s">
        <v>2222</v>
      </c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</row>
    <row r="2170" ht="27.0" customHeight="1">
      <c r="A2170" s="25" t="s">
        <v>2223</v>
      </c>
      <c r="B2170" s="24" t="s">
        <v>2224</v>
      </c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</row>
    <row r="2171" ht="27.0" customHeight="1">
      <c r="A2171" s="25" t="s">
        <v>2225</v>
      </c>
      <c r="B2171" s="24" t="s">
        <v>2226</v>
      </c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</row>
    <row r="2172" ht="27.0" customHeight="1">
      <c r="A2172" s="25" t="s">
        <v>2227</v>
      </c>
      <c r="B2172" s="24" t="s">
        <v>2228</v>
      </c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</row>
    <row r="2173" ht="27.0" customHeight="1">
      <c r="A2173" s="25" t="s">
        <v>2229</v>
      </c>
      <c r="B2173" s="24" t="s">
        <v>2230</v>
      </c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</row>
    <row r="2174" ht="27.0" customHeight="1">
      <c r="A2174" s="25" t="s">
        <v>2231</v>
      </c>
      <c r="B2174" s="24" t="s">
        <v>2232</v>
      </c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</row>
    <row r="2175" ht="27.0" customHeight="1">
      <c r="A2175" s="25" t="s">
        <v>2233</v>
      </c>
      <c r="B2175" s="24" t="s">
        <v>2234</v>
      </c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</row>
    <row r="2176" ht="27.0" customHeight="1">
      <c r="A2176" s="26" t="s">
        <v>2235</v>
      </c>
      <c r="B2176" s="37" t="s">
        <v>2236</v>
      </c>
      <c r="C2176" s="14"/>
      <c r="D2176" s="14"/>
      <c r="E2176" s="14"/>
      <c r="F2176" s="14"/>
      <c r="G2176" s="14"/>
      <c r="H2176" s="14"/>
      <c r="I2176" s="14"/>
      <c r="J2176" s="14"/>
      <c r="K2176" s="14"/>
      <c r="L2176" s="14"/>
      <c r="M2176" s="14"/>
      <c r="N2176" s="14"/>
      <c r="O2176" s="14"/>
      <c r="P2176" s="14"/>
      <c r="Q2176" s="14"/>
      <c r="R2176" s="14"/>
      <c r="S2176" s="14"/>
      <c r="T2176" s="14"/>
      <c r="U2176" s="14"/>
      <c r="V2176" s="14"/>
      <c r="W2176" s="14"/>
      <c r="X2176" s="14"/>
    </row>
    <row r="2177" ht="27.0" customHeight="1">
      <c r="A2177" s="30" t="str">
        <f>HYPERLINK("https://www.tenforums.com/tutorials/44411-how-pin-unpin-tabs-microsoft-edge-chromium.html","Microsoft Edge Chromium Tabs - Pin and Unpin")</f>
        <v>Microsoft Edge Chromium Tabs - Pin and Unpin</v>
      </c>
      <c r="B2177" s="24" t="s">
        <v>2237</v>
      </c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</row>
    <row r="2178" ht="27.0" customHeight="1">
      <c r="A2178" s="28" t="s">
        <v>2238</v>
      </c>
      <c r="B2178" s="37" t="s">
        <v>2239</v>
      </c>
      <c r="C2178" s="14"/>
      <c r="D2178" s="14"/>
      <c r="E2178" s="14"/>
      <c r="F2178" s="14"/>
      <c r="G2178" s="14"/>
      <c r="H2178" s="14"/>
      <c r="I2178" s="14"/>
      <c r="J2178" s="14"/>
      <c r="K2178" s="14"/>
      <c r="L2178" s="14"/>
      <c r="M2178" s="14"/>
      <c r="N2178" s="14"/>
      <c r="O2178" s="14"/>
      <c r="P2178" s="14"/>
      <c r="Q2178" s="14"/>
      <c r="R2178" s="14"/>
      <c r="S2178" s="14"/>
      <c r="T2178" s="14"/>
      <c r="U2178" s="14"/>
      <c r="V2178" s="14"/>
      <c r="W2178" s="14"/>
      <c r="X2178" s="14"/>
    </row>
    <row r="2179" ht="27.0" customHeight="1">
      <c r="A2179" s="25" t="s">
        <v>2240</v>
      </c>
      <c r="B2179" s="24" t="s">
        <v>2241</v>
      </c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</row>
    <row r="2180" ht="27.0" customHeight="1">
      <c r="A2180" s="25" t="str">
        <f>HYPERLINK("https://www.tenforums.com/tutorials/143994-how-change-microsoft-edge-chromium-theme-light-dark-mode.html","Microsoft Edge Chromium Theme - Change to Light or Dark Mode")</f>
        <v>Microsoft Edge Chromium Theme - Change to Light or Dark Mode</v>
      </c>
      <c r="B2180" s="24" t="s">
        <v>2242</v>
      </c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</row>
    <row r="2181" ht="27.0" customHeight="1">
      <c r="A2181" s="25" t="s">
        <v>2243</v>
      </c>
      <c r="B2181" s="24" t="s">
        <v>2244</v>
      </c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</row>
    <row r="2182" ht="27.0" customHeight="1">
      <c r="A2182" s="25" t="s">
        <v>2245</v>
      </c>
      <c r="B2182" s="24" t="s">
        <v>2246</v>
      </c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</row>
    <row r="2183" ht="27.0" customHeight="1">
      <c r="A2183" s="25" t="s">
        <v>2247</v>
      </c>
      <c r="B2183" s="24" t="s">
        <v>2248</v>
      </c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</row>
    <row r="2184" ht="27.0" customHeight="1">
      <c r="A2184" s="25" t="s">
        <v>2249</v>
      </c>
      <c r="B2184" s="24" t="s">
        <v>1882</v>
      </c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</row>
    <row r="2185" ht="27.0" customHeight="1">
      <c r="A2185" s="28" t="s">
        <v>2250</v>
      </c>
      <c r="B2185" s="37" t="s">
        <v>2251</v>
      </c>
      <c r="C2185" s="14"/>
      <c r="D2185" s="14"/>
      <c r="E2185" s="14"/>
      <c r="F2185" s="14"/>
      <c r="G2185" s="14"/>
      <c r="H2185" s="14"/>
      <c r="I2185" s="14"/>
      <c r="J2185" s="14"/>
      <c r="K2185" s="14"/>
      <c r="L2185" s="14"/>
      <c r="M2185" s="14"/>
      <c r="N2185" s="14"/>
      <c r="O2185" s="14"/>
      <c r="P2185" s="14"/>
      <c r="Q2185" s="14"/>
      <c r="R2185" s="14"/>
      <c r="S2185" s="14"/>
      <c r="T2185" s="14"/>
      <c r="U2185" s="14"/>
      <c r="V2185" s="14"/>
      <c r="W2185" s="14"/>
      <c r="X2185" s="14"/>
    </row>
    <row r="2186" ht="27.0" customHeight="1">
      <c r="A2186" s="25" t="str">
        <f>HYPERLINK("https://www.tenforums.com/tutorials/145050-add-remove-tracking-prevention-exceptions-microsoft-edge-chromium.html","Microsoft Edge Chromium Tracking Prevention Exceptions for Sites - Add or Remove")</f>
        <v>Microsoft Edge Chromium Tracking Prevention Exceptions for Sites - Add or Remove</v>
      </c>
      <c r="B2186" s="24" t="s">
        <v>2252</v>
      </c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</row>
    <row r="2187" ht="27.0" customHeight="1">
      <c r="A2187" s="25" t="str">
        <f>HYPERLINK("https://www.tenforums.com/tutorials/145047-how-turn-off-tracking-prevention-microsoft-edge-chromium.html","Microsoft Edge Chromium Tracking Prevention - Turn On or Off")</f>
        <v>Microsoft Edge Chromium Tracking Prevention - Turn On or Off</v>
      </c>
      <c r="B2187" s="24" t="s">
        <v>2253</v>
      </c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</row>
    <row r="2188" ht="27.0" customHeight="1">
      <c r="A2188" s="25" t="s">
        <v>2254</v>
      </c>
      <c r="B2188" s="24" t="s">
        <v>2255</v>
      </c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</row>
    <row r="2189" ht="27.0" customHeight="1">
      <c r="A2189" s="25" t="s">
        <v>2256</v>
      </c>
      <c r="B2189" s="24" t="s">
        <v>2257</v>
      </c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</row>
    <row r="2190" ht="27.0" customHeight="1">
      <c r="A2190" s="25" t="s">
        <v>2258</v>
      </c>
      <c r="B2190" s="24" t="s">
        <v>2052</v>
      </c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</row>
    <row r="2191" ht="27.0" customHeight="1">
      <c r="A2191" s="25" t="s">
        <v>2259</v>
      </c>
      <c r="B2191" s="24" t="s">
        <v>2071</v>
      </c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</row>
    <row r="2192" ht="27.0" customHeight="1">
      <c r="A2192" s="25" t="s">
        <v>2260</v>
      </c>
      <c r="B2192" s="24" t="s">
        <v>2261</v>
      </c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</row>
    <row r="2193" ht="27.0" customHeight="1">
      <c r="A2193" s="25" t="str">
        <f>HYPERLINK("https://www.tenforums.com/tutorials/151941-list-all-internal-microsoft-edge-urls.html","Microsoft Edge Chromium URLs List")</f>
        <v>Microsoft Edge Chromium URLs List</v>
      </c>
      <c r="B2193" s="24" t="s">
        <v>2262</v>
      </c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</row>
    <row r="2194" ht="27.0" customHeight="1">
      <c r="A2194" s="25" t="s">
        <v>2263</v>
      </c>
      <c r="B2194" s="24" t="s">
        <v>2264</v>
      </c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</row>
    <row r="2195" ht="27.0" customHeight="1">
      <c r="A2195" s="25" t="s">
        <v>2265</v>
      </c>
      <c r="B2195" s="24" t="s">
        <v>2266</v>
      </c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</row>
    <row r="2196" ht="27.0" customHeight="1">
      <c r="A2196" s="25" t="s">
        <v>2267</v>
      </c>
      <c r="B2196" s="24" t="s">
        <v>2268</v>
      </c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</row>
    <row r="2197" ht="27.0" customHeight="1">
      <c r="A2197" s="25" t="s">
        <v>2269</v>
      </c>
      <c r="B2197" s="24" t="s">
        <v>2270</v>
      </c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</row>
    <row r="2198" ht="27.0" customHeight="1">
      <c r="A2198" s="25" t="s">
        <v>2271</v>
      </c>
      <c r="B2198" s="24" t="s">
        <v>2272</v>
      </c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</row>
    <row r="2199" ht="27.0" customHeight="1">
      <c r="A2199" s="25" t="s">
        <v>2273</v>
      </c>
      <c r="B2199" s="24" t="s">
        <v>2274</v>
      </c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</row>
    <row r="2200" ht="27.0" customHeight="1">
      <c r="A2200" s="25" t="s">
        <v>2275</v>
      </c>
      <c r="B2200" s="24" t="s">
        <v>2276</v>
      </c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</row>
    <row r="2201" ht="27.0" customHeight="1">
      <c r="A2201" s="25" t="s">
        <v>2277</v>
      </c>
      <c r="B2201" s="24" t="s">
        <v>2278</v>
      </c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</row>
    <row r="2202" ht="27.0" customHeight="1">
      <c r="A2202" s="25" t="s">
        <v>2279</v>
      </c>
      <c r="B2202" s="24" t="s">
        <v>2280</v>
      </c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</row>
    <row r="2203" ht="27.0" customHeight="1">
      <c r="A2203" s="28" t="s">
        <v>2281</v>
      </c>
      <c r="B2203" s="37" t="s">
        <v>2282</v>
      </c>
      <c r="C2203" s="14"/>
      <c r="D2203" s="14"/>
      <c r="E2203" s="14"/>
      <c r="F2203" s="14"/>
      <c r="G2203" s="14"/>
      <c r="H2203" s="14"/>
      <c r="I2203" s="14"/>
      <c r="J2203" s="14"/>
      <c r="K2203" s="14"/>
      <c r="L2203" s="14"/>
      <c r="M2203" s="14"/>
      <c r="N2203" s="14"/>
      <c r="O2203" s="14"/>
      <c r="P2203" s="14"/>
      <c r="Q2203" s="14"/>
      <c r="R2203" s="14"/>
      <c r="S2203" s="14"/>
      <c r="T2203" s="14"/>
      <c r="U2203" s="14"/>
      <c r="V2203" s="14"/>
      <c r="W2203" s="14"/>
      <c r="X2203" s="14"/>
    </row>
    <row r="2204" ht="27.0" customHeight="1">
      <c r="A2204" s="28" t="s">
        <v>2283</v>
      </c>
      <c r="B2204" s="37" t="s">
        <v>2284</v>
      </c>
      <c r="C2204" s="14"/>
      <c r="D2204" s="14"/>
      <c r="E2204" s="14"/>
      <c r="F2204" s="14"/>
      <c r="G2204" s="14"/>
      <c r="H2204" s="14"/>
      <c r="I2204" s="14"/>
      <c r="J2204" s="14"/>
      <c r="K2204" s="14"/>
      <c r="L2204" s="14"/>
      <c r="M2204" s="14"/>
      <c r="N2204" s="14"/>
      <c r="O2204" s="14"/>
      <c r="P2204" s="14"/>
      <c r="Q2204" s="14"/>
      <c r="R2204" s="14"/>
      <c r="S2204" s="14"/>
      <c r="T2204" s="14"/>
      <c r="U2204" s="14"/>
      <c r="V2204" s="14"/>
      <c r="W2204" s="14"/>
      <c r="X2204" s="14"/>
    </row>
    <row r="2205" ht="27.0" customHeight="1">
      <c r="A2205" s="28" t="s">
        <v>2285</v>
      </c>
      <c r="B2205" s="37" t="s">
        <v>2286</v>
      </c>
      <c r="C2205" s="14"/>
      <c r="D2205" s="14"/>
      <c r="E2205" s="14"/>
      <c r="F2205" s="14"/>
      <c r="G2205" s="14"/>
      <c r="H2205" s="14"/>
      <c r="I2205" s="14"/>
      <c r="J2205" s="14"/>
      <c r="K2205" s="14"/>
      <c r="L2205" s="14"/>
      <c r="M2205" s="14"/>
      <c r="N2205" s="14"/>
      <c r="O2205" s="14"/>
      <c r="P2205" s="14"/>
      <c r="Q2205" s="14"/>
      <c r="R2205" s="14"/>
      <c r="S2205" s="14"/>
      <c r="T2205" s="14"/>
      <c r="U2205" s="14"/>
      <c r="V2205" s="14"/>
      <c r="W2205" s="14"/>
      <c r="X2205" s="14"/>
    </row>
    <row r="2206" ht="27.0" customHeight="1">
      <c r="A2206" s="25" t="s">
        <v>2287</v>
      </c>
      <c r="B2206" s="24" t="s">
        <v>2288</v>
      </c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</row>
    <row r="2207" ht="27.0" customHeight="1">
      <c r="A2207" s="25" t="s">
        <v>2289</v>
      </c>
      <c r="B2207" s="24" t="s">
        <v>1981</v>
      </c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</row>
    <row r="2208" ht="27.0" customHeight="1">
      <c r="A2208" s="25" t="s">
        <v>2290</v>
      </c>
      <c r="B2208" s="24" t="s">
        <v>2291</v>
      </c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</row>
    <row r="2209" ht="27.0" customHeight="1">
      <c r="A2209" s="25" t="s">
        <v>2292</v>
      </c>
      <c r="B2209" s="24" t="s">
        <v>2293</v>
      </c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</row>
    <row r="2210" ht="27.0" customHeight="1">
      <c r="A2210" s="25" t="s">
        <v>2294</v>
      </c>
      <c r="B2210" s="45" t="s">
        <v>2048</v>
      </c>
      <c r="C2210" s="31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</row>
    <row r="2211" ht="27.0" customHeight="1">
      <c r="A2211" s="25" t="s">
        <v>2295</v>
      </c>
      <c r="B2211" s="45" t="s">
        <v>2296</v>
      </c>
      <c r="C2211" s="31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</row>
    <row r="2212" ht="27.0" customHeight="1">
      <c r="A2212" s="25" t="s">
        <v>2297</v>
      </c>
      <c r="B2212" s="45" t="s">
        <v>2298</v>
      </c>
      <c r="C2212" s="31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</row>
    <row r="2213" ht="27.0" customHeight="1">
      <c r="A2213" s="25" t="s">
        <v>2299</v>
      </c>
      <c r="B2213" s="45" t="s">
        <v>2300</v>
      </c>
      <c r="C2213" s="31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</row>
    <row r="2214" ht="27.0" customHeight="1">
      <c r="A2214" s="25" t="s">
        <v>2301</v>
      </c>
      <c r="B2214" s="45" t="s">
        <v>2302</v>
      </c>
      <c r="C2214" s="31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</row>
    <row r="2215" ht="27.0" customHeight="1">
      <c r="A2215" s="25" t="s">
        <v>2303</v>
      </c>
      <c r="B2215" s="45" t="s">
        <v>2304</v>
      </c>
      <c r="C2215" s="31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</row>
    <row r="2216" ht="27.0" customHeight="1">
      <c r="A2216" s="28" t="s">
        <v>2305</v>
      </c>
      <c r="B2216" s="37" t="s">
        <v>2306</v>
      </c>
      <c r="C2216" s="14"/>
      <c r="D2216" s="14"/>
      <c r="E2216" s="14"/>
      <c r="F2216" s="14"/>
      <c r="G2216" s="14"/>
      <c r="H2216" s="14"/>
      <c r="I2216" s="14"/>
      <c r="J2216" s="14"/>
      <c r="K2216" s="14"/>
      <c r="L2216" s="14"/>
      <c r="M2216" s="14"/>
      <c r="N2216" s="14"/>
      <c r="O2216" s="14"/>
      <c r="P2216" s="14"/>
      <c r="Q2216" s="14"/>
      <c r="R2216" s="14"/>
      <c r="S2216" s="14"/>
      <c r="T2216" s="14"/>
      <c r="U2216" s="14"/>
      <c r="V2216" s="14"/>
      <c r="W2216" s="14"/>
      <c r="X2216" s="14"/>
    </row>
    <row r="2217" ht="27.0" customHeight="1">
      <c r="A2217" s="25" t="s">
        <v>2307</v>
      </c>
      <c r="B2217" s="49" t="s">
        <v>2033</v>
      </c>
      <c r="C2217" s="31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</row>
    <row r="2218" ht="27.0" customHeight="1">
      <c r="A2218" s="28" t="s">
        <v>2308</v>
      </c>
      <c r="B2218" s="37" t="s">
        <v>2309</v>
      </c>
      <c r="C2218" s="14"/>
      <c r="D2218" s="14"/>
      <c r="E2218" s="14"/>
      <c r="F2218" s="14"/>
      <c r="G2218" s="14"/>
      <c r="H2218" s="14"/>
      <c r="I2218" s="14"/>
      <c r="J2218" s="14"/>
      <c r="K2218" s="14"/>
      <c r="L2218" s="14"/>
      <c r="M2218" s="14"/>
      <c r="N2218" s="14"/>
      <c r="O2218" s="14"/>
      <c r="P2218" s="14"/>
      <c r="Q2218" s="14"/>
      <c r="R2218" s="14"/>
      <c r="S2218" s="14"/>
      <c r="T2218" s="14"/>
      <c r="U2218" s="14"/>
      <c r="V2218" s="14"/>
      <c r="W2218" s="14"/>
      <c r="X2218" s="14"/>
    </row>
    <row r="2219" ht="27.0" customHeight="1">
      <c r="A2219" s="28" t="s">
        <v>2310</v>
      </c>
      <c r="B2219" s="37" t="s">
        <v>2311</v>
      </c>
      <c r="C2219" s="14"/>
      <c r="D2219" s="14"/>
      <c r="E2219" s="14"/>
      <c r="F2219" s="14"/>
      <c r="G2219" s="14"/>
      <c r="H2219" s="14"/>
      <c r="I2219" s="14"/>
      <c r="J2219" s="14"/>
      <c r="K2219" s="14"/>
      <c r="L2219" s="14"/>
      <c r="M2219" s="14"/>
      <c r="N2219" s="14"/>
      <c r="O2219" s="14"/>
      <c r="P2219" s="14"/>
      <c r="Q2219" s="14"/>
      <c r="R2219" s="14"/>
      <c r="S2219" s="14"/>
      <c r="T2219" s="14"/>
      <c r="U2219" s="14"/>
      <c r="V2219" s="14"/>
      <c r="W2219" s="14"/>
      <c r="X2219" s="14"/>
    </row>
    <row r="2220" ht="27.0" customHeight="1">
      <c r="A2220" s="25" t="s">
        <v>2312</v>
      </c>
      <c r="B2220" s="24" t="s">
        <v>2313</v>
      </c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</row>
    <row r="2221" ht="27.0" customHeight="1">
      <c r="A2221" s="22" t="str">
        <f>HYPERLINK("https://www.tenforums.com/tutorials/41966-microsoft-edge-clear-browsing-data-exit-turn-off.html","Microsoft Edge Clear Browsing Data on Exit - Turn On or Off")</f>
        <v>Microsoft Edge Clear Browsing Data on Exit - Turn On or Off</v>
      </c>
      <c r="B2221" s="23" t="s">
        <v>2314</v>
      </c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</row>
    <row r="2222" ht="27.0" customHeight="1">
      <c r="A2222" s="22" t="str">
        <f>HYPERLINK("https://www.tenforums.com/tutorials/6236-microsoft-edge-cookies-allow-block-windows-10-a.html","Microsoft Edge Cookies - Allow or Block in Windows 10")</f>
        <v>Microsoft Edge Cookies - Allow or Block in Windows 10</v>
      </c>
      <c r="B2222" s="23" t="s">
        <v>2315</v>
      </c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</row>
    <row r="2223" ht="27.0" customHeight="1">
      <c r="A2223" s="22" t="str">
        <f>HYPERLINK("https://www.tenforums.com/tutorials/25754-microsoft-edge-cookies-delete-windows-10-a.html","Microsoft Edge Cookies - Delete in Windows 10")</f>
        <v>Microsoft Edge Cookies - Delete in Windows 10</v>
      </c>
      <c r="B2223" s="23" t="s">
        <v>2316</v>
      </c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</row>
    <row r="2224" ht="27.0" customHeight="1">
      <c r="A2224" s="22" t="str">
        <f>HYPERLINK("https://www.tenforums.com/tutorials/86503-copy-link-microsoft-edge-windows-10-a.html","Microsoft Edge - Copy Link in Windows 10")</f>
        <v>Microsoft Edge - Copy Link in Windows 10</v>
      </c>
      <c r="B2224" s="23" t="s">
        <v>697</v>
      </c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</row>
    <row r="2225" ht="27.0" customHeight="1">
      <c r="A2225" s="22" t="str">
        <f>HYPERLINK("https://www.tenforums.com/tutorials/6899-microsoft-edge-cortana-turn-off-windows-10-a.html","Microsoft Edge Cortana - Turn On or Off in Windows 10")</f>
        <v>Microsoft Edge Cortana - Turn On or Off in Windows 10</v>
      </c>
      <c r="B2225" s="23" t="s">
        <v>715</v>
      </c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</row>
    <row r="2226" ht="27.0" customHeight="1">
      <c r="A2226" s="22" t="str">
        <f>HYPERLINK("https://www.tenforums.com/tutorials/87919-enable-data-persistence-microsoft-edge-application-guard.html","Microsoft Edge Data Persistence with Windows Defender Application Guard - Enable in Windows 10")</f>
        <v>Microsoft Edge Data Persistence with Windows Defender Application Guard - Enable in Windows 10</v>
      </c>
      <c r="B2226" s="23" t="s">
        <v>2317</v>
      </c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</row>
    <row r="2227" ht="27.0" customHeight="1">
      <c r="A2227" s="22" t="str">
        <f>HYPERLINK("https://www.tenforums.com/tutorials/48421-microsoft-edge-default-browser-prompt-turn-off-windows-10-a.html","Microsoft Edge Default Browser Prompt - Turn on or Off in Windows 10")</f>
        <v>Microsoft Edge Default Browser Prompt - Turn on or Off in Windows 10</v>
      </c>
      <c r="B2227" s="23" t="s">
        <v>2318</v>
      </c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</row>
    <row r="2228" ht="27.0" customHeight="1">
      <c r="A2228" s="22" t="str">
        <f>HYPERLINK("https://www.tenforums.com/tutorials/106201-enable-disable-microsoft-edge-developer-tools-windows-10-a.html","Microsoft Edge Developer Tools - Enable or Disable in Windows 10")</f>
        <v>Microsoft Edge Developer Tools - Enable or Disable in Windows 10</v>
      </c>
      <c r="B2228" s="23" t="s">
        <v>2319</v>
      </c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</row>
    <row r="2229" ht="27.0" customHeight="1">
      <c r="A2229" s="22" t="str">
        <f>HYPERLINK("https://www.tenforums.com/tutorials/106200-open-microsoft-edge-developer-tools-windows-10-a.html","Microsoft Edge Developer Tools - Open in Windows 10")</f>
        <v>Microsoft Edge Developer Tools - Open in Windows 10</v>
      </c>
      <c r="B2229" s="23" t="s">
        <v>2320</v>
      </c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</row>
    <row r="2230" ht="27.0" customHeight="1">
      <c r="A2230" s="22" t="str">
        <f>HYPERLINK("https://www.tenforums.com/tutorials/115212-enable-disable-send-do-not-track-requests-microsoft-edge.html","Microsoft Edge Do Not Track Requests Enable or Disable in Windows 10")</f>
        <v>Microsoft Edge Do Not Track Requests Enable or Disable in Windows 10</v>
      </c>
      <c r="B2230" s="23" t="s">
        <v>2321</v>
      </c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</row>
    <row r="2231" ht="27.0" customHeight="1">
      <c r="A2231" s="22" t="str">
        <f>HYPERLINK("https://www.tenforums.com/tutorials/46038-microsoft-edge-download-save-prompt-turn-off-windows-10-a.html","Microsoft Edge Download Save Prompt - Turn On or Off in Windows 10")</f>
        <v>Microsoft Edge Download Save Prompt - Turn On or Off in Windows 10</v>
      </c>
      <c r="B2231" s="23" t="s">
        <v>2322</v>
      </c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</row>
    <row r="2232" ht="27.0" customHeight="1">
      <c r="A2232" s="22" t="str">
        <f>HYPERLINK("https://www.tenforums.com/tutorials/8141-microsoft-edge-downloads-folder-change-windows-10-a.html","Microsoft Edge Downloads Folder - Change in Windows 10")</f>
        <v>Microsoft Edge Downloads Folder - Change in Windows 10</v>
      </c>
      <c r="B2232" s="23" t="s">
        <v>2323</v>
      </c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</row>
    <row r="2233" ht="27.0" customHeight="1">
      <c r="A2233" s="22" t="str">
        <f>HYPERLINK("https://www.tenforums.com/tutorials/6215-microsoft-edge-downloads-view-windows-10-a.html","Microsoft Edge Downloads - View in Windows 10")</f>
        <v>Microsoft Edge Downloads - View in Windows 10</v>
      </c>
      <c r="B2233" s="23" t="s">
        <v>2324</v>
      </c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</row>
    <row r="2234" ht="27.0" customHeight="1">
      <c r="A2234" s="22" t="str">
        <f>HYPERLINK("https://www.tenforums.com/tutorials/104133-clear-epub-book-data-microsoft-edge-windows-10-a.html","Microsoft Edge EPUB Book Data - Clear in Windows 10")</f>
        <v>Microsoft Edge EPUB Book Data - Clear in Windows 10</v>
      </c>
      <c r="B2234" s="23" t="s">
        <v>2325</v>
      </c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</row>
    <row r="2235" ht="27.0" customHeight="1">
      <c r="A2235" s="22" t="str">
        <f>HYPERLINK("https://www.tenforums.com/tutorials/104129-export-epub-book-data-microsoft-edge-windows-10-a.html","Microsoft Edge EPUB Book Data - Export in Windows 10")</f>
        <v>Microsoft Edge EPUB Book Data - Export in Windows 10</v>
      </c>
      <c r="B2235" s="23" t="s">
        <v>2326</v>
      </c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</row>
    <row r="2236" ht="27.0" customHeight="1">
      <c r="A2236" s="22" t="str">
        <f>HYPERLINK("https://www.tenforums.com/tutorials/44420-microsoft-edge-extensions-add-remove-windows-10-a.html","Microsoft Edge Extensions - Add or Remove in Windows 10")</f>
        <v>Microsoft Edge Extensions - Add or Remove in Windows 10</v>
      </c>
      <c r="B2236" s="23" t="s">
        <v>2327</v>
      </c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</row>
    <row r="2237" ht="27.0" customHeight="1">
      <c r="A2237" s="22" t="str">
        <f>HYPERLINK("https://www.tenforums.com/tutorials/57815-microsoft-edge-extensions-enable-disable-windows-10-a.html","Microsoft Edge Extensions - Enable or Disable in Windows 10")</f>
        <v>Microsoft Edge Extensions - Enable or Disable in Windows 10</v>
      </c>
      <c r="B2237" s="23" t="s">
        <v>2328</v>
      </c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</row>
    <row r="2238" ht="27.0" customHeight="1">
      <c r="A2238" s="22" t="str">
        <f>HYPERLINK("https://www.tenforums.com/tutorials/49955-microsoft-edge-extensions-turn-off-windows-10-a.html","Microsoft Edge Extensions - Turn On or Off in Windows 10 ")</f>
        <v>Microsoft Edge Extensions - Turn On or Off in Windows 10 </v>
      </c>
      <c r="B2238" s="23" t="s">
        <v>2329</v>
      </c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</row>
    <row r="2239" ht="27.0" customHeight="1">
      <c r="A2239" s="22" t="str">
        <f>HYPERLINK("https://www.tenforums.com/tutorials/5099-microsoft-edge-favorites-add-remove-windows-10-a.html","Microsoft Edge Favorites - Add or Remove in Windows 10")</f>
        <v>Microsoft Edge Favorites - Add or Remove in Windows 10</v>
      </c>
      <c r="B2239" s="23" t="s">
        <v>2330</v>
      </c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</row>
    <row r="2240" ht="27.0" customHeight="1">
      <c r="A2240" s="22" t="str">
        <f>HYPERLINK("https://www.tenforums.com/tutorials/7256-microsoft-edge-favorites-backup-restore-windows-10-a.html","Microsoft Edge Favorites - Backup and Restore in Windows 10")</f>
        <v>Microsoft Edge Favorites - Backup and Restore in Windows 10</v>
      </c>
      <c r="B2240" s="23" t="s">
        <v>2331</v>
      </c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</row>
    <row r="2241" ht="27.0" customHeight="1">
      <c r="A2241" s="22" t="str">
        <f>HYPERLINK("https://www.tenforums.com/tutorials/46009-microsoft-edge-favorites-bar-create-delete-folder-windows-10-a.html","Microsoft Edge Favorites Bar - Create or Delete Folder in Windows 10")</f>
        <v>Microsoft Edge Favorites Bar - Create or Delete Folder in Windows 10</v>
      </c>
      <c r="B2241" s="23" t="s">
        <v>2332</v>
      </c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</row>
    <row r="2242" ht="27.0" customHeight="1">
      <c r="A2242" s="22" t="str">
        <f>HYPERLINK("https://www.tenforums.com/tutorials/114635-enable-disable-favorites-bar-microsoft-edge-windows-10-a.html","Microsoft Edge Favorites Bar - Enable or Disable in Windows 10")</f>
        <v>Microsoft Edge Favorites Bar - Enable or Disable in Windows 10</v>
      </c>
      <c r="B2242" s="23" t="s">
        <v>2333</v>
      </c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</row>
    <row r="2243" ht="27.0" customHeight="1">
      <c r="A2243" s="22" t="str">
        <f>HYPERLINK("https://www.tenforums.com/tutorials/41400-microsoft-edge-favorites-bar-show-icons-only-names-icons.html","Microsoft Edge Favorites Bar - Show Icons Only or Names and Icons")</f>
        <v>Microsoft Edge Favorites Bar - Show Icons Only or Names and Icons</v>
      </c>
      <c r="B2243" s="23" t="s">
        <v>2334</v>
      </c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</row>
    <row r="2244" ht="27.0" customHeight="1">
      <c r="A2244" s="22" t="str">
        <f>HYPERLINK("https://www.tenforums.com/tutorials/87329-edit-url-favorites-microsoft-edge-windows-10-a.html","Microsoft Edge Favorites - Edit URL in Windows 10")</f>
        <v>Microsoft Edge Favorites - Edit URL in Windows 10</v>
      </c>
      <c r="B2244" s="23" t="s">
        <v>2335</v>
      </c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</row>
    <row r="2245" ht="27.0" customHeight="1">
      <c r="A2245" s="22" t="str">
        <f>HYPERLINK("https://www.tenforums.com/tutorials/5521-microsoft-edge-favorites-bar-turn-off-windows-10-a.html","Microsoft Edge Favorites Bar - Turn On or Off in Windows 10")</f>
        <v>Microsoft Edge Favorites Bar - Turn On or Off in Windows 10</v>
      </c>
      <c r="B2245" s="23" t="s">
        <v>2336</v>
      </c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</row>
    <row r="2246" ht="27.0" customHeight="1">
      <c r="A2246" s="22" t="str">
        <f>HYPERLINK("https://www.tenforums.com/tutorials/38112-microsoft-edge-favorites-import-export-html-windows-10-a.html","Microsoft Edge Favorites - Import or Export as HTML in Windows 10 ")</f>
        <v>Microsoft Edge Favorites - Import or Export as HTML in Windows 10 </v>
      </c>
      <c r="B2246" s="23" t="s">
        <v>2337</v>
      </c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</row>
    <row r="2247" ht="27.0" customHeight="1">
      <c r="A2247" s="22" t="str">
        <f>HYPERLINK("https://www.tenforums.com/tutorials/39640-firefox-import-favorites-microsoft-edge-windows-10-a.html","Microsoft Edge Favorites - Import to Firefox in Windows 10")</f>
        <v>Microsoft Edge Favorites - Import to Firefox in Windows 10</v>
      </c>
      <c r="B2247" s="23" t="s">
        <v>1225</v>
      </c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</row>
    <row r="2248" ht="27.0" customHeight="1">
      <c r="A2248" s="22" t="str">
        <f>HYPERLINK("https://www.tenforums.com/tutorials/18943-internet-explorer-import-favorites-microsoft-edge-windows-10-a.html","Microsoft Edge Favorites - Import to Internet Explorer in Windows 10")</f>
        <v>Microsoft Edge Favorites - Import to Internet Explorer in Windows 10</v>
      </c>
      <c r="B2248" s="51" t="s">
        <v>1505</v>
      </c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</row>
    <row r="2249" ht="27.0" customHeight="1">
      <c r="A2249" s="22" t="str">
        <f>HYPERLINK("https://www.tenforums.com/tutorials/5099-microsoft-edge-favorites-add-remove-windows-10-a.html#option3","Microsoft Edge Favorites - Reset and Clear in Windows 10")</f>
        <v>Microsoft Edge Favorites - Reset and Clear in Windows 10</v>
      </c>
      <c r="B2249" s="23" t="s">
        <v>2330</v>
      </c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</row>
    <row r="2250" ht="27.0" customHeight="1">
      <c r="A2250" s="22" t="str">
        <f>HYPERLINK("https://www.tenforums.com/tutorials/114710-enable-disable-microsoft-edge-full-screen-mode-windows-10-a.html","Microsoft Edge Full Screen Mode - Enable or Disable in Windows 10")</f>
        <v>Microsoft Edge Full Screen Mode - Enable or Disable in Windows 10</v>
      </c>
      <c r="B2250" s="23" t="s">
        <v>2338</v>
      </c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</row>
    <row r="2251" ht="27.0" customHeight="1">
      <c r="A2251" s="22" t="str">
        <f>HYPERLINK("https://www.tenforums.com/tutorials/86372-toggle-full-screen-mode-off-microsoft-edge-windows-10-a.html","Microsoft Edge Full Screen - Toggle On and Off in Windows 10")</f>
        <v>Microsoft Edge Full Screen - Toggle On and Off in Windows 10</v>
      </c>
      <c r="B2251" s="23" t="s">
        <v>2339</v>
      </c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</row>
    <row r="2252" ht="27.0" customHeight="1">
      <c r="A2252" s="22" t="str">
        <f>HYPERLINK("https://www.tenforums.com/tutorials/113738-how-use-grammar-tools-microsoft-edge-reading-view-windows-10-a.html","Microsoft Edge Grammar Tools in Reading View - Use in Windows 10")</f>
        <v>Microsoft Edge Grammar Tools in Reading View - Use in Windows 10</v>
      </c>
      <c r="B2252" s="23" t="s">
        <v>2340</v>
      </c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</row>
    <row r="2253" ht="27.0" customHeight="1">
      <c r="A2253" s="22" t="str">
        <f>HYPERLINK("https://www.tenforums.com/tutorials/114860-enable-disable-saving-history-microsoft-edge-windows-10-a.html","Microsoft Edge History - Enable or Disable Saving in Windows 10")</f>
        <v>Microsoft Edge History - Enable or Disable Saving in Windows 10</v>
      </c>
      <c r="B2253" s="23" t="s">
        <v>2341</v>
      </c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</row>
    <row r="2254" ht="27.0" customHeight="1">
      <c r="A2254" s="22" t="str">
        <f>HYPERLINK("https://www.tenforums.com/tutorials/38221-microsoft-edge-history-view-windows-10-a.html","Microsoft Edge History - View in Windows 10")</f>
        <v>Microsoft Edge History - View in Windows 10</v>
      </c>
      <c r="B2254" s="23" t="s">
        <v>2342</v>
      </c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</row>
    <row r="2255" ht="27.0" customHeight="1">
      <c r="A2255" s="22" t="str">
        <f>HYPERLINK("https://www.tenforums.com/tutorials/7527-microsoft-edge-home-button-add-remove-windows-10-a.html","Microsoft Edge Home Button - Add or Remove in Windows 10")</f>
        <v>Microsoft Edge Home Button - Add or Remove in Windows 10</v>
      </c>
      <c r="B2255" s="23" t="s">
        <v>2343</v>
      </c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</row>
    <row r="2256" ht="27.0" customHeight="1">
      <c r="A2256" s="22" t="str">
        <f>HYPERLINK("https://www.tenforums.com/tutorials/19307-microsoft-edge-import-bookmarks-chrome-windows-10-a.html","Microsoft Edge - Import Bookmarks from Chrome in Windows 10")</f>
        <v>Microsoft Edge - Import Bookmarks from Chrome in Windows 10</v>
      </c>
      <c r="B2256" s="23" t="s">
        <v>498</v>
      </c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</row>
    <row r="2257" ht="27.0" customHeight="1">
      <c r="A2257" s="22" t="str">
        <f>HYPERLINK("https://www.tenforums.com/tutorials/19074-microsoft-edge-import-bookmarks-firefox-windows-10-a.html","Microsoft Edge - Import Bookmarks from Firefox in Windows 10")</f>
        <v>Microsoft Edge - Import Bookmarks from Firefox in Windows 10</v>
      </c>
      <c r="B2257" s="23" t="s">
        <v>1223</v>
      </c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</row>
    <row r="2258" ht="27.0" customHeight="1">
      <c r="A2258" s="22" t="str">
        <f>HYPERLINK("https://www.tenforums.com/tutorials/18882-microsoft-edge-import-favorites-internet-explorer-windows-10-a.html","Microsoft Edge - Import Favorites from Internet Explorer in Windows 10")</f>
        <v>Microsoft Edge - Import Favorites from Internet Explorer in Windows 10</v>
      </c>
      <c r="B2258" s="23" t="s">
        <v>1506</v>
      </c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</row>
    <row r="2259" ht="27.0" customHeight="1">
      <c r="A2259" s="22" t="str">
        <f>HYPERLINK("https://www.tenforums.com/tutorials/19336-chrome-import-favorites-microsoft-edge-windows-10-a.html","Microsoft Edge - Import Favorites to Chrome in Windows 10")</f>
        <v>Microsoft Edge - Import Favorites to Chrome in Windows 10</v>
      </c>
      <c r="B2259" s="23" t="s">
        <v>2344</v>
      </c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</row>
    <row r="2260" ht="27.0" customHeight="1">
      <c r="A2260" s="22" t="str">
        <f>HYPERLINK("https://www.tenforums.com/tutorials/43240-microsoft-edge-inprivate-browsing-enable-disable-windows-10-a.html","Microsoft Edge InPrivate Browsing - Enable or Disable in Windows 10")</f>
        <v>Microsoft Edge InPrivate Browsing - Enable or Disable in Windows 10</v>
      </c>
      <c r="B2260" s="23" t="s">
        <v>2345</v>
      </c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</row>
    <row r="2261" ht="27.0" customHeight="1">
      <c r="A2261" s="22" t="str">
        <f>HYPERLINK("https://www.tenforums.com/tutorials/6207-microsoft-edge-inprivate-browsing-open-windows-10-a.html","Microsoft Edge InPrivate Browsing - Open in Windows 10")</f>
        <v>Microsoft Edge InPrivate Browsing - Open in Windows 10</v>
      </c>
      <c r="B2261" s="23" t="s">
        <v>2346</v>
      </c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</row>
    <row r="2262" ht="27.0" customHeight="1">
      <c r="A2262" s="22" t="str">
        <f>HYPERLINK("https://www.tenforums.com/tutorials/5620-microsoft-edge-keyboard-shortcuts-list.html","Microsoft Edge Keyboard Shortcuts List")</f>
        <v>Microsoft Edge Keyboard Shortcuts List</v>
      </c>
      <c r="B2262" s="23" t="s">
        <v>1556</v>
      </c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</row>
    <row r="2263" ht="27.0" customHeight="1">
      <c r="A2263" s="22" t="str">
        <f>HYPERLINK("https://www.tenforums.com/tutorials/113890-lookup-definitions-words-microsoft-edge-windows-10-a.html","Microsoft Edge - Lookup Definitions for Words in Windows 10")</f>
        <v>Microsoft Edge - Lookup Definitions for Words in Windows 10</v>
      </c>
      <c r="B2263" s="23" t="s">
        <v>2347</v>
      </c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</row>
    <row r="2264" ht="27.0" customHeight="1">
      <c r="A2264" s="22" t="str">
        <f>HYPERLINK("https://www.tenforums.com/tutorials/6323-microsoft-edge-make-web-note-windows-10-a.html","Microsoft Edge - Make a Web Note in Windows 10")</f>
        <v>Microsoft Edge - Make a Web Note in Windows 10</v>
      </c>
      <c r="B2264" s="23" t="s">
        <v>2348</v>
      </c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</row>
    <row r="2265" ht="27.0" customHeight="1">
      <c r="A2265" s="22" t="str">
        <f>HYPERLINK("https://www.tenforums.com/tutorials/113021-enable-disable-media-autoplay-microsoft-edge-windows-10-a.html","Microsoft Edge Media Autoplay - Enable or Disable in Windows 10")</f>
        <v>Microsoft Edge Media Autoplay - Enable or Disable in Windows 10</v>
      </c>
      <c r="B2265" s="23" t="s">
        <v>2349</v>
      </c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</row>
    <row r="2266" ht="27.0" customHeight="1">
      <c r="A2266" s="22" t="str">
        <f>HYPERLINK("https://www.tenforums.com/tutorials/97570-mute-tab-microsoft-edge-windows-10-a.html","Microsoft Edge - Mute a Tab in Windows 10")</f>
        <v>Microsoft Edge - Mute a Tab in Windows 10</v>
      </c>
      <c r="B2266" s="23" t="s">
        <v>2350</v>
      </c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</row>
    <row r="2267" ht="27.0" customHeight="1">
      <c r="A2267" s="22" t="str">
        <f>HYPERLINK("https://www.tenforums.com/tutorials/114907-disable-web-content-new-tab-page-microsoft-edge-windows-10-a.html","Microsoft Edge New Tab Page - Enable or Disable Web Content on in Windows 10")</f>
        <v>Microsoft Edge New Tab Page - Enable or Disable Web Content on in Windows 10</v>
      </c>
      <c r="B2267" s="23" t="s">
        <v>2351</v>
      </c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</row>
    <row r="2268" ht="27.0" customHeight="1">
      <c r="A2268" s="22" t="str">
        <f>HYPERLINK("https://www.tenforums.com/tutorials/7647-microsoft-edge-new-tabs-open-page-change-windows-10-a.html","Microsoft Edge New Tabs Open with Page - Change in Windows 10")</f>
        <v>Microsoft Edge New Tabs Open with Page - Change in Windows 10</v>
      </c>
      <c r="B2268" s="23" t="s">
        <v>2352</v>
      </c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</row>
    <row r="2269" ht="27.0" customHeight="1">
      <c r="A2269" s="22" t="str">
        <f>HYPERLINK("https://www.tenforums.com/tutorials/8488-microsoft-edge-offer-save-passwords-turn-off-windows-10-a.html","Microsoft Edge Offer to Save Passwords - Turn On or Off in Windows 10")</f>
        <v>Microsoft Edge Offer to Save Passwords - Turn On or Off in Windows 10</v>
      </c>
      <c r="B2269" s="23" t="s">
        <v>2353</v>
      </c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</row>
    <row r="2270" ht="27.0" customHeight="1">
      <c r="A2270" s="22" t="str">
        <f>HYPERLINK("https://www.tenforums.com/tutorials/83614-open-new-application-guard-window-microsoft-edge.html","Microsoft Edge - Open New Application Guard Window in Windows 10")</f>
        <v>Microsoft Edge - Open New Application Guard Window in Windows 10</v>
      </c>
      <c r="B2270" s="24" t="s">
        <v>2354</v>
      </c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</row>
    <row r="2271" ht="27.0" customHeight="1">
      <c r="A2271" s="22" t="str">
        <f>HYPERLINK("https://www.tenforums.com/tutorials/75455-microsoft-edge-open-sites-apps-turn-off-windows-10-a.html","Microsoft Edge Open Sites in Apps - Turn On or Off in Windows 10")</f>
        <v>Microsoft Edge Open Sites in Apps - Turn On or Off in Windows 10</v>
      </c>
      <c r="B2271" s="24" t="s">
        <v>2355</v>
      </c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</row>
    <row r="2272" ht="27.0" customHeight="1">
      <c r="A2272" s="22" t="str">
        <f>HYPERLINK("https://www.tenforums.com/tutorials/5619-microsoft-edge-open-website-internet-explorer.html","Microsoft Edge - Open Website with Internet Explorer")</f>
        <v>Microsoft Edge - Open Website with Internet Explorer</v>
      </c>
      <c r="B2272" s="23" t="s">
        <v>2356</v>
      </c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</row>
    <row r="2273" ht="27.0" customHeight="1">
      <c r="A2273" s="22" t="str">
        <f>HYPERLINK("https://www.tenforums.com/tutorials/7906-microsoft-edge-page-prediction-turn-off-windows-10-a.html","Microsoft Edge Page Prediction - Turn On or Off in Windows 10")</f>
        <v>Microsoft Edge Page Prediction - Turn On or Off in Windows 10</v>
      </c>
      <c r="B2273" s="23" t="s">
        <v>2357</v>
      </c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</row>
    <row r="2274" ht="27.0" customHeight="1">
      <c r="A2274" s="22" t="str">
        <f>HYPERLINK("https://www.tenforums.com/tutorials/6206-microsoft-edge-pin-start-sites-windows-10-a.html","Microsoft Edge - 'Pin to Start' Sites in Windows 10")</f>
        <v>Microsoft Edge - 'Pin to Start' Sites in Windows 10</v>
      </c>
      <c r="B2274" s="23" t="s">
        <v>2358</v>
      </c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</row>
    <row r="2275" ht="27.0" customHeight="1">
      <c r="A2275" s="22" t="str">
        <f>HYPERLINK("https://www.tenforums.com/tutorials/86366-pin-taskbar-website-microsoft-edge-windows-10-a.html","Microsoft Edge - Pin to Taskbar Sites in Windows 10")</f>
        <v>Microsoft Edge - Pin to Taskbar Sites in Windows 10</v>
      </c>
      <c r="B2275" s="23" t="s">
        <v>2359</v>
      </c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</row>
    <row r="2276" ht="27.0" customHeight="1">
      <c r="A2276" s="22" t="str">
        <f>HYPERLINK("https://www.tenforums.com/tutorials/115545-enable-disable-microsoft-edge-pre-launching-windows-10-a.html","Microsoft Edge Pre-launching - Enable or Disable in Windows 10")</f>
        <v>Microsoft Edge Pre-launching - Enable or Disable in Windows 10</v>
      </c>
      <c r="B2276" s="23" t="s">
        <v>2360</v>
      </c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</row>
    <row r="2277" ht="27.0" customHeight="1">
      <c r="A2277" s="22" t="str">
        <f>HYPERLINK("https://www.tenforums.com/tutorials/104014-print-clutter-free-webpages-microsoft-edge.html","Microsoft Edge - Print Clutter-Free Webpages")</f>
        <v>Microsoft Edge - Print Clutter-Free Webpages</v>
      </c>
      <c r="B2277" s="23" t="s">
        <v>2361</v>
      </c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</row>
    <row r="2278" ht="27.0" customHeight="1">
      <c r="A2278" s="22" t="str">
        <f>HYPERLINK("https://www.tenforums.com/tutorials/114852-enable-disable-printing-microsoft-edge-windows-10-a.html","Microsoft Edge Printing - Enable or Disable in Windows 10")</f>
        <v>Microsoft Edge Printing - Enable or Disable in Windows 10</v>
      </c>
      <c r="B2278" s="23" t="s">
        <v>2362</v>
      </c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</row>
    <row r="2279" ht="27.0" customHeight="1">
      <c r="A2279" s="22" t="str">
        <f>HYPERLINK("https://www.tenforums.com/tutorials/102511-read-aloud-microsoft-edge-windows-10-a.html","Microsoft Edge Read Aloud in Windows 10")</f>
        <v>Microsoft Edge Read Aloud in Windows 10</v>
      </c>
      <c r="B2279" s="23" t="s">
        <v>2363</v>
      </c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</row>
    <row r="2280" ht="27.0" customHeight="1">
      <c r="A2280" s="22" t="str">
        <f>HYPERLINK("https://www.tenforums.com/tutorials/6248-microsoft-edge-reading-list-articles-add-remove-windows-10-a.html","Microsoft Edge Reading List Articles - Add or Remove in Windows 10")</f>
        <v>Microsoft Edge Reading List Articles - Add or Remove in Windows 10</v>
      </c>
      <c r="B2280" s="23" t="s">
        <v>2364</v>
      </c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</row>
    <row r="2281" ht="27.0" customHeight="1">
      <c r="A2281" s="22" t="str">
        <f>HYPERLINK("https://www.tenforums.com/tutorials/114153-change-page-theme-microsoft-edge-reading-view-windows-10-a.html","Microsoft Edge Reading View - Change Page Theme in Windows 10")</f>
        <v>Microsoft Edge Reading View - Change Page Theme in Windows 10</v>
      </c>
      <c r="B2281" s="23" t="s">
        <v>2365</v>
      </c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</row>
    <row r="2282" ht="27.0" customHeight="1">
      <c r="A2282" s="22" t="str">
        <f>HYPERLINK("https://www.tenforums.com/tutorials/114129-change-text-size-microsoft-edge-reading-view-windows-10-a.html","Microsoft Edge Reading View - Change Text Size in Windows 10")</f>
        <v>Microsoft Edge Reading View - Change Text Size in Windows 10</v>
      </c>
      <c r="B2282" s="23" t="s">
        <v>2366</v>
      </c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</row>
    <row r="2283" ht="27.0" customHeight="1">
      <c r="A2283" s="22" t="str">
        <f>HYPERLINK("https://www.tenforums.com/tutorials/114225-change-text-spacing-microsoft-edge-reading-view-windows-10-a.html","Microsoft Edge Reading View - Change Text Spacing in Windows 10")</f>
        <v>Microsoft Edge Reading View - Change Text Spacing in Windows 10</v>
      </c>
      <c r="B2283" s="23" t="s">
        <v>2367</v>
      </c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</row>
    <row r="2284" ht="27.0" customHeight="1">
      <c r="A2284" s="22" t="str">
        <f>HYPERLINK("https://www.tenforums.com/tutorials/6276-microsoft-edge-reading-view-turn-off-windows-10-a.html","Microsoft Edge Reading View - Turn On or Off in Windows 10")</f>
        <v>Microsoft Edge Reading View - Turn On or Off in Windows 10</v>
      </c>
      <c r="B2284" s="23" t="s">
        <v>2368</v>
      </c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</row>
    <row r="2285" ht="27.0" customHeight="1">
      <c r="A2285" s="22" t="str">
        <f>HYPERLINK("https://www.tenforums.com/tutorials/113624-turn-off-line-focus-microsoft-edge-reading-view-windows-10-a.html","Microsoft Edge Reading View - Turn On or Off Line Focus in Windows 10")</f>
        <v>Microsoft Edge Reading View - Turn On or Off Line Focus in Windows 10</v>
      </c>
      <c r="B2285" s="23" t="s">
        <v>2369</v>
      </c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</row>
    <row r="2286" ht="27.0" customHeight="1">
      <c r="A2286" s="22" t="str">
        <f>HYPERLINK("https://www.tenforums.com/tutorials/28655-microsoft-edge-reinstall-re-register-windows-10-a.html","Microsoft Edge - Reinstall and Re-register in Windows 10")</f>
        <v>Microsoft Edge - Reinstall and Re-register in Windows 10</v>
      </c>
      <c r="B2286" s="23" t="s">
        <v>2370</v>
      </c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</row>
    <row r="2287" ht="27.0" customHeight="1">
      <c r="A2287" s="22" t="str">
        <f>HYPERLINK("https://www.tenforums.com/tutorials/111016-rename-groups-tabs-set-aside-microsoft-edge-windows-10-a.html","Microsoft Edge - Rename Groups of Tabs Set Aside in Windows 10")</f>
        <v>Microsoft Edge - Rename Groups of Tabs Set Aside in Windows 10</v>
      </c>
      <c r="B2287" s="23" t="s">
        <v>2371</v>
      </c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</row>
    <row r="2288" ht="27.0" customHeight="1">
      <c r="A2288" s="22" t="str">
        <f>HYPERLINK("https://www.tenforums.com/tutorials/25353-microsoft-edge-reset-default-windows-10-a.html","Microsoft Edge - Reset to Default in Windows 10")</f>
        <v>Microsoft Edge - Reset to Default in Windows 10</v>
      </c>
      <c r="B2288" s="23" t="s">
        <v>2372</v>
      </c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</row>
    <row r="2289" ht="27.0" customHeight="1">
      <c r="A2289" s="22" t="str">
        <f>HYPERLINK("https://www.tenforums.com/tutorials/46249-microsoft-edge-save-protected-media-licenses-turn-off.html","Microsoft Edge Save Protected Media Licenses - Turn On or Off")</f>
        <v>Microsoft Edge Save Protected Media Licenses - Turn On or Off</v>
      </c>
      <c r="B2289" s="23" t="s">
        <v>2373</v>
      </c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</row>
    <row r="2290" ht="27.0" customHeight="1">
      <c r="A2290" s="22" t="str">
        <f>HYPERLINK("https://www.tenforums.com/tutorials/115077-enable-disable-save-passwords-microsoft-edge-windows-10-a.html","Microsoft Edge Save Passwords - Enable or Disable in Windows 10")</f>
        <v>Microsoft Edge Save Passwords - Enable or Disable in Windows 10</v>
      </c>
      <c r="B2290" s="23" t="s">
        <v>2374</v>
      </c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</row>
    <row r="2291" ht="27.0" customHeight="1">
      <c r="A2291" s="22" t="str">
        <f>HYPERLINK("https://www.tenforums.com/tutorials/8489-microsoft-edge-saved-passwords-manage-windows-10-a.html","Microsoft Edge Saved Passwords - Manage in Windows 10")</f>
        <v>Microsoft Edge Saved Passwords - Manage in Windows 10</v>
      </c>
      <c r="B2291" s="23" t="s">
        <v>2375</v>
      </c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</row>
    <row r="2292" ht="27.0" customHeight="1">
      <c r="A2292" s="22" t="str">
        <f>HYPERLINK("https://www.tenforums.com/tutorials/97500-add-remove-microsoft-edge-search-box-placeholder-text-windows-10-a.html","Microsoft Edge Search Box Placeholder Text - Add or Remove in Windows 10")</f>
        <v>Microsoft Edge Search Box Placeholder Text - Add or Remove in Windows 10</v>
      </c>
      <c r="B2292" s="23" t="s">
        <v>2376</v>
      </c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</row>
    <row r="2293" ht="27.0" customHeight="1">
      <c r="A2293" s="22" t="str">
        <f>HYPERLINK("https://www.tenforums.com/tutorials/8360-microsoft-edge-search-engine-change-windows-10-a.html","Microsoft Edge Search Engine - Change in Windows 10")</f>
        <v>Microsoft Edge Search Engine - Change in Windows 10</v>
      </c>
      <c r="B2293" s="23" t="s">
        <v>2377</v>
      </c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</row>
    <row r="2294" ht="27.0" customHeight="1">
      <c r="A2294" s="22" t="str">
        <f>HYPERLINK("https://www.tenforums.com/tutorials/115916-enable-disable-change-search-engine-microsoft-edge-windows-10-a.html","Microsoft Edge Search Engine - Enable or Disable Change in Windows 10")</f>
        <v>Microsoft Edge Search Engine - Enable or Disable Change in Windows 10</v>
      </c>
      <c r="B2294" s="23" t="s">
        <v>2378</v>
      </c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</row>
    <row r="2295" ht="27.0" customHeight="1">
      <c r="A2295" s="22" t="str">
        <f>HYPERLINK("https://www.tenforums.com/tutorials/115901-enable-disable-search-suggestions-address-bar-microsoft-edge.html","Microsoft Edge Search Suggestions in Address Bar - Enable or Disable in Windows 10")</f>
        <v>Microsoft Edge Search Suggestions in Address Bar - Enable or Disable in Windows 10</v>
      </c>
      <c r="B2295" s="23" t="s">
        <v>2379</v>
      </c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</row>
    <row r="2296" ht="27.0" customHeight="1">
      <c r="A2296" s="22" t="str">
        <f>HYPERLINK("https://www.tenforums.com/tutorials/119953-send-webpage-microsoft-edge-android-phone-windows-10-pc.html","Microsoft Edge - Send Webpage from Android Phone to Windows 10 PC")</f>
        <v>Microsoft Edge - Send Webpage from Android Phone to Windows 10 PC</v>
      </c>
      <c r="B2296" s="23" t="s">
        <v>155</v>
      </c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</row>
    <row r="2297" ht="27.0" customHeight="1">
      <c r="A2297" s="22" t="str">
        <f>HYPERLINK("https://www.tenforums.com/tutorials/123007-set-up-security-key-sign-microsoft-account-microsoft-edge.html","Microsoft Edge- Set Up Security Key to Sign in to Microsoft Account")</f>
        <v>Microsoft Edge- Set Up Security Key to Sign in to Microsoft Account</v>
      </c>
      <c r="B2297" s="23" t="s">
        <v>1760</v>
      </c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</row>
    <row r="2298" ht="27.0" customHeight="1">
      <c r="A2298" s="22" t="str">
        <f>HYPERLINK("https://www.tenforums.com/tutorials/122208-set-up-windows-hello-sign-microsoft-account-microsoft-edge.html","Microsoft Edge - Set Up Windows Hello to Sign in to Microsoft Account")</f>
        <v>Microsoft Edge - Set Up Windows Hello to Sign in to Microsoft Account</v>
      </c>
      <c r="B2298" s="23" t="s">
        <v>1761</v>
      </c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</row>
    <row r="2299" ht="27.0" customHeight="1">
      <c r="A2299" s="22" t="str">
        <f>HYPERLINK("https://www.tenforums.com/tutorials/78544-microsoft-edge-share-web-pages-windows-10-a.html","Microsoft Edge - Share Web Pages in Windows 10")</f>
        <v>Microsoft Edge - Share Web Pages in Windows 10</v>
      </c>
      <c r="B2299" s="24" t="s">
        <v>2380</v>
      </c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</row>
    <row r="2300" ht="27.0" customHeight="1">
      <c r="A2300" s="22" t="str">
        <f>HYPERLINK("https://www.tenforums.com/tutorials/7755-microsoft-edge-shortcut-create-windows-10-a.html","Microsoft Edge Shortcut - Create in Windows 10")</f>
        <v>Microsoft Edge Shortcut - Create in Windows 10</v>
      </c>
      <c r="B2300" s="23" t="s">
        <v>2381</v>
      </c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</row>
    <row r="2301" ht="27.0" customHeight="1">
      <c r="A2301" s="22" t="str">
        <f>HYPERLINK("https://www.tenforums.com/tutorials/113897-turn-off-show-definitions-inline-microsoft-edge-windows-10-a.html","Microsoft Edge Show Definitions Inline - Turn On or Off in Windows 10")</f>
        <v>Microsoft Edge Show Definitions Inline - Turn On or Off in Windows 10</v>
      </c>
      <c r="B2301" s="23" t="s">
        <v>2382</v>
      </c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</row>
    <row r="2302" ht="27.0" customHeight="1">
      <c r="A2302" s="25" t="str">
        <f>HYPERLINK("https://www.tenforums.com/tutorials/144061-enable-microsoft-edge-side-side-browser-experience-windows-10-a.html","Microsoft Edge Side by Side browser experience - Enable in Windows 10")</f>
        <v>Microsoft Edge Side by Side browser experience - Enable in Windows 10</v>
      </c>
      <c r="B2302" s="24" t="s">
        <v>2383</v>
      </c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</row>
    <row r="2303" ht="27.0" customHeight="1">
      <c r="A2303" s="22" t="str">
        <f>HYPERLINK("https://www.tenforums.com/tutorials/66516-microsoft-edge-smartscreen-filter-enable-disable-windows-10-a.html","Microsoft Edge SmartScreen Filter - Enable or Disable in Windows 10 ")</f>
        <v>Microsoft Edge SmartScreen Filter - Enable or Disable in Windows 10 </v>
      </c>
      <c r="B2303" s="23" t="s">
        <v>2384</v>
      </c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</row>
    <row r="2304" ht="27.0" customHeight="1">
      <c r="A2304" s="22" t="str">
        <f>HYPERLINK("https://www.tenforums.com/tutorials/117837-enable-disable-bypassing-smartscreen-sites-microsoft-edge.html","Microsoft Edge SmartScreen Prompts for Sites - Enable or Disable Bypassing in Windows 10")</f>
        <v>Microsoft Edge SmartScreen Prompts for Sites - Enable or Disable Bypassing in Windows 10</v>
      </c>
      <c r="B2304" s="23" t="s">
        <v>2385</v>
      </c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</row>
    <row r="2305" ht="27.0" customHeight="1">
      <c r="A2305" s="22" t="str">
        <f>HYPERLINK("https://www.tenforums.com/tutorials/63721-microsoft-edge-snooze-use-windows-10-a.html","Microsoft Edge Snooze - Use in Windows 10 ")</f>
        <v>Microsoft Edge Snooze - Use in Windows 10 </v>
      </c>
      <c r="B2305" s="23" t="s">
        <v>2386</v>
      </c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</row>
    <row r="2306" ht="27.0" customHeight="1">
      <c r="A2306" s="22" t="str">
        <f>HYPERLINK("https://www.tenforums.com/tutorials/75156-microsoft-edge-start-page-customize-windows-10-a.html","Microsoft Edge Start Page - Customize in Windows 10")</f>
        <v>Microsoft Edge Start Page - Customize in Windows 10</v>
      </c>
      <c r="B2306" s="24" t="s">
        <v>2387</v>
      </c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</row>
    <row r="2307" ht="27.0" customHeight="1">
      <c r="A2307" s="22" t="str">
        <f>HYPERLINK("https://www.tenforums.com/tutorials/5090-microsoft-edge-startup-page-change-windows-10-a.html","Microsoft Edge Startup Page - Change in Windows 10")</f>
        <v>Microsoft Edge Startup Page - Change in Windows 10</v>
      </c>
      <c r="B2307" s="23" t="s">
        <v>2388</v>
      </c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</row>
    <row r="2308" ht="27.0" customHeight="1">
      <c r="A2308" s="22" t="str">
        <f>HYPERLINK("https://www.tenforums.com/tutorials/36286-turn-off-sync-microsoft-edge-settings-across-windows-10-devices.html","Microsoft Edge Sync Settings across Windows 10 Devices - Turn On or Off")</f>
        <v>Microsoft Edge Sync Settings across Windows 10 Devices - Turn On or Off</v>
      </c>
      <c r="B2308" s="23" t="s">
        <v>2389</v>
      </c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</row>
    <row r="2309" ht="27.0" customHeight="1">
      <c r="A2309" s="22" t="str">
        <f>HYPERLINK("https://www.tenforums.com/tutorials/114967-enable-disable-sync-microsoft-edge-settings-windows-10-a.html","Microsoft Edge Sync Settings - Enable or Disable in Windows 10")</f>
        <v>Microsoft Edge Sync Settings - Enable or Disable in Windows 10</v>
      </c>
      <c r="B2309" s="23" t="s">
        <v>2390</v>
      </c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</row>
    <row r="2310" ht="27.0" customHeight="1">
      <c r="A2310" s="22" t="str">
        <f>HYPERLINK("https://www.tenforums.com/tutorials/115554-enable-disable-microsoft-edge-tab-preloading-windows-10-a.html","Microsoft Edge Tab Preloading - Enable or Disable in Windows 10")</f>
        <v>Microsoft Edge Tab Preloading - Enable or Disable in Windows 10</v>
      </c>
      <c r="B2310" s="23" t="s">
        <v>2391</v>
      </c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</row>
    <row r="2311" ht="27.0" customHeight="1">
      <c r="A2311" s="22" t="str">
        <f>HYPERLINK("https://www.tenforums.com/tutorials/73572-microsoft-edge-tab-preview-bar-hide-show-windows-10-a.html","Microsoft Edge Tab Preview Bar - Hide or Show in Windows 10 ")</f>
        <v>Microsoft Edge Tab Preview Bar - Hide or Show in Windows 10 </v>
      </c>
      <c r="B2311" s="23" t="s">
        <v>2392</v>
      </c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</row>
    <row r="2312" ht="27.0" customHeight="1">
      <c r="A2312" s="22" t="str">
        <f>HYPERLINK("https://www.tenforums.com/tutorials/59163-microsoft-edge-tab-preview-hide-show-delay-change-windows-10-a.html","Microsoft Edge Tab Preview Hide and Show Delay - Change in Windows 10 ")</f>
        <v>Microsoft Edge Tab Preview Hide and Show Delay - Change in Windows 10 </v>
      </c>
      <c r="B2312" s="23" t="s">
        <v>2393</v>
      </c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</row>
    <row r="2313" ht="27.0" customHeight="1">
      <c r="A2313" s="22" t="str">
        <f>HYPERLINK("https://www.tenforums.com/tutorials/59159-microsoft-edge-tab-preview-turn-off-windows-10-a.html","Microsoft Edge Tab Preview - Turn On or Off in Windows 10 ")</f>
        <v>Microsoft Edge Tab Preview - Turn On or Off in Windows 10 </v>
      </c>
      <c r="B2313" s="23" t="s">
        <v>2394</v>
      </c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</row>
    <row r="2314" ht="27.0" customHeight="1">
      <c r="A2314" s="22" t="str">
        <f>HYPERLINK("https://www.tenforums.com/tutorials/73576-set-aside-groups-tabs-microsoft-edge-windows-10-a.html","Microsoft Edge Tabs - Set Aside in Windows 10 ")</f>
        <v>Microsoft Edge Tabs - Set Aside in Windows 10 </v>
      </c>
      <c r="B2314" s="23" t="s">
        <v>2395</v>
      </c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</row>
    <row r="2315" ht="27.0" customHeight="1">
      <c r="A2315" s="22" t="str">
        <f>HYPERLINK("https://www.tenforums.com/tutorials/56146-microsoft-edge-tcp-fast-open-enable-disable-windows-10-a.html","Microsoft Edge TCP Fast Open - Enable or Disable in Windows 10")</f>
        <v>Microsoft Edge TCP Fast Open - Enable or Disable in Windows 10</v>
      </c>
      <c r="B2315" s="23" t="s">
        <v>2396</v>
      </c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</row>
    <row r="2316" ht="27.0" customHeight="1">
      <c r="A2316" s="22" t="str">
        <f>HYPERLINK("https://www.tenforums.com/tutorials/7224-microsoft-edge-theme-change-windows-10-a.html","Microsoft Edge Theme - Change in Windows 10")</f>
        <v>Microsoft Edge Theme - Change in Windows 10</v>
      </c>
      <c r="B2316" s="23" t="s">
        <v>2397</v>
      </c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</row>
    <row r="2317" ht="27.0" customHeight="1">
      <c r="A2317" s="22" t="str">
        <f>HYPERLINK("https://www.tenforums.com/tutorials/119499-add-remove-icons-microsoft-edge-toolbar-windows-10-a.html","Microsoft Edge Toolbar Icons - Add or Remove in Windows 10")</f>
        <v>Microsoft Edge Toolbar Icons - Add or Remove in Windows 10</v>
      </c>
      <c r="B2317" s="23" t="s">
        <v>2398</v>
      </c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</row>
    <row r="2318" ht="27.0" customHeight="1">
      <c r="A2318" s="22" t="str">
        <f>HYPERLINK("https://www.tenforums.com/tutorials/23656-microsoft-edge-vp9-extension-enable-disable-windows-10-a.html","Microsoft Edge VP9 Extension - Enable or Disable in Windows 10")</f>
        <v>Microsoft Edge VP9 Extension - Enable or Disable in Windows 10</v>
      </c>
      <c r="B2318" s="23" t="s">
        <v>2399</v>
      </c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</row>
    <row r="2319" ht="27.0" customHeight="1">
      <c r="A2319" s="22" t="str">
        <f>HYPERLINK("https://www.tenforums.com/tutorials/50978-microsoft-edge-web-notifications-add-remove-sites-windows-10-a.html","Microsoft Edge Web Notifications - Add or Remove Sites in Windows 10 ")</f>
        <v>Microsoft Edge Web Notifications - Add or Remove Sites in Windows 10 </v>
      </c>
      <c r="B2319" s="23" t="s">
        <v>2400</v>
      </c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</row>
    <row r="2320" ht="27.0" customHeight="1">
      <c r="A2320" s="22" t="str">
        <f>HYPERLINK("https://www.tenforums.com/tutorials/50987-microsoft-edge-web-notifications-turn-off-sites-windows-10-a.html","Microsoft Edge Web Notifications - Turn On or Off Sites in Windows 10")</f>
        <v>Microsoft Edge Web Notifications - Turn On or Off Sites in Windows 10</v>
      </c>
      <c r="B2320" s="23" t="s">
        <v>2401</v>
      </c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</row>
    <row r="2321" ht="27.0" customHeight="1">
      <c r="A2321" s="22" t="str">
        <f>HYPERLINK("https://www.tenforums.com/tutorials/40519-microsoft-edge-welcome-page-turn-off-windows-10-a.html","Microsoft Edge Welcome Page - Turn On or Off in Windows 10")</f>
        <v>Microsoft Edge Welcome Page - Turn On or Off in Windows 10</v>
      </c>
      <c r="B2321" s="23" t="s">
        <v>2402</v>
      </c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</row>
    <row r="2322" ht="27.0" customHeight="1">
      <c r="A2322" s="22" t="str">
        <f>HYPERLINK("https://www.tenforums.com/tutorials/106072-enable-download-host-wdag-microsoft-edge-windows-10-a.html","Microsoft Edge Windows Defender Application Guard - Enable Download to Host in Windows 10")</f>
        <v>Microsoft Edge Windows Defender Application Guard - Enable Download to Host in Windows 10</v>
      </c>
      <c r="B2322" s="23" t="s">
        <v>2403</v>
      </c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</row>
    <row r="2323" ht="27.0" customHeight="1">
      <c r="A2323" s="22" t="str">
        <f>HYPERLINK("https://www.tenforums.com/tutorials/83607-turn-off-windows-defender-application-guard-windows-10-a.html","Microsoft Edge Windows Defender Application Guard - Turn On or Off in Windows 10")</f>
        <v>Microsoft Edge Windows Defender Application Guard - Turn On or Off in Windows 10</v>
      </c>
      <c r="B2323" s="24" t="s">
        <v>2404</v>
      </c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</row>
    <row r="2324" ht="27.0" customHeight="1">
      <c r="A2324" s="22" t="str">
        <f>HYPERLINK("https://www.tenforums.com/tutorials/46231-microsoft-edge-zoom-out-webpage-windows-10-a.html","Microsoft Edge - Zoom In or Out on Webpage in Windows 10")</f>
        <v>Microsoft Edge - Zoom In or Out on Webpage in Windows 10</v>
      </c>
      <c r="B2324" s="23" t="s">
        <v>2405</v>
      </c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</row>
    <row r="2325" ht="27.0" customHeight="1">
      <c r="A2325" s="25" t="str">
        <f>HYPERLINK("https://www.tenforums.com/tutorials/151011-how-install-windows-10x-dual-screen-emulator-windows-10-a.html","Microsofe Emulator for Windows 10X Dual Screen Emulator - Install in Windows 10")</f>
        <v>Microsofe Emulator for Windows 10X Dual Screen Emulator - Install in Windows 10</v>
      </c>
      <c r="B2325" s="24" t="s">
        <v>2406</v>
      </c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</row>
    <row r="2326" ht="27.0" customHeight="1">
      <c r="A2326" s="22" t="str">
        <f>HYPERLINK("https://www.tenforums.com/tutorials/121905-create-set-up-your-microsoft-family-group.html","Microsoft Family Group - Create and Set Up")</f>
        <v>Microsoft Family Group - Create and Set Up</v>
      </c>
      <c r="B2326" s="23" t="s">
        <v>1124</v>
      </c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</row>
    <row r="2327" ht="27.0" customHeight="1">
      <c r="A2327" s="22" t="str">
        <f>HYPERLINK("https://www.tenforums.com/tutorials/119209-create-custom-font-microsoft-font-maker-app-windows-10-a.html","Microsoft Font Maker app - Create Custom Font in Windows 10")</f>
        <v>Microsoft Font Maker app - Create Custom Font in Windows 10</v>
      </c>
      <c r="B2327" s="23" t="s">
        <v>1279</v>
      </c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</row>
    <row r="2328" ht="27.0" customHeight="1">
      <c r="A2328" s="22" t="str">
        <f>HYPERLINK("https://www.tenforums.com/tutorials/25024-microsoft-garage-mouse-without-borders.html","Microsoft Garage Mouse without Borders")</f>
        <v>Microsoft Garage Mouse without Borders</v>
      </c>
      <c r="B2328" s="23" t="s">
        <v>2407</v>
      </c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</row>
    <row r="2329" ht="27.0" customHeight="1">
      <c r="A2329" s="22" t="str">
        <f>HYPERLINK("https://www.tenforums.com/tutorials/105936-create-custom-msc-microsoft-management-console-windows.html","Microsoft Management Console - Create Custom MSC in Windows")</f>
        <v>Microsoft Management Console - Create Custom MSC in Windows</v>
      </c>
      <c r="B2329" s="24" t="s">
        <v>2408</v>
      </c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</row>
    <row r="2330" ht="27.0" customHeight="1">
      <c r="A2330" s="25" t="str">
        <f>HYPERLINK("https://www.tenforums.com/tutorials/144914-fix-net-framework-microsoft-net-framework-repair-tool.html","Microsoft .NET Framework Repair Tool - Fix .NET Framework in Windows")</f>
        <v>Microsoft .NET Framework Repair Tool - Fix .NET Framework in Windows</v>
      </c>
      <c r="B2330" s="24" t="s">
        <v>2409</v>
      </c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</row>
    <row r="2331" ht="27.0" customHeight="1">
      <c r="A2331" s="25" t="s">
        <v>2410</v>
      </c>
      <c r="B2331" s="24" t="s">
        <v>2411</v>
      </c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</row>
    <row r="2332" ht="27.0" customHeight="1">
      <c r="A2332" s="25" t="s">
        <v>2412</v>
      </c>
      <c r="B2332" s="24" t="s">
        <v>2413</v>
      </c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</row>
    <row r="2333" ht="27.0" customHeight="1">
      <c r="A2333" s="25" t="s">
        <v>2414</v>
      </c>
      <c r="B2333" s="24" t="s">
        <v>2415</v>
      </c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</row>
    <row r="2334" ht="27.0" customHeight="1">
      <c r="A2334" s="25" t="s">
        <v>2416</v>
      </c>
      <c r="B2334" s="24" t="s">
        <v>2417</v>
      </c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</row>
    <row r="2335" ht="27.0" customHeight="1">
      <c r="A2335" s="25" t="s">
        <v>2418</v>
      </c>
      <c r="B2335" s="24" t="s">
        <v>2419</v>
      </c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</row>
    <row r="2336" ht="27.0" customHeight="1">
      <c r="A2336" s="25" t="str">
        <f>HYPERLINK("https://www.tenforums.com/tutorials/140419-install-uninstall-microsoft-paint-mspaint-windows-10-a.html","Microsoft Paint (mspaint) - Install or Uninstall in Windows 10")</f>
        <v>Microsoft Paint (mspaint) - Install or Uninstall in Windows 10</v>
      </c>
      <c r="B2336" s="24" t="s">
        <v>2420</v>
      </c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</row>
    <row r="2337" ht="27.0" customHeight="1">
      <c r="A2337" s="38" t="s">
        <v>2421</v>
      </c>
      <c r="B2337" s="37" t="s">
        <v>2422</v>
      </c>
      <c r="C2337" s="14"/>
      <c r="D2337" s="14"/>
      <c r="E2337" s="14"/>
      <c r="F2337" s="14"/>
      <c r="G2337" s="14"/>
      <c r="H2337" s="14"/>
      <c r="I2337" s="14"/>
      <c r="J2337" s="14"/>
      <c r="K2337" s="14"/>
      <c r="L2337" s="14"/>
      <c r="M2337" s="14"/>
      <c r="N2337" s="14"/>
      <c r="O2337" s="14"/>
      <c r="P2337" s="14"/>
      <c r="Q2337" s="14"/>
      <c r="R2337" s="14"/>
      <c r="S2337" s="14"/>
      <c r="T2337" s="14"/>
      <c r="U2337" s="14"/>
      <c r="V2337" s="14"/>
      <c r="W2337" s="14"/>
      <c r="X2337" s="14"/>
    </row>
    <row r="2338" ht="27.0" customHeight="1">
      <c r="A2338" s="38" t="s">
        <v>2423</v>
      </c>
      <c r="B2338" s="37" t="s">
        <v>2424</v>
      </c>
      <c r="C2338" s="14"/>
      <c r="D2338" s="14"/>
      <c r="E2338" s="14"/>
      <c r="F2338" s="14"/>
      <c r="G2338" s="14"/>
      <c r="H2338" s="14"/>
      <c r="I2338" s="14"/>
      <c r="J2338" s="14"/>
      <c r="K2338" s="14"/>
      <c r="L2338" s="14"/>
      <c r="M2338" s="14"/>
      <c r="N2338" s="14"/>
      <c r="O2338" s="14"/>
      <c r="P2338" s="14"/>
      <c r="Q2338" s="14"/>
      <c r="R2338" s="14"/>
      <c r="S2338" s="14"/>
      <c r="T2338" s="14"/>
      <c r="U2338" s="14"/>
      <c r="V2338" s="14"/>
      <c r="W2338" s="14"/>
      <c r="X2338" s="14"/>
    </row>
    <row r="2339" ht="27.0" customHeight="1">
      <c r="A2339" s="38" t="s">
        <v>2425</v>
      </c>
      <c r="B2339" s="37" t="s">
        <v>2426</v>
      </c>
      <c r="C2339" s="14"/>
      <c r="D2339" s="14"/>
      <c r="E2339" s="14"/>
      <c r="F2339" s="14"/>
      <c r="G2339" s="14"/>
      <c r="H2339" s="14"/>
      <c r="I2339" s="14"/>
      <c r="J2339" s="14"/>
      <c r="K2339" s="14"/>
      <c r="L2339" s="14"/>
      <c r="M2339" s="14"/>
      <c r="N2339" s="14"/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</row>
    <row r="2340" ht="27.0" customHeight="1">
      <c r="A2340" s="25" t="str">
        <f>HYPERLINK("https://www.tenforums.com/tutorials/143528-how-download-install-microsoft-powertoys-windows-10-a.html","Microsoft PowerToys - Download and Install in Windows 10")</f>
        <v>Microsoft PowerToys - Download and Install in Windows 10</v>
      </c>
      <c r="B2340" s="24" t="s">
        <v>2427</v>
      </c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</row>
    <row r="2341" ht="27.0" customHeight="1">
      <c r="A2341" s="26" t="s">
        <v>2428</v>
      </c>
      <c r="B2341" s="27" t="s">
        <v>2429</v>
      </c>
      <c r="C2341" s="14"/>
      <c r="D2341" s="14"/>
      <c r="E2341" s="14"/>
      <c r="F2341" s="14"/>
      <c r="G2341" s="14"/>
      <c r="H2341" s="14"/>
      <c r="I2341" s="14"/>
      <c r="J2341" s="14"/>
      <c r="K2341" s="14"/>
      <c r="L2341" s="14"/>
      <c r="M2341" s="14"/>
      <c r="N2341" s="14"/>
      <c r="O2341" s="14"/>
      <c r="P2341" s="14"/>
      <c r="Q2341" s="14"/>
      <c r="R2341" s="14"/>
      <c r="S2341" s="14"/>
      <c r="T2341" s="14"/>
      <c r="U2341" s="14"/>
      <c r="V2341" s="14"/>
      <c r="W2341" s="14"/>
      <c r="X2341" s="14"/>
    </row>
    <row r="2342" ht="27.0" customHeight="1">
      <c r="A2342" s="26" t="s">
        <v>2430</v>
      </c>
      <c r="B2342" s="27" t="s">
        <v>2431</v>
      </c>
      <c r="C2342" s="14"/>
      <c r="D2342" s="14"/>
      <c r="E2342" s="14"/>
      <c r="F2342" s="14"/>
      <c r="G2342" s="14"/>
      <c r="H2342" s="14"/>
      <c r="I2342" s="14"/>
      <c r="J2342" s="14"/>
      <c r="K2342" s="14"/>
      <c r="L2342" s="14"/>
      <c r="M2342" s="14"/>
      <c r="N2342" s="14"/>
      <c r="O2342" s="14"/>
      <c r="P2342" s="14"/>
      <c r="Q2342" s="14"/>
      <c r="R2342" s="14"/>
      <c r="S2342" s="14"/>
      <c r="T2342" s="14"/>
      <c r="U2342" s="14"/>
      <c r="V2342" s="14"/>
      <c r="W2342" s="14"/>
      <c r="X2342" s="14"/>
    </row>
    <row r="2343" ht="27.0" customHeight="1">
      <c r="A2343" s="22" t="str">
        <f>HYPERLINK("https://www.tenforums.com/tutorials/35640-print-pdf-windows-10-a.html","Microsoft Print to PDF in Windows 10")</f>
        <v>Microsoft Print to PDF in Windows 10</v>
      </c>
      <c r="B2343" s="23" t="s">
        <v>2432</v>
      </c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</row>
    <row r="2344" ht="27.0" customHeight="1">
      <c r="A2344" s="22" t="str">
        <f>HYPERLINK("https://www.tenforums.com/tutorials/66132-microsoft-print-pdf-printer-add-remove-windows-10-a.html","Microsoft Print to PDF Printer - Add or Remove in Windows 10 ")</f>
        <v>Microsoft Print to PDF Printer - Add or Remove in Windows 10 </v>
      </c>
      <c r="B2344" s="23" t="s">
        <v>2433</v>
      </c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</row>
    <row r="2345" ht="27.0" customHeight="1">
      <c r="A2345" s="22" t="str">
        <f>HYPERLINK("https://www.tenforums.com/tutorials/35650-microsoft-print-pdf-turn-off-windows-10-a.html","Microsoft Print to PDF - Turn On or Off in Windows 10")</f>
        <v>Microsoft Print to PDF - Turn On or Off in Windows 10</v>
      </c>
      <c r="B2345" s="23" t="s">
        <v>2434</v>
      </c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</row>
    <row r="2346" ht="27.0" customHeight="1">
      <c r="A2346" s="25" t="str">
        <f>HYPERLINK("https://www.tenforums.com/tutorials/140357-how-use-microsoft-safety-scanner-windows.html","Microsoft Safety Scanner in Windows")</f>
        <v>Microsoft Safety Scanner in Windows</v>
      </c>
      <c r="B2346" s="24" t="s">
        <v>2435</v>
      </c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</row>
    <row r="2347" ht="27.0" customHeight="1">
      <c r="A2347" s="22" t="str">
        <f>HYPERLINK("https://www.tenforums.com/tutorials/82625-read-microsoft-services-agreement-terms.html","Microsoft Services Agreement - Read Terms")</f>
        <v>Microsoft Services Agreement - Read Terms</v>
      </c>
      <c r="B2347" s="24" t="s">
        <v>2436</v>
      </c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</row>
    <row r="2348" ht="27.0" customHeight="1">
      <c r="A2348" s="22" t="str">
        <f>HYPERLINK("https://www.tenforums.com/tutorials/4742-choose-how-windows-store-app-updates-downloaded-windows-10-a.html","Microsoft Store App and Windows Updates - Choose how Downloaded in Windows 10")</f>
        <v>Microsoft Store App and Windows Updates - Choose how Downloaded in Windows 10</v>
      </c>
      <c r="B2348" s="23" t="s">
        <v>806</v>
      </c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</row>
    <row r="2349" ht="27.0" customHeight="1">
      <c r="A2349" s="22" t="str">
        <f>HYPERLINK("https://www.tenforums.com/tutorials/105329-specify-how-windows-store-app-updates-downloaded-windows-10-a.html","Microsoft Store App and Windows Updates - Specify how Downloaded in Windows 10")</f>
        <v>Microsoft Store App and Windows Updates - Specify how Downloaded in Windows 10</v>
      </c>
      <c r="B2349" s="23" t="s">
        <v>2437</v>
      </c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</row>
    <row r="2350" ht="27.0" customHeight="1">
      <c r="A2350" s="28" t="s">
        <v>2438</v>
      </c>
      <c r="B2350" s="29" t="s">
        <v>2439</v>
      </c>
      <c r="C2350" s="14"/>
      <c r="D2350" s="14"/>
      <c r="E2350" s="14"/>
      <c r="F2350" s="14"/>
      <c r="G2350" s="14"/>
      <c r="H2350" s="14"/>
      <c r="I2350" s="14"/>
      <c r="J2350" s="14"/>
      <c r="K2350" s="14"/>
      <c r="L2350" s="14"/>
      <c r="M2350" s="14"/>
      <c r="N2350" s="14"/>
      <c r="O2350" s="14"/>
      <c r="P2350" s="14"/>
      <c r="Q2350" s="14"/>
      <c r="R2350" s="14"/>
      <c r="S2350" s="14"/>
      <c r="T2350" s="14"/>
      <c r="U2350" s="14"/>
      <c r="V2350" s="14"/>
      <c r="W2350" s="14"/>
      <c r="X2350" s="14"/>
    </row>
    <row r="2351" ht="27.0" customHeight="1">
      <c r="A2351" s="26" t="s">
        <v>2440</v>
      </c>
      <c r="B2351" s="27" t="s">
        <v>2441</v>
      </c>
      <c r="C2351" s="14"/>
      <c r="D2351" s="14"/>
      <c r="E2351" s="14"/>
      <c r="F2351" s="14"/>
      <c r="G2351" s="14"/>
      <c r="H2351" s="14"/>
      <c r="I2351" s="14"/>
      <c r="J2351" s="14"/>
      <c r="K2351" s="14"/>
      <c r="L2351" s="14"/>
      <c r="M2351" s="14"/>
      <c r="N2351" s="14"/>
      <c r="O2351" s="14"/>
      <c r="P2351" s="14"/>
      <c r="Q2351" s="14"/>
      <c r="R2351" s="14"/>
      <c r="S2351" s="14"/>
      <c r="T2351" s="14"/>
      <c r="U2351" s="14"/>
      <c r="V2351" s="14"/>
      <c r="W2351" s="14"/>
      <c r="X2351" s="14"/>
    </row>
    <row r="2352" ht="27.0" customHeight="1">
      <c r="A2352" s="22" t="str">
        <f>HYPERLINK("https://www.tenforums.com/tutorials/8239-re-register-microsoft-store-app-windows-10-a.html","Microsoft Store app - Re-register in Windows 10")</f>
        <v>Microsoft Store app - Re-register in Windows 10</v>
      </c>
      <c r="B2352" s="23" t="s">
        <v>2442</v>
      </c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</row>
    <row r="2353" ht="27.0" customHeight="1">
      <c r="A2353" s="25" t="s">
        <v>2443</v>
      </c>
      <c r="B2353" s="24" t="s">
        <v>2444</v>
      </c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</row>
    <row r="2354" ht="27.0" customHeight="1">
      <c r="A2354" s="22" t="str">
        <f>HYPERLINK("https://www.tenforums.com/tutorials/123970-use-applocker-block-microsoft-store-apps-windows-10-a.html","Microsoft Store Apps - Block using AppLocker in Windows 10")</f>
        <v>Microsoft Store Apps - Block using AppLocker in Windows 10</v>
      </c>
      <c r="B2354" s="23" t="s">
        <v>192</v>
      </c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</row>
    <row r="2355" ht="27.0" customHeight="1">
      <c r="A2355" s="22" t="str">
        <f>HYPERLINK("https://www.tenforums.com/tutorials/127437-enable-disable-microsoft-store-apps-windows-10-a.html","Microsoft Store Apps - Enable or Disable in Windows 10")</f>
        <v>Microsoft Store Apps - Enable or Disable in Windows 10</v>
      </c>
      <c r="B2355" s="23" t="s">
        <v>2445</v>
      </c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</row>
    <row r="2356" ht="27.0" customHeight="1">
      <c r="A2356" s="22" t="str">
        <f>HYPERLINK("https://www.tenforums.com/tutorials/125233-enable-disable-microsoft-store-apps-open-files-desktop-app.html","Microsoft Store Apps - Enable or Disable Open Files in Desktop App")</f>
        <v>Microsoft Store Apps - Enable or Disable Open Files in Desktop App</v>
      </c>
      <c r="B2356" s="23" t="s">
        <v>2446</v>
      </c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</row>
    <row r="2357" ht="27.0" customHeight="1">
      <c r="A2357" s="30" t="str">
        <f>HYPERLINK("https://www.tenforums.com/tutorials/3175-reinstall-re-register-apps-windows-10-a.html","Microsoft Store Apps - Reinstall and Re-register in Windows 10")</f>
        <v>Microsoft Store Apps - Reinstall and Re-register in Windows 10</v>
      </c>
      <c r="B2357" s="24" t="s">
        <v>208</v>
      </c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</row>
    <row r="2358" ht="27.0" customHeight="1">
      <c r="A2358" s="22" t="str">
        <f>HYPERLINK("https://www.tenforums.com/tutorials/104440-run-microsoft-store-apps-startup-windows-10-a.html","Microsoft Store Apps - Run at Startup in Windows 10")</f>
        <v>Microsoft Store Apps - Run at Startup in Windows 10</v>
      </c>
      <c r="B2358" s="23" t="s">
        <v>209</v>
      </c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</row>
    <row r="2359" ht="27.0" customHeight="1">
      <c r="A2359" s="25" t="s">
        <v>2447</v>
      </c>
      <c r="B2359" s="24" t="s">
        <v>2448</v>
      </c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</row>
    <row r="2360" ht="27.0" customHeight="1">
      <c r="A2360" s="25" t="s">
        <v>2449</v>
      </c>
      <c r="B2360" s="24" t="s">
        <v>2450</v>
      </c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</row>
    <row r="2361" ht="27.0" customHeight="1">
      <c r="A2361" s="25" t="str">
        <f>HYPERLINK("https://www.tenforums.com/tutorials/6317-check-app-updates-windows-10-store.html","Microsoft Store - Check for App Updates in Windows 10")</f>
        <v>Microsoft Store - Check for App Updates in Windows 10</v>
      </c>
      <c r="B2361" s="24" t="s">
        <v>197</v>
      </c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</row>
    <row r="2362" ht="27.0" customHeight="1">
      <c r="A2362" s="22" t="str">
        <f>HYPERLINK("https://www.tenforums.com/tutorials/122655-create-shortcut-directly-open-app-microsoft-store-windows-10-a.html","Microsoft Store - Create Shortcut to Directly Open App in Microsoft Store app in Windows 10")</f>
        <v>Microsoft Store - Create Shortcut to Directly Open App in Microsoft Store app in Windows 10</v>
      </c>
      <c r="B2362" s="23" t="s">
        <v>2451</v>
      </c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</row>
    <row r="2363" ht="27.0" customHeight="1">
      <c r="A2363" s="22" t="str">
        <f>HYPERLINK("https://www.tenforums.com/tutorials/103141-get-fonts-microsoft-store-windows-10-a.html","Microsoft Store - Get Fonts from in Windows 10")</f>
        <v>Microsoft Store - Get Fonts from in Windows 10</v>
      </c>
      <c r="B2363" s="23" t="s">
        <v>1285</v>
      </c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</row>
    <row r="2364" ht="27.0" customHeight="1">
      <c r="A2364" s="22" t="str">
        <f>HYPERLINK("https://www.tenforums.com/tutorials/118877-disable-remotely-install-apps-microsoft-store-windows-10-a.html","Microsoft Store Online - Enable or Disable Remotely Install Apps from in Windows 10")</f>
        <v>Microsoft Store Online - Enable or Disable Remotely Install Apps from in Windows 10</v>
      </c>
      <c r="B2364" s="23" t="s">
        <v>2452</v>
      </c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</row>
    <row r="2365" ht="27.0" customHeight="1">
      <c r="A2365" s="22" t="str">
        <f>HYPERLINK("https://www.tenforums.com/tutorials/111895-remote-install-apps-microsoft-store-online-windows-10-devices.html","Microsoft Store Online - Remotely Install Apps to Windows 10 Devices")</f>
        <v>Microsoft Store Online - Remotely Install Apps to Windows 10 Devices</v>
      </c>
      <c r="B2365" s="23" t="s">
        <v>2453</v>
      </c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</row>
    <row r="2366" ht="27.0" customHeight="1">
      <c r="A2366" s="22" t="str">
        <f>HYPERLINK("https://www.tenforums.com/tutorials/6664-turn-off-automatic-updates-apps-windows-10-store.html","Microsoft Store Update Apps Automatically - Turn On or Off in Windows 10")</f>
        <v>Microsoft Store Update Apps Automatically - Turn On or Off in Windows 10</v>
      </c>
      <c r="B2366" s="23" t="s">
        <v>249</v>
      </c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</row>
    <row r="2367" ht="27.0" customHeight="1">
      <c r="A2367" s="25" t="s">
        <v>2454</v>
      </c>
      <c r="B2367" s="24" t="s">
        <v>2455</v>
      </c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</row>
    <row r="2368" ht="27.0" customHeight="1">
      <c r="A2368" s="22" t="str">
        <f>HYPERLINK("https://www.tenforums.com/tutorials/48404-microsoft-surface-diagnostic-toolkit-use-windows-8-1-10-a.html","Microsoft Surface Diagnostic Toolkit - Use in Windows 8.1 and 10")</f>
        <v>Microsoft Surface Diagnostic Toolkit - Use in Windows 8.1 and 10</v>
      </c>
      <c r="B2368" s="23" t="s">
        <v>2456</v>
      </c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</row>
    <row r="2369" ht="27.0" customHeight="1">
      <c r="A2369" s="22" t="str">
        <f>HYPERLINK("https://www.tenforums.com/tutorials/106260-download-install-windows-update-microsoft-update-catalog.html","Microsoft Update Catalog - Download and Install Windows Update")</f>
        <v>Microsoft Update Catalog - Download and Install Windows Update</v>
      </c>
      <c r="B2369" s="23" t="s">
        <v>2457</v>
      </c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</row>
    <row r="2370" ht="27.0" customHeight="1">
      <c r="A2370" s="25" t="s">
        <v>2458</v>
      </c>
      <c r="B2370" s="24" t="s">
        <v>2459</v>
      </c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</row>
    <row r="2371" ht="27.0" customHeight="1">
      <c r="A2371" s="22" t="str">
        <f>HYPERLINK("https://www.tenforums.com/tutorials/66152-microsoft-xps-document-writer-printer-add-remove-windows-10-a.html","Microsoft XPS Document Writer Printer - Add or Remove in Windows 10 ")</f>
        <v>Microsoft XPS Document Writer Printer - Add or Remove in Windows 10 </v>
      </c>
      <c r="B2371" s="23" t="s">
        <v>2460</v>
      </c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</row>
    <row r="2372" ht="27.0" customHeight="1">
      <c r="A2372" s="22" t="str">
        <f>HYPERLINK("https://www.tenforums.com/tutorials/73416-lock-screen-clock-change-12-hour-24-hour-format-windows-10-a.html","Military Time - Show on Lock Screen Clock in Windows 10")</f>
        <v>Military Time - Show on Lock Screen Clock in Windows 10</v>
      </c>
      <c r="B2372" s="23" t="s">
        <v>568</v>
      </c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</row>
    <row r="2373" ht="27.0" customHeight="1">
      <c r="A2373" s="22" t="str">
        <f>HYPERLINK("https://www.tenforums.com/tutorials/73388-clock-taskbar-change-12-hour-24-hour-format-windows-10-a.html","Military Time - Show on Taskbar Clock in Windows 10")</f>
        <v>Military Time - Show on Taskbar Clock in Windows 10</v>
      </c>
      <c r="B2373" s="23" t="s">
        <v>569</v>
      </c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</row>
    <row r="2374" ht="27.0" customHeight="1">
      <c r="A2374" s="25" t="str">
        <f>HYPERLINK("https://www.tenforums.com/tutorials/147695-how-minimize-restore-app-window-windows-10-a.html","Minimize and Restore App Window in Windows 10")</f>
        <v>Minimize and Restore App Window in Windows 10</v>
      </c>
      <c r="B2374" s="24" t="s">
        <v>2461</v>
      </c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</row>
    <row r="2375" ht="27.0" customHeight="1">
      <c r="A2375" s="25" t="s">
        <v>2462</v>
      </c>
      <c r="B2375" s="24" t="s">
        <v>2463</v>
      </c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</row>
    <row r="2376" ht="27.0" customHeight="1">
      <c r="A2376" s="25" t="s">
        <v>2464</v>
      </c>
      <c r="B2376" s="24" t="s">
        <v>630</v>
      </c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</row>
    <row r="2377" ht="27.0" customHeight="1">
      <c r="A2377" s="25" t="s">
        <v>2465</v>
      </c>
      <c r="B2377" s="24" t="s">
        <v>1745</v>
      </c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</row>
    <row r="2378" ht="27.0" customHeight="1">
      <c r="A2378" s="22" t="str">
        <f>HYPERLINK("https://www.tenforums.com/tutorials/77350-mixed-reality-add-remove-settings-windows-10-a.html","Mixed Reality - Add or Remove from Settings in Windows 10")</f>
        <v>Mixed Reality - Add or Remove from Settings in Windows 10</v>
      </c>
      <c r="B2378" s="24" t="s">
        <v>2466</v>
      </c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</row>
    <row r="2379" ht="27.0" customHeight="1">
      <c r="A2379" s="22" t="str">
        <f>HYPERLINK("https://www.tenforums.com/tutorials/124414-change-desktop-windows-mixed-reality-input-switching-windows-10-a.html","Mixed Reality and Desktop Input Switching - Change in Windows 10")</f>
        <v>Mixed Reality and Desktop Input Switching - Change in Windows 10</v>
      </c>
      <c r="B2379" s="23" t="s">
        <v>2467</v>
      </c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</row>
    <row r="2380" ht="27.0" customHeight="1">
      <c r="A2380" s="22" t="str">
        <f>HYPERLINK("https://www.tenforums.com/tutorials/93494-check-if-your-pc-supports-windows-mixed-reality-windows-10-a.html","Mixed Reality - Check if PC Supports n Windows 10")</f>
        <v>Mixed Reality - Check if PC Supports n Windows 10</v>
      </c>
      <c r="B2380" s="23" t="s">
        <v>2468</v>
      </c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</row>
    <row r="2381" ht="27.0" customHeight="1">
      <c r="A2381" s="22" t="str">
        <f>HYPERLINK("https://www.tenforums.com/tutorials/121191-clear-environment-data-windows-mixed-reality-windows-10-a.html","Mixed Reality - Clear Environment Data in Windows 10")</f>
        <v>Mixed Reality - Clear Environment Data in Windows 10</v>
      </c>
      <c r="B2381" s="23" t="s">
        <v>2469</v>
      </c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</row>
    <row r="2382" ht="27.0" customHeight="1">
      <c r="A2382" s="25" t="s">
        <v>2470</v>
      </c>
      <c r="B2382" s="24" t="s">
        <v>2471</v>
      </c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</row>
    <row r="2383" ht="27.0" customHeight="1">
      <c r="A2383" s="22" t="str">
        <f>HYPERLINK("https://www.tenforums.com/tutorials/121260-open-use-windows-mixed-reality-flashlight-windows-10-a.html","Mixed Reality Flashlight - Open and Use in Windows 10")</f>
        <v>Mixed Reality Flashlight - Open and Use in Windows 10</v>
      </c>
      <c r="B2383" s="23" t="s">
        <v>2472</v>
      </c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</row>
    <row r="2384" ht="27.0" customHeight="1">
      <c r="A2384" s="25" t="str">
        <f>HYPERLINK("https://www.tenforums.com/tutorials/147464-change-mixed-reality-app-window-resolution-headset-windows-10-a.html","Mixed Reality Headset Display - Change App Windows Resolution in Windows 10")</f>
        <v>Mixed Reality Headset Display - Change App Windows Resolution in Windows 10</v>
      </c>
      <c r="B2384" s="24" t="s">
        <v>2473</v>
      </c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</row>
    <row r="2385" ht="27.0" customHeight="1">
      <c r="A2385" s="25" t="str">
        <f>HYPERLINK("https://www.tenforums.com/tutorials/147456-change-experience-options-mixed-reality-headset-windows-10-a.html","Mixed Reality Headset Display - Change Experience Options in Windows 10")</f>
        <v>Mixed Reality Headset Display - Change Experience Options in Windows 10</v>
      </c>
      <c r="B2385" s="24" t="s">
        <v>2474</v>
      </c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</row>
    <row r="2386" ht="27.0" customHeight="1">
      <c r="A2386" s="30" t="str">
        <f>HYPERLINK("https://www.tenforums.com/tutorials/121081-change-frame-rate-mixed-reality-headset-display-windows-10-a.html","Mixed Reality Headset Display - Change Frame Rate in Windows 10")</f>
        <v>Mixed Reality Headset Display - Change Frame Rate in Windows 10</v>
      </c>
      <c r="B2386" s="24" t="s">
        <v>2475</v>
      </c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</row>
    <row r="2387" ht="27.0" customHeight="1">
      <c r="A2387" s="25" t="s">
        <v>2476</v>
      </c>
      <c r="B2387" s="24" t="s">
        <v>2477</v>
      </c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</row>
    <row r="2388" ht="27.0" customHeight="1">
      <c r="A2388" s="22" t="str">
        <f>HYPERLINK("https://www.tenforums.com/tutorials/126511-see-mixed-reality-headset-resolution-windows-10-a.html","Mixed Reality Headset Resolution - See in Windows 10")</f>
        <v>Mixed Reality Headset Resolution - See in Windows 10</v>
      </c>
      <c r="B2388" s="23" t="s">
        <v>2478</v>
      </c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</row>
    <row r="2389" ht="27.0" customHeight="1">
      <c r="A2389" s="22" t="str">
        <f>HYPERLINK("https://www.tenforums.com/tutorials/120992-set-up-windows-mixed-reality-headset-windows-10-a.html","Mixed Reality Headset - Set Up in Windows 10")</f>
        <v>Mixed Reality Headset - Set Up in Windows 10</v>
      </c>
      <c r="B2389" s="23" t="s">
        <v>2479</v>
      </c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</row>
    <row r="2390" ht="27.0" customHeight="1">
      <c r="A2390" s="25" t="s">
        <v>2480</v>
      </c>
      <c r="B2390" s="24" t="s">
        <v>2481</v>
      </c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</row>
    <row r="2391" ht="27.0" customHeight="1">
      <c r="A2391" s="22" t="str">
        <f>HYPERLINK("https://www.tenforums.com/tutorials/121194-reset-windows-mixed-reality-home-default-windows-10-a.html","Mixed Reality Home - Reset to Default in Windows 10")</f>
        <v>Mixed Reality Home - Reset to Default in Windows 10</v>
      </c>
      <c r="B2391" s="23" t="s">
        <v>2482</v>
      </c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</row>
    <row r="2392" ht="27.0" customHeight="1">
      <c r="A2392" s="22" t="str">
        <f>HYPERLINK("https://www.tenforums.com/tutorials/120934-setup-pair-mixed-reality-motion-controllers-windows-10-a.html","Mixed Reality Motion Controllers - Setup and Pair in Windows 10")</f>
        <v>Mixed Reality Motion Controllers - Setup and Pair in Windows 10</v>
      </c>
      <c r="B2392" s="23" t="s">
        <v>2483</v>
      </c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</row>
    <row r="2393" ht="27.0" customHeight="1">
      <c r="A2393" s="22" t="str">
        <f>HYPERLINK("https://www.tenforums.com/tutorials/120283-turn-off-mirror-headset-audio-if-mixed-reality-portal-running.html","Mixed Reality Portal - Turn On or Off Mirror Headset Audio to Desktop")</f>
        <v>Mixed Reality Portal - Turn On or Off Mirror Headset Audio to Desktop</v>
      </c>
      <c r="B2393" s="23" t="s">
        <v>2484</v>
      </c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</row>
    <row r="2394" ht="27.0" customHeight="1">
      <c r="A2394" s="25" t="s">
        <v>2485</v>
      </c>
      <c r="B2394" s="24" t="s">
        <v>2486</v>
      </c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</row>
    <row r="2395" ht="27.0" customHeight="1">
      <c r="A2395" s="25" t="s">
        <v>2487</v>
      </c>
      <c r="B2395" s="24" t="s">
        <v>2488</v>
      </c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</row>
    <row r="2396" ht="27.0" customHeight="1">
      <c r="A2396" s="22" t="str">
        <f>HYPERLINK("https://www.tenforums.com/tutorials/120269-turn-off-switch-headset-audio-if-mixed-reality-portal-running.html","Mixed Reality Portal - Turn On or Off Switch to Headset Audio")</f>
        <v>Mixed Reality Portal - Turn On or Off Switch to Headset Audio</v>
      </c>
      <c r="B2396" s="23" t="s">
        <v>2489</v>
      </c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</row>
    <row r="2397" ht="27.0" customHeight="1">
      <c r="A2397" s="22" t="str">
        <f>HYPERLINK("https://www.tenforums.com/tutorials/120280-turn-off-switch-headset-mic-if-mixed-reality-portal-running.html","Mixed Reality Portal - Turn On or Off Switch to Headset Mic")</f>
        <v>Mixed Reality Portal - Turn On or Off Switch to Headset Mic</v>
      </c>
      <c r="B2397" s="23" t="s">
        <v>2490</v>
      </c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</row>
    <row r="2398" ht="27.0" customHeight="1">
      <c r="A2398" s="22" t="str">
        <f>HYPERLINK("https://www.tenforums.com/tutorials/121147-record-video-windows-mixed-reality-windows-10-a.html","Mixed Reality - Record Video in Windows 10")</f>
        <v>Mixed Reality - Record Video in Windows 10</v>
      </c>
      <c r="B2398" s="23" t="s">
        <v>2491</v>
      </c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</row>
    <row r="2399" ht="27.0" customHeight="1">
      <c r="A2399" s="22" t="str">
        <f>HYPERLINK("https://www.tenforums.com/tutorials/126514-run-desktop-win32-apps-windows-mixed-reality-windows-10-a.html","Mixed Reality - Run Desktop (Win32) apps in Windows 10")</f>
        <v>Mixed Reality - Run Desktop (Win32) apps in Windows 10</v>
      </c>
      <c r="B2399" s="23" t="s">
        <v>2492</v>
      </c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</row>
    <row r="2400" ht="27.0" customHeight="1">
      <c r="A2400" s="22" t="str">
        <f>HYPERLINK("https://www.tenforums.com/tutorials/121129-take-screenshot-windows-mixed-reality-windows-10-a.html","Mixed Reality - Take Screenshot in Windows 10")</f>
        <v>Mixed Reality - Take Screenshot in Windows 10</v>
      </c>
      <c r="B2400" s="23" t="s">
        <v>2493</v>
      </c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</row>
    <row r="2401" ht="27.0" customHeight="1">
      <c r="A2401" s="22" t="str">
        <f>HYPERLINK("https://www.tenforums.com/tutorials/120308-turn-off-use-speech-recognition-windows-mixed-reality.html","Mixed Reality - Turn On or Off Use Speech Recognition")</f>
        <v>Mixed Reality - Turn On or Off Use Speech Recognition</v>
      </c>
      <c r="B2401" s="23" t="s">
        <v>2494</v>
      </c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</row>
    <row r="2402" ht="27.0" customHeight="1">
      <c r="A2402" s="22" t="str">
        <f>HYPERLINK("https://www.tenforums.com/tutorials/121035-uninstall-reset-windows-mixed-reality-windows-10-a.html","Mixed Reality - Uninstall and Reset in Windows 10")</f>
        <v>Mixed Reality - Uninstall and Reset in Windows 10</v>
      </c>
      <c r="B2402" s="23" t="s">
        <v>2495</v>
      </c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</row>
    <row r="2403" ht="27.0" customHeight="1">
      <c r="A2403" s="22" t="str">
        <f>HYPERLINK("https://www.tenforums.com/tutorials/121513-view-interact-windows-10-desktop-windows-mixed-reality.html","Mixed Reality - View and Interact with Windows 10 Desktop")</f>
        <v>Mixed Reality - View and Interact with Windows 10 Desktop</v>
      </c>
      <c r="B2403" s="23" t="s">
        <v>2496</v>
      </c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</row>
    <row r="2404" ht="27.0" customHeight="1">
      <c r="A2404" s="25" t="s">
        <v>2497</v>
      </c>
      <c r="B2404" s="24" t="s">
        <v>2498</v>
      </c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</row>
    <row r="2405" ht="27.0" customHeight="1">
      <c r="A2405" s="22" t="str">
        <f>HYPERLINK("https://www.tenforums.com/tutorials/120317-adjust-mixed-reality-visual-quality-headset-display-windows-10-a.html","Mixed Reality Visual Quality for Headset Display - Adjust in Windows 10")</f>
        <v>Mixed Reality Visual Quality for Headset Display - Adjust in Windows 10</v>
      </c>
      <c r="B2405" s="23" t="s">
        <v>2499</v>
      </c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</row>
    <row r="2406" ht="27.0" customHeight="1">
      <c r="A2406" s="22" t="str">
        <f>HYPERLINK("https://www.tenforums.com/tutorials/131182-create-soft-hard-symbolic-links-windows.html","mklink - Create Soft and Hard Symbolic Links in Windows")</f>
        <v>mklink - Create Soft and Hard Symbolic Links in Windows</v>
      </c>
      <c r="B2406" s="23" t="s">
        <v>1539</v>
      </c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</row>
    <row r="2407" ht="27.0" customHeight="1">
      <c r="A2407" s="22" t="str">
        <f>HYPERLINK("https://www.tenforums.com/tutorials/128409-enable-disable-automatically-turn-off-mobile-hotspot-windows-10-a.html","Mobile Hotspot - Enable or Disable Automatically Turn Off in Windows 10")</f>
        <v>Mobile Hotspot - Enable or Disable Automatically Turn Off in Windows 10</v>
      </c>
      <c r="B2407" s="23" t="s">
        <v>2500</v>
      </c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</row>
    <row r="2408" ht="27.0" customHeight="1">
      <c r="A2408" s="22" t="str">
        <f>HYPERLINK("https://www.tenforums.com/tutorials/106796-enable-disable-mobile-hotspot-windows-10-a.html","Mobile Hotspot - Enable or Disable in Windows 10")</f>
        <v>Mobile Hotspot - Enable or Disable in Windows 10</v>
      </c>
      <c r="B2408" s="23" t="s">
        <v>2501</v>
      </c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</row>
    <row r="2409" ht="27.0" customHeight="1">
      <c r="A2409" s="22" t="str">
        <f>HYPERLINK("https://www.tenforums.com/tutorials/128415-enable-disable-turn-mobile-hotspot-remotely-windows-10-a.html","Mobile Hotspot - Enable or Disable Turn On Remotely in Windows 10")</f>
        <v>Mobile Hotspot - Enable or Disable Turn On Remotely in Windows 10</v>
      </c>
      <c r="B2409" s="23" t="s">
        <v>2502</v>
      </c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</row>
    <row r="2410" ht="27.0" customHeight="1">
      <c r="A2410" s="25" t="s">
        <v>2503</v>
      </c>
      <c r="B2410" s="24" t="s">
        <v>2504</v>
      </c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</row>
    <row r="2411" ht="27.0" customHeight="1">
      <c r="A2411" s="22" t="str">
        <f>HYPERLINK("https://www.tenforums.com/tutorials/77065-mobile-hotspot-turn-off-windows-10-mobile-phone.html","Mobile Hotspot - Turn On or Off on Windows 10 Mobile Phone")</f>
        <v>Mobile Hotspot - Turn On or Off on Windows 10 Mobile Phone</v>
      </c>
      <c r="B2411" s="24" t="s">
        <v>2505</v>
      </c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</row>
    <row r="2412" ht="27.0" customHeight="1">
      <c r="A2412" s="22" t="str">
        <f>HYPERLINK("https://www.tenforums.com/tutorials/46954-mobile-hotspot-turn-off-windows-10-pc.html","Mobile Hotspot - Turn On or Off on Windows 10 PC")</f>
        <v>Mobile Hotspot - Turn On or Off on Windows 10 PC</v>
      </c>
      <c r="B2412" s="23" t="s">
        <v>2506</v>
      </c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</row>
    <row r="2413" ht="27.0" customHeight="1">
      <c r="A2413" s="22" t="str">
        <f>HYPERLINK("https://www.tenforums.com/tutorials/74225-energy-efficient-ethernet-modem-enable-disable.html","Modem Energy Efficient Ethernet - Enable or Disable")</f>
        <v>Modem Energy Efficient Ethernet - Enable or Disable</v>
      </c>
      <c r="B2413" s="23" t="s">
        <v>1074</v>
      </c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</row>
    <row r="2414" ht="27.0" customHeight="1">
      <c r="A2414" s="25" t="str">
        <f>HYPERLINK("https://www.tenforums.com/tutorials/146580-how-check-if-connected-disconnected-modern-standby-windows-10-a.html","Modern Standby - Check if Connected or Disconnected in Windows 10")</f>
        <v>Modern Standby - Check if Connected or Disconnected in Windows 10</v>
      </c>
      <c r="B2414" s="24" t="s">
        <v>2507</v>
      </c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</row>
    <row r="2415" ht="27.0" customHeight="1">
      <c r="A2415" s="25" t="str">
        <f>HYPERLINK("https://www.tenforums.com/tutorials/145891-how-check-if-modern-standby-supported-windows-10-a.html","Modern Standby - Check if Supported in Windows 10")</f>
        <v>Modern Standby - Check if Supported in Windows 10</v>
      </c>
      <c r="B2415" s="24" t="s">
        <v>2508</v>
      </c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</row>
    <row r="2416" ht="27.0" customHeight="1">
      <c r="A2416" s="25" t="s">
        <v>2509</v>
      </c>
      <c r="B2416" s="24" t="s">
        <v>2510</v>
      </c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</row>
    <row r="2417" ht="27.0" customHeight="1">
      <c r="A2417" s="25" t="str">
        <f>HYPERLINK("https://www.tenforums.com/tutorials/146593-enable-disable-network-connectivity-modern-standby-windows-10-a.html","Modern Standby Network Connectivity - Enable or Disable in Windows 10")</f>
        <v>Modern Standby Network Connectivity - Enable or Disable in Windows 10</v>
      </c>
      <c r="B2417" s="24" t="s">
        <v>2511</v>
      </c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</row>
    <row r="2418" ht="27.0" customHeight="1">
      <c r="A2418" s="22" t="str">
        <f>HYPERLINK("https://www.tenforums.com/tutorials/80712-calibrate-display-color-windows-10-a.html","Monitor - Calibrate Color in Windows 10")</f>
        <v>Monitor - Calibrate Color in Windows 10</v>
      </c>
      <c r="B2418" s="24" t="s">
        <v>2512</v>
      </c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</row>
    <row r="2419" ht="27.0" customHeight="1">
      <c r="A2419" s="22" t="str">
        <f>HYPERLINK("https://www.tenforums.com/tutorials/4910-screen-resolution-display-change-windows-10-a.html","Monitor Screen Resolution - Change in Windows 10")</f>
        <v>Monitor Screen Resolution - Change in Windows 10</v>
      </c>
      <c r="B2419" s="23" t="s">
        <v>928</v>
      </c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</row>
    <row r="2420" ht="27.0" customHeight="1">
      <c r="A2420" s="25" t="s">
        <v>2513</v>
      </c>
      <c r="B2420" s="24" t="s">
        <v>938</v>
      </c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</row>
    <row r="2421" ht="27.0" customHeight="1">
      <c r="A2421" s="25" t="str">
        <f>HYPERLINK("https://www.tenforums.com/tutorials/144365-how-add-turn-off-mono-audio-context-menu-windows-10-a.html","Mono Audio context menu - Add or Remove in Windows 10")</f>
        <v>Mono Audio context menu - Add or Remove in Windows 10</v>
      </c>
      <c r="B2421" s="24" t="s">
        <v>2514</v>
      </c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</row>
    <row r="2422" ht="27.0" customHeight="1">
      <c r="A2422" s="22" t="str">
        <f>HYPERLINK("https://www.tenforums.com/tutorials/101006-turn-off-mono-audio-windows-10-a.html","Mono Audio - Turn On or Off in Windows 10")</f>
        <v>Mono Audio - Turn On or Off in Windows 10</v>
      </c>
      <c r="B2422" s="23" t="s">
        <v>2515</v>
      </c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</row>
    <row r="2423" ht="27.0" customHeight="1">
      <c r="A2423" s="22" t="str">
        <f>HYPERLINK("https://www.tenforums.com/tutorials/6460-start-menu-most-used-apps-add-remove-windows-10-a.html","Most Used Apps in Start Menu - Add or Remove in Windows 10")</f>
        <v>Most Used Apps in Start Menu - Add or Remove in Windows 10</v>
      </c>
      <c r="B2423" s="23" t="s">
        <v>2516</v>
      </c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</row>
    <row r="2424" ht="27.0" customHeight="1">
      <c r="A2424" s="22" t="str">
        <f>HYPERLINK("https://www.tenforums.com/tutorials/130681-find-motherboard-brand-model-serial-number-version-windows.html","Motherboard - Find Brand, Model, Serial Number, and Version in Windows")</f>
        <v>Motherboard - Find Brand, Model, Serial Number, and Version in Windows</v>
      </c>
      <c r="B2424" s="23" t="s">
        <v>2517</v>
      </c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</row>
    <row r="2425" ht="27.0" customHeight="1">
      <c r="A2425" s="22" t="str">
        <f>HYPERLINK("https://www.tenforums.com/tutorials/30231-mount-context-menu-add-remove-windows-10-a.html","Mount Context Menu - Add or Remove in Windows 10")</f>
        <v>Mount Context Menu - Add or Remove in Windows 10</v>
      </c>
      <c r="B2425" s="23" t="s">
        <v>2518</v>
      </c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</row>
    <row r="2426" ht="27.0" customHeight="1">
      <c r="A2426" s="25" t="s">
        <v>2519</v>
      </c>
      <c r="B2426" s="24" t="s">
        <v>1003</v>
      </c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</row>
    <row r="2427" ht="27.0" customHeight="1">
      <c r="A2427" s="22" t="str">
        <f>HYPERLINK("https://www.tenforums.com/tutorials/3579-iso-img-file-mount-unmount-windows-10-a.html","Mount or Unmount ISO and IMG Files in Windows 10")</f>
        <v>Mount or Unmount ISO and IMG Files in Windows 10</v>
      </c>
      <c r="B2427" s="23" t="s">
        <v>1525</v>
      </c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</row>
    <row r="2428" ht="27.0" customHeight="1">
      <c r="A2428" s="25" t="s">
        <v>2520</v>
      </c>
      <c r="B2428" s="24" t="s">
        <v>2521</v>
      </c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</row>
    <row r="2429" ht="27.0" customHeight="1">
      <c r="A2429" s="25" t="str">
        <f>HYPERLINK("https://www.tenforums.com/tutorials/142868-mount-drive-folder-windows-10-a.html","Mount Point Folder Path - Assign to Drive in Windows 10")</f>
        <v>Mount Point Folder Path - Assign to Drive in Windows 10</v>
      </c>
      <c r="B2429" s="24" t="s">
        <v>2522</v>
      </c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</row>
    <row r="2430" ht="27.0" customHeight="1">
      <c r="A2430" s="30" t="str">
        <f>HYPERLINK("https://www.tenforums.com/tutorials/113260-turn-off-activate-window-hovering-over-mouse-windows.html","Mouse Activate Window by Hovering Over - Turn On or Off in Windows")</f>
        <v>Mouse Activate Window by Hovering Over - Turn On or Off in Windows</v>
      </c>
      <c r="B2430" s="23" t="s">
        <v>82</v>
      </c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</row>
    <row r="2431" ht="27.0" customHeight="1">
      <c r="A2431" s="30" t="str">
        <f>HYPERLINK("https://www.tenforums.com/tutorials/113268-change-time-activate-window-hovering-over-mouse-windows.html","Mouse - Change Time to Activate Window by Hovering Over in Windows")</f>
        <v>Mouse - Change Time to Activate Window by Hovering Over in Windows</v>
      </c>
      <c r="B2431" s="23" t="s">
        <v>81</v>
      </c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</row>
    <row r="2432" ht="27.0" customHeight="1">
      <c r="A2432" s="22" t="str">
        <f>HYPERLINK("https://www.tenforums.com/tutorials/106624-turn-off-mouse-clicklock-windows.html","Mouse ClickLock - Turn On or Off in Windows")</f>
        <v>Mouse ClickLock - Turn On or Off in Windows</v>
      </c>
      <c r="B2432" s="23" t="s">
        <v>556</v>
      </c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</row>
    <row r="2433" ht="27.0" customHeight="1">
      <c r="A2433" s="30" t="str">
        <f>HYPERLINK("https://www.tenforums.com/tutorials/101604-change-mouse-cursor-speed-windows.html","Mouse Cursor Speed - Change in Windows")</f>
        <v>Mouse Cursor Speed - Change in Windows</v>
      </c>
      <c r="B2433" s="24" t="s">
        <v>2523</v>
      </c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</row>
    <row r="2434" ht="27.0" customHeight="1">
      <c r="A2434" s="25" t="s">
        <v>2524</v>
      </c>
      <c r="B2434" s="24" t="s">
        <v>2525</v>
      </c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</row>
    <row r="2435" ht="27.0" customHeight="1">
      <c r="A2435" s="22" t="str">
        <f>HYPERLINK("https://www.tenforums.com/tutorials/103600-enable-disable-mouse-keys-keyboard-shortcut-windows.html","Mouse Keys Keyboard Shortcut - Enable or Disable in Windows")</f>
        <v>Mouse Keys Keyboard Shortcut - Enable or Disable in Windows</v>
      </c>
      <c r="B2435" s="23" t="s">
        <v>2526</v>
      </c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</row>
    <row r="2436" ht="27.0" customHeight="1">
      <c r="A2436" s="22" t="str">
        <f>HYPERLINK("https://www.tenforums.com/tutorials/103553-turn-off-mouse-keys-windows-10-a.html","Mouse Keys - Turn On and Off in Windows 10")</f>
        <v>Mouse Keys - Turn On and Off in Windows 10</v>
      </c>
      <c r="B2436" s="23" t="s">
        <v>2527</v>
      </c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</row>
    <row r="2437" ht="27.0" customHeight="1">
      <c r="A2437" s="25" t="s">
        <v>2528</v>
      </c>
      <c r="B2437" s="24" t="s">
        <v>773</v>
      </c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</row>
    <row r="2438" ht="27.0" customHeight="1">
      <c r="A2438" s="25" t="s">
        <v>2529</v>
      </c>
      <c r="B2438" s="24" t="s">
        <v>2530</v>
      </c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</row>
    <row r="2439" ht="27.0" customHeight="1">
      <c r="A2439" s="22" t="str">
        <f>HYPERLINK("https://www.tenforums.com/tutorials/95458-allow-prevent-themes-change-mouse-pointers-windows-10-a.html","Mouse Pointers - Allow or Prevent Themes to Change in Windows 10")</f>
        <v>Mouse Pointers - Allow or Prevent Themes to Change in Windows 10</v>
      </c>
      <c r="B2439" s="23" t="s">
        <v>2531</v>
      </c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</row>
    <row r="2440" ht="27.0" customHeight="1">
      <c r="A2440" s="30" t="str">
        <f>HYPERLINK("https://www.tenforums.com/tutorials/5901-change-mouse-pointers-change-pointer-color-size-windows-10-a.html","Mouse Pointers - Change in Windows 10")</f>
        <v>Mouse Pointers - Change in Windows 10</v>
      </c>
      <c r="B2440" s="24" t="s">
        <v>2532</v>
      </c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</row>
    <row r="2441" ht="27.0" customHeight="1">
      <c r="A2441" s="22" t="str">
        <f>HYPERLINK("https://www.tenforums.com/tutorials/104600-enable-disable-changing-mouse-pointers-windows.html","Mouse Pointers - Enable or Disable Changing in Windows")</f>
        <v>Mouse Pointers - Enable or Disable Changing in Windows</v>
      </c>
      <c r="B2441" s="23" t="s">
        <v>2533</v>
      </c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</row>
    <row r="2442" ht="27.0" customHeight="1">
      <c r="A2442" s="22" t="str">
        <f>HYPERLINK("https://www.tenforums.com/tutorials/82696-change-mouse-primary-button-left-right-windows-10-a.html","Mouse Primary Button - Change to Left or Right in Windows 10")</f>
        <v>Mouse Primary Button - Change to Left or Right in Windows 10</v>
      </c>
      <c r="B2442" s="24" t="s">
        <v>2534</v>
      </c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</row>
    <row r="2443" ht="27.0" customHeight="1">
      <c r="A2443" s="22" t="str">
        <f>HYPERLINK("https://www.tenforums.com/tutorials/83213-change-mouse-scroll-speed-windows-10-a.html","Mouse Scroll Speed - Change in Windows 10")</f>
        <v>Mouse Scroll Speed - Change in Windows 10</v>
      </c>
      <c r="B2443" s="24" t="s">
        <v>2535</v>
      </c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</row>
    <row r="2444" ht="27.0" customHeight="1">
      <c r="A2444" s="22" t="str">
        <f>HYPERLINK("https://www.tenforums.com/tutorials/25024-microsoft-garage-mouse-without-borders.html","Mouse without Borders")</f>
        <v>Mouse without Borders</v>
      </c>
      <c r="B2444" s="23" t="s">
        <v>2407</v>
      </c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</row>
    <row r="2445" ht="27.0" customHeight="1">
      <c r="A2445" s="22" t="str">
        <f>HYPERLINK("https://www.tenforums.com/tutorials/29141-copy-folder-move-folder-context-menu-add-windows-10-a.html","'Move To folder' and 'Copy To folder' Context Menu - Add in Windows 10")</f>
        <v>'Move To folder' and 'Copy To folder' Context Menu - Add in Windows 10</v>
      </c>
      <c r="B2445" s="23" t="s">
        <v>701</v>
      </c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</row>
    <row r="2446" ht="27.0" customHeight="1">
      <c r="A2446" s="22" t="str">
        <f>HYPERLINK("https://www.tenforums.com/tutorials/127208-add-remove-move-onedrive-context-menu-windows-10-a.html","Move to OneDrive Context Menu - Add or Remove in Windows 10")</f>
        <v>Move to OneDrive Context Menu - Add or Remove in Windows 10</v>
      </c>
      <c r="B2446" s="23" t="s">
        <v>2536</v>
      </c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</row>
    <row r="2447" ht="27.0" customHeight="1">
      <c r="A2447" s="22" t="str">
        <f>HYPERLINK("https://www.tenforums.com/tutorials/86078-change-default-download-storage-location-movies-tv-windows-10-a.html","Movies &amp; TV Default Download Storage Location - Change in Windows 10")</f>
        <v>Movies &amp; TV Default Download Storage Location - Change in Windows 10</v>
      </c>
      <c r="B2447" s="23" t="s">
        <v>2537</v>
      </c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</row>
    <row r="2448" ht="27.0" customHeight="1">
      <c r="A2448" s="22" t="str">
        <f>HYPERLINK("https://www.tenforums.com/tutorials/86094-change-theme-mode-movies-tv-app-windows-10-a.html","Movies &amp; TV app Mode - Change in Windows 10")</f>
        <v>Movies &amp; TV app Mode - Change in Windows 10</v>
      </c>
      <c r="B2448" s="23" t="s">
        <v>2538</v>
      </c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</row>
    <row r="2449" ht="27.0" customHeight="1">
      <c r="A2449" s="22" t="str">
        <f>HYPERLINK("https://www.tenforums.com/tutorials/86022-remove-download-devices-movies-tv-app-windows-10-a.html","Movies &amp; TV app - Remove Download Devices in Windows 10")</f>
        <v>Movies &amp; TV app - Remove Download Devices in Windows 10</v>
      </c>
      <c r="B2449" s="23" t="s">
        <v>2539</v>
      </c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</row>
    <row r="2450" ht="27.0" customHeight="1">
      <c r="A2450" s="22" t="str">
        <f>HYPERLINK("https://www.tenforums.com/tutorials/86035-restore-available-video-purchases-movies-tv-app-windows-10-a.html","Movies &amp; TV app - Restore Available Video Purchases in Windows 10")</f>
        <v>Movies &amp; TV app - Restore Available Video Purchases in Windows 10</v>
      </c>
      <c r="B2450" s="23" t="s">
        <v>2540</v>
      </c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</row>
    <row r="2451" ht="27.0" customHeight="1">
      <c r="A2451" s="22" t="str">
        <f>HYPERLINK("https://www.tenforums.com/tutorials/86016-show-download-devices-movies-tv-app-windows-10-a.html","Movies &amp; TV app - Show Download Devices in Windows 10")</f>
        <v>Movies &amp; TV app - Show Download Devices in Windows 10</v>
      </c>
      <c r="B2451" s="23" t="s">
        <v>2541</v>
      </c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</row>
    <row r="2452" ht="27.0" customHeight="1">
      <c r="A2452" s="22" t="str">
        <f>HYPERLINK("https://www.tenforums.com/tutorials/86007-turn-off-full-screen-playback-movies-tv-app-windows-10-a.html","Movies &amp; TV app - Turn On or Off Full Screen Playback in Windows 10")</f>
        <v>Movies &amp; TV app - Turn On or Off Full Screen Playback in Windows 10</v>
      </c>
      <c r="B2452" s="23" t="s">
        <v>2542</v>
      </c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</row>
    <row r="2453" ht="27.0" customHeight="1">
      <c r="A2453" s="25" t="s">
        <v>2543</v>
      </c>
      <c r="B2453" s="24" t="s">
        <v>2544</v>
      </c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</row>
    <row r="2454" ht="27.0" customHeight="1">
      <c r="A2454" s="28" t="s">
        <v>2545</v>
      </c>
      <c r="B2454" s="29" t="s">
        <v>2546</v>
      </c>
      <c r="C2454" s="14"/>
      <c r="D2454" s="14"/>
      <c r="E2454" s="14"/>
      <c r="F2454" s="14"/>
      <c r="G2454" s="14"/>
      <c r="H2454" s="14"/>
      <c r="I2454" s="14"/>
      <c r="J2454" s="14"/>
      <c r="K2454" s="14"/>
      <c r="L2454" s="14"/>
      <c r="M2454" s="14"/>
      <c r="N2454" s="14"/>
      <c r="O2454" s="14"/>
      <c r="P2454" s="14"/>
      <c r="Q2454" s="14"/>
      <c r="R2454" s="14"/>
      <c r="S2454" s="14"/>
      <c r="T2454" s="14"/>
      <c r="U2454" s="14"/>
      <c r="V2454" s="14"/>
      <c r="W2454" s="14"/>
      <c r="X2454" s="14"/>
    </row>
    <row r="2455" ht="27.0" customHeight="1">
      <c r="A2455" s="25" t="str">
        <f>HYPERLINK("https://www.tenforums.com/tutorials/154501-how-add-system-configuration-msconfig-control-panel-windows.html","msconfig (System Configuration) - Add to Control Panel in Windows")</f>
        <v>msconfig (System Configuration) - Add to Control Panel in Windows</v>
      </c>
      <c r="B2455" s="24" t="s">
        <v>669</v>
      </c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</row>
    <row r="2456" ht="27.0" customHeight="1">
      <c r="A2456" s="22" t="str">
        <f>HYPERLINK("https://www.tenforums.com/tutorials/72827-msi-files-add-extract-all-context-menu-windows-10-a.html","MSI files - Add Extract All to Context Menu in Windows 10 ")</f>
        <v>MSI files - Add Extract All to Context Menu in Windows 10 </v>
      </c>
      <c r="B2456" s="23" t="s">
        <v>2547</v>
      </c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</row>
    <row r="2457" ht="27.0" customHeight="1">
      <c r="A2457" s="22" t="str">
        <f>HYPERLINK("https://www.tenforums.com/tutorials/26754-run-administrator-add-msi-file-context-menu-windows-10-a.html","MSI File - Add Run as administrator to Context Menu in Windows 10")</f>
        <v>MSI File - Add Run as administrator to Context Menu in Windows 10</v>
      </c>
      <c r="B2457" s="23" t="s">
        <v>2548</v>
      </c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</row>
    <row r="2458" ht="27.0" customHeight="1">
      <c r="A2458" s="22" t="str">
        <f>HYPERLINK("https://www.tenforums.com/tutorials/104089-turn-off-multilingual-text-prediction-windows-10-a.html","Multilingual Text Prediction - Turn On or Off in Windows 10")</f>
        <v>Multilingual Text Prediction - Turn On or Off in Windows 10</v>
      </c>
      <c r="B2458" s="23" t="s">
        <v>2549</v>
      </c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</row>
    <row r="2459" ht="27.0" customHeight="1">
      <c r="A2459" s="22" t="str">
        <f>HYPERLINK("https://www.tenforums.com/tutorials/21084-multiple-displays-change-settings-layout-windows-10-a.html","Multiple Displays - Change Settings and Layout in Windows 10")</f>
        <v>Multiple Displays - Change Settings and Layout in Windows 10</v>
      </c>
      <c r="B2459" s="23" t="s">
        <v>936</v>
      </c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</row>
    <row r="2460" ht="27.0" customHeight="1">
      <c r="A2460" s="22" t="str">
        <f>HYPERLINK("https://www.tenforums.com/tutorials/116536-change-restore-music-folder-icon-windows.html","Music Folder Icon - Change or Restore in Windows")</f>
        <v>Music Folder Icon - Change or Restore in Windows</v>
      </c>
      <c r="B2460" s="23" t="s">
        <v>2550</v>
      </c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</row>
    <row r="2461" ht="27.0" customHeight="1">
      <c r="A2461" s="22" t="str">
        <f>HYPERLINK("https://www.tenforums.com/tutorials/74966-music-folder-move-location-windows-10-a.html","Music Folder - Move Location in Windows 10")</f>
        <v>Music Folder - Move Location in Windows 10</v>
      </c>
      <c r="B2461" s="24" t="s">
        <v>2551</v>
      </c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</row>
    <row r="2462" ht="27.0" customHeight="1">
      <c r="A2462" s="22" t="str">
        <f>HYPERLINK("https://www.tenforums.com/tutorials/92000-add-remove-music-library-windows-10-a.html","Music Library - Add or Remove in Windows 10")</f>
        <v>Music Library - Add or Remove in Windows 10</v>
      </c>
      <c r="B2462" s="23" t="s">
        <v>1575</v>
      </c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</row>
    <row r="2463" ht="27.0" customHeight="1">
      <c r="A2463" s="25" t="str">
        <f>HYPERLINK("https://www.tenforums.com/tutorials/152739-how-mute-unmute-sound-volume-windows-10-a.html","Mute and Unmute Sound Volume in Windows 10")</f>
        <v>Mute and Unmute Sound Volume in Windows 10</v>
      </c>
      <c r="B2463" s="24" t="s">
        <v>2552</v>
      </c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</row>
    <row r="2464" ht="27.0" customHeight="1">
      <c r="A2464" s="22" t="str">
        <f>HYPERLINK("https://www.tenforums.com/tutorials/100729-turn-off-my-people-suggested-apps-windows-10-a.html","My People App Suggestions - Turn On or Off in Windows 10")</f>
        <v>My People App Suggestions - Turn On or Off in Windows 10</v>
      </c>
      <c r="B2464" s="23" t="s">
        <v>2553</v>
      </c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</row>
    <row r="2465" ht="27.0" customHeight="1">
      <c r="A2465" s="22" t="str">
        <f>HYPERLINK("https://www.tenforums.com/tutorials/83096-add-remove-people-button-taskbar-windows-10-a.html","My People Button on Taskbar - Add or Remove in Windows 10")</f>
        <v>My People Button on Taskbar - Add or Remove in Windows 10</v>
      </c>
      <c r="B2465" s="23" t="s">
        <v>2554</v>
      </c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</row>
    <row r="2466" ht="27.0" customHeight="1">
      <c r="A2466" s="22" t="str">
        <f>HYPERLINK("https://www.tenforums.com/tutorials/84725-turn-off-play-shoulder-tap-sound-people-bar-windows-10-a.html","My People Button - Turn On or Off Play Shoulder Tap Sound in Windows 10")</f>
        <v>My People Button - Turn On or Off Play Shoulder Tap Sound in Windows 10</v>
      </c>
      <c r="B2466" s="24" t="s">
        <v>2555</v>
      </c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</row>
    <row r="2467" ht="27.0" customHeight="1">
      <c r="A2467" s="22" t="str">
        <f>HYPERLINK("https://www.tenforums.com/tutorials/84717-turn-off-show-shoulder-taps-people-bar-windows-10-a.html","My People Button - Turn On or Off Show Shoulder Taps in Windows 10")</f>
        <v>My People Button - Turn On or Off Show Shoulder Taps in Windows 10</v>
      </c>
      <c r="B2467" s="24" t="s">
        <v>2556</v>
      </c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</row>
    <row r="2468" ht="27.0" customHeight="1">
      <c r="A2468" s="22" t="str">
        <f>HYPERLINK("https://www.tenforums.com/tutorials/83110-pin-unpin-people-contacts-taskbar-windows-10-a.html","My People Contacts - Pin and Unpin on Taskbar in Windows 10")</f>
        <v>My People Contacts - Pin and Unpin on Taskbar in Windows 10</v>
      </c>
      <c r="B2468" s="24" t="s">
        <v>2557</v>
      </c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</row>
    <row r="2469" ht="27.0" customHeight="1">
      <c r="A2469" s="6" t="s">
        <v>2558</v>
      </c>
      <c r="B2469" s="6" t="s">
        <v>2558</v>
      </c>
      <c r="C2469" s="21"/>
      <c r="D2469" s="21"/>
      <c r="E2469" s="21"/>
      <c r="F2469" s="21"/>
      <c r="G2469" s="21"/>
      <c r="H2469" s="21"/>
      <c r="I2469" s="21"/>
      <c r="J2469" s="21"/>
      <c r="K2469" s="21"/>
      <c r="L2469" s="21"/>
      <c r="M2469" s="21"/>
      <c r="N2469" s="21"/>
      <c r="O2469" s="21"/>
      <c r="P2469" s="21"/>
      <c r="Q2469" s="21"/>
      <c r="R2469" s="21"/>
      <c r="S2469" s="21"/>
      <c r="T2469" s="21"/>
      <c r="U2469" s="21"/>
      <c r="V2469" s="21"/>
      <c r="W2469" s="21"/>
      <c r="X2469" s="21"/>
    </row>
    <row r="2470" ht="27.0" customHeight="1">
      <c r="A2470" s="22" t="str">
        <f>HYPERLINK("https://www.tenforums.com/tutorials/70115-download-install-media-feature-pack-n-editions-windows-10-a.html","N and KN Editions Media Feature Pack - Download and Install for Windows 10 ")</f>
        <v>N and KN Editions Media Feature Pack - Download and Install for Windows 10 </v>
      </c>
      <c r="B2470" s="23" t="s">
        <v>1562</v>
      </c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</row>
    <row r="2471" ht="27.0" customHeight="1">
      <c r="A2471" s="22" t="str">
        <f>HYPERLINK("https://www.tenforums.com/tutorials/135778-turn-off-narrator-announce-characters-typed-windows-10-a.html","Narrator Announce Characters as Typed - Turn On or Off in Windows 10")</f>
        <v>Narrator Announce Characters as Typed - Turn On or Off in Windows 10</v>
      </c>
      <c r="B2471" s="23" t="s">
        <v>2559</v>
      </c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</row>
    <row r="2472" ht="27.0" customHeight="1">
      <c r="A2472" s="22" t="str">
        <f>HYPERLINK("https://www.tenforums.com/tutorials/135780-turn-off-narrator-announce-function-keys-typed-windows-10-a.html","Narrator Announce Function Keys as Typed - Turn On or Off in Windows 10")</f>
        <v>Narrator Announce Function Keys as Typed - Turn On or Off in Windows 10</v>
      </c>
      <c r="B2472" s="23" t="s">
        <v>2560</v>
      </c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</row>
    <row r="2473" ht="27.0" customHeight="1">
      <c r="A2473" s="22" t="str">
        <f>HYPERLINK("https://www.tenforums.com/tutorials/135793-turn-off-narrator-announce-modifier-keys-typed-windows-10-a.html","Narrator Announce Modifier Keys as Typed - Turn On or Off in Windows 10")</f>
        <v>Narrator Announce Modifier Keys as Typed - Turn On or Off in Windows 10</v>
      </c>
      <c r="B2473" s="23" t="s">
        <v>2561</v>
      </c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</row>
    <row r="2474" ht="27.0" customHeight="1">
      <c r="A2474" s="22" t="str">
        <f>HYPERLINK("https://www.tenforums.com/tutorials/135784-turn-off-narrator-announce-typed-navigation-keys-windows-10-a.html","Narrator Announce Typed Navigation Keys - Turn On or Off in Windows 10")</f>
        <v>Narrator Announce Typed Navigation Keys - Turn On or Off in Windows 10</v>
      </c>
      <c r="B2474" s="23" t="s">
        <v>2562</v>
      </c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</row>
    <row r="2475" ht="27.0" customHeight="1">
      <c r="A2475" s="22" t="str">
        <f>HYPERLINK("https://www.tenforums.com/tutorials/135771-turn-off-narrator-announce-words-typed-windows-10-a.html","Narrator Announce Words as Typed - Turn On or Off in Windows 10")</f>
        <v>Narrator Announce Words as Typed - Turn On or Off in Windows 10</v>
      </c>
      <c r="B2475" s="23" t="s">
        <v>2563</v>
      </c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</row>
    <row r="2476" ht="27.0" customHeight="1">
      <c r="A2476" s="22" t="str">
        <f>HYPERLINK("https://www.tenforums.com/tutorials/135410-turn-off-narrator-play-audio-cues-windows-10-a.html","Narrator Audio Cues - Turn On or Off Play in Windows 10")</f>
        <v>Narrator Audio Cues - Turn On or Off Play in Windows 10</v>
      </c>
      <c r="B2476" s="23" t="s">
        <v>2564</v>
      </c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</row>
    <row r="2477" ht="27.0" customHeight="1">
      <c r="A2477" s="22" t="str">
        <f>HYPERLINK("https://www.tenforums.com/tutorials/121734-turn-off-narrator-auto-read-advanced-info-windows-10-a.html","Narrator Auto Read Advanced Info - Turn On or Off in Windows 10")</f>
        <v>Narrator Auto Read Advanced Info - Turn On or Off in Windows 10</v>
      </c>
      <c r="B2477" s="23" t="s">
        <v>2565</v>
      </c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</row>
    <row r="2478" ht="27.0" customHeight="1">
      <c r="A2478" s="22" t="str">
        <f>HYPERLINK("https://www.tenforums.com/tutorials/120822-turn-off-narrator-caps-lock-warnings-while-typing-windows-10-a.html","Narrator Caps Lock Warnings while Typing - Turn On or Off in Windows 10")</f>
        <v>Narrator Caps Lock Warnings while Typing - Turn On or Off in Windows 10</v>
      </c>
      <c r="B2478" s="23" t="s">
        <v>2566</v>
      </c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</row>
    <row r="2479" ht="27.0" customHeight="1">
      <c r="A2479" s="22" t="str">
        <f>HYPERLINK("https://www.tenforums.com/tutorials/134905-change-how-capitalized-text-read-narrator-windows-10-a.html","Narrator - Change how Capitalized Text is Read in Windows 10")</f>
        <v>Narrator - Change how Capitalized Text is Read in Windows 10</v>
      </c>
      <c r="B2479" s="23" t="s">
        <v>2567</v>
      </c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</row>
    <row r="2480" ht="27.0" customHeight="1">
      <c r="A2480" s="22" t="str">
        <f>HYPERLINK("https://www.tenforums.com/tutorials/135157-turn-off-narrator-character-phonetic-reading-windows-10-a.html","Narrator Character Phonetic Reading - Turn On or Off in Windows 10")</f>
        <v>Narrator Character Phonetic Reading - Turn On or Off in Windows 10</v>
      </c>
      <c r="B2480" s="23" t="s">
        <v>2568</v>
      </c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</row>
    <row r="2481" ht="27.0" customHeight="1">
      <c r="A2481" s="22" t="str">
        <f>HYPERLINK("https://www.tenforums.com/tutorials/134967-change-narrator-context-level-buttons-controls-windows-10-a.html","Narrator Context Level for Buttons and Controls - Change in Windows 10")</f>
        <v>Narrator Context Level for Buttons and Controls - Change in Windows 10</v>
      </c>
      <c r="B2481" s="23" t="s">
        <v>2569</v>
      </c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</row>
    <row r="2482" ht="27.0" customHeight="1">
      <c r="A2482" s="22" t="str">
        <f>HYPERLINK("https://www.tenforums.com/tutorials/135350-adjust-narrator-context-reading-order-buttons-controls.html","Narrator Context Reading Order for Buttons and Controls - Adjust in Windows 10")</f>
        <v>Narrator Context Reading Order for Buttons and Controls - Adjust in Windows 10</v>
      </c>
      <c r="B2482" s="23" t="s">
        <v>2570</v>
      </c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</row>
    <row r="2483" ht="27.0" customHeight="1">
      <c r="A2483" s="22" t="str">
        <f>HYPERLINK("https://www.tenforums.com/tutorials/134393-change-narrator-cursor-navigation-mode-windows-10-a.html","Narrator Cursor Navigation Mode - Change in Windows 10")</f>
        <v>Narrator Cursor Navigation Mode - Change in Windows 10</v>
      </c>
      <c r="B2483" s="23" t="s">
        <v>2571</v>
      </c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</row>
    <row r="2484" ht="27.0" customHeight="1">
      <c r="A2484" s="22" t="str">
        <f>HYPERLINK("https://www.tenforums.com/tutorials/114457-customize-narrator-cursor-settings-windows-10-a.html","Narrator Cursor Settings - Customize in Windows 10")</f>
        <v>Narrator Cursor Settings - Customize in Windows 10</v>
      </c>
      <c r="B2484" s="23" t="s">
        <v>2572</v>
      </c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</row>
    <row r="2485" ht="27.0" customHeight="1">
      <c r="A2485" s="22" t="str">
        <f>HYPERLINK("https://www.tenforums.com/tutorials/134386-change-default-audio-output-device-narrator-windows-10-a.html","Narrator Default Audio Output Device - Change in Windows 10")</f>
        <v>Narrator Default Audio Output Device - Change in Windows 10</v>
      </c>
      <c r="B2485" s="23" t="s">
        <v>2573</v>
      </c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</row>
    <row r="2486" ht="27.0" customHeight="1">
      <c r="A2486" s="22" t="str">
        <f>HYPERLINK("https://www.tenforums.com/tutorials/135661-turn-off-narrator-echo-toggle-keys-when-turned-off.html","Narrator Echo Toggle Keys when Turned On or Off - Turn On or Off in Windows 10")</f>
        <v>Narrator Echo Toggle Keys when Turned On or Off - Turn On or Off in Windows 10</v>
      </c>
      <c r="B2486" s="23" t="s">
        <v>2574</v>
      </c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</row>
    <row r="2487" ht="27.0" customHeight="1">
      <c r="A2487" s="22" t="str">
        <f>HYPERLINK("https://www.tenforums.com/tutorials/135408-turn-off-read-out-narrator-errors-windows-10-a.html","Narrator Errors - Turn On or Off Read Out in Windows 10")</f>
        <v>Narrator Errors - Turn On or Off Read Out in Windows 10</v>
      </c>
      <c r="B2487" s="23" t="s">
        <v>2575</v>
      </c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</row>
    <row r="2488" ht="27.0" customHeight="1">
      <c r="A2488" s="22" t="str">
        <f>HYPERLINK("https://www.tenforums.com/tutorials/132643-change-minimize-narrator-home-taskbar-system-tray-windows-10-a.html","Narrator Home - Change Minimize to Taskbar or System Tray in Windows 10")</f>
        <v>Narrator Home - Change Minimize to Taskbar or System Tray in Windows 10</v>
      </c>
      <c r="B2488" s="23" t="s">
        <v>2576</v>
      </c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</row>
    <row r="2489" ht="27.0" customHeight="1">
      <c r="A2489" s="22" t="str">
        <f>HYPERLINK("https://www.tenforums.com/tutorials/113562-turn-off-show-narrator-home-narrator-startup-windows-10-a.html","Narrator Home - Turn On or Off Show at Narrator Startup in Windows 10")</f>
        <v>Narrator Home - Turn On or Off Show at Narrator Startup in Windows 10</v>
      </c>
      <c r="B2489" s="23" t="s">
        <v>2577</v>
      </c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</row>
    <row r="2490" ht="27.0" customHeight="1">
      <c r="A2490" s="22" t="str">
        <f>HYPERLINK("https://www.tenforums.com/tutorials/134774-turn-off-lock-narrator-key-windows-10-a.html","Narrator Key - Turn On or Off Lock the Narrator Key in Windows 10")</f>
        <v>Narrator Key - Turn On or Off Lock the Narrator Key in Windows 10</v>
      </c>
      <c r="B2490" s="23" t="s">
        <v>2578</v>
      </c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</row>
    <row r="2491" ht="27.0" customHeight="1">
      <c r="A2491" s="22" t="str">
        <f>HYPERLINK("https://www.tenforums.com/tutorials/135352-turn-off-narrator-interaction-hints-controls-windows-10-a.html","Narrator Interaction Hints for Controls - Turn On or Off in Windows 10")</f>
        <v>Narrator Interaction Hints for Controls - Turn On or Off in Windows 10</v>
      </c>
      <c r="B2491" s="23" t="s">
        <v>2579</v>
      </c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</row>
    <row r="2492" ht="27.0" customHeight="1">
      <c r="A2492" s="22" t="str">
        <f>HYPERLINK("https://www.tenforums.com/tutorials/135347-turn-off-narrator-intonation-pauses-windows-10-a.html","Narrator Intonation Pauses - Turn On or Off in Windows 10")</f>
        <v>Narrator Intonation Pauses - Turn On or Off in Windows 10</v>
      </c>
      <c r="B2492" s="23" t="s">
        <v>2580</v>
      </c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</row>
    <row r="2493" ht="27.0" customHeight="1">
      <c r="A2493" s="22" t="str">
        <f>HYPERLINK("https://www.tenforums.com/tutorials/113561-turn-off-showing-narrator-keyboard-changes-windows-10-a.html","Narrator Keyboard Changes - Turn On or Off Showing at Narrator Startup in Windows 10")</f>
        <v>Narrator Keyboard Changes - Turn On or Off Showing at Narrator Startup in Windows 10</v>
      </c>
      <c r="B2493" s="23" t="s">
        <v>2581</v>
      </c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</row>
    <row r="2494" ht="27.0" customHeight="1">
      <c r="A2494" s="22" t="str">
        <f>HYPERLINK("https://www.tenforums.com/tutorials/113804-change-narrator-keyboard-layout-windows-10-a.html","Narrator Keyboard Layout - Change in Windows 10")</f>
        <v>Narrator Keyboard Layout - Change in Windows 10</v>
      </c>
      <c r="B2494" s="23" t="s">
        <v>2582</v>
      </c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</row>
    <row r="2495" ht="27.0" customHeight="1">
      <c r="A2495" s="22" t="str">
        <f>HYPERLINK("https://www.tenforums.com/tutorials/120923-change-keyboard-shortcuts-narrator-commands-windows-10-a.html","Narrator Keyboard Shortcuts for Commands - Change in Windows 10")</f>
        <v>Narrator Keyboard Shortcuts for Commands - Change in Windows 10</v>
      </c>
      <c r="B2495" s="23" t="s">
        <v>2583</v>
      </c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</row>
    <row r="2496" ht="27.0" customHeight="1">
      <c r="A2496" s="22" t="str">
        <f>HYPERLINK("https://www.tenforums.com/tutorials/134702-change-narrator-modifier-key-windows-10-a.html","Narrator Modifier Key - Change in Windows 10")</f>
        <v>Narrator Modifier Key - Change in Windows 10</v>
      </c>
      <c r="B2496" s="23" t="s">
        <v>2584</v>
      </c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</row>
    <row r="2497" ht="27.0" customHeight="1">
      <c r="A2497" s="22" t="str">
        <f>HYPERLINK("https://www.tenforums.com/tutorials/134181-turn-off-online-services-narrator-windows-10-a.html","Narrator Online Services - Turn On or Off in Windows 10")</f>
        <v>Narrator Online Services - Turn On or Off in Windows 10</v>
      </c>
      <c r="B2497" s="23" t="s">
        <v>2585</v>
      </c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</row>
    <row r="2498" ht="27.0" customHeight="1">
      <c r="A2498" s="22" t="str">
        <f>HYPERLINK("https://www.tenforums.com/tutorials/120041-read-sentence-narrator-windows-10-a.html","Narrator Read by Sentence in Windows 10")</f>
        <v>Narrator Read by Sentence in Windows 10</v>
      </c>
      <c r="B2498" s="23" t="s">
        <v>2586</v>
      </c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</row>
    <row r="2499" ht="27.0" customHeight="1">
      <c r="A2499" s="22" t="str">
        <f>HYPERLINK("https://www.tenforums.com/tutorials/134464-turn-off-use-narrator-scan-mode-windows-10-a.html","Narrator Scan Mode - Turn On or Off and Use in Windows 10")</f>
        <v>Narrator Scan Mode - Turn On or Off and Use in Windows 10</v>
      </c>
      <c r="B2499" s="23" t="s">
        <v>2587</v>
      </c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</row>
    <row r="2500" ht="27.0" customHeight="1">
      <c r="A2500" s="22" t="str">
        <f>HYPERLINK("https://www.tenforums.com/tutorials/113756-enable-disable-shortcut-key-start-narrator-windows-10-a.html","Narrator Shortcut Key - Enable or Disable in Windows 10")</f>
        <v>Narrator Shortcut Key - Enable or Disable in Windows 10</v>
      </c>
      <c r="B2500" s="23" t="s">
        <v>2588</v>
      </c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</row>
    <row r="2501" ht="27.0" customHeight="1">
      <c r="A2501" s="22" t="str">
        <f>HYPERLINK("https://www.tenforums.com/tutorials/93509-select-audio-channel-narrator-speech-output-windows-10-a.html","Narrator Speech Output - Select Audio Channel for in Windows 10")</f>
        <v>Narrator Speech Output - Select Audio Channel for in Windows 10</v>
      </c>
      <c r="B2501" s="23" t="s">
        <v>2589</v>
      </c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</row>
    <row r="2502" ht="27.0" customHeight="1">
      <c r="A2502" s="22" t="str">
        <f>HYPERLINK("https://www.tenforums.com/tutorials/113745-turn-off-start-narrator-after-sign-windows-10-a.html","Narrator Start after Sign-in - Turn On or Off in Windows 10")</f>
        <v>Narrator Start after Sign-in - Turn On or Off in Windows 10</v>
      </c>
      <c r="B2502" s="23" t="s">
        <v>2590</v>
      </c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</row>
    <row r="2503" ht="27.0" customHeight="1">
      <c r="A2503" s="22" t="str">
        <f>HYPERLINK("https://www.tenforums.com/tutorials/113747-turn-off-start-narrator-before-sign-windows-10-a.html","Narrator Start before Sign-in - Turn On or Off in Windows 10")</f>
        <v>Narrator Start before Sign-in - Turn On or Off in Windows 10</v>
      </c>
      <c r="B2503" s="23" t="s">
        <v>2591</v>
      </c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</row>
    <row r="2504" ht="27.0" customHeight="1">
      <c r="A2504" s="22" t="str">
        <f>HYPERLINK("https://www.tenforums.com/tutorials/134786-turn-activate-keys-touch-keyboard-when-lift-finger-narrator.html","Narrator - Turn On or Off Activate Keys on Touch Keyboard when Lift Finger in Windows 10")</f>
        <v>Narrator - Turn On or Off Activate Keys on Touch Keyboard when Lift Finger in Windows 10</v>
      </c>
      <c r="B2504" s="23" t="s">
        <v>2592</v>
      </c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</row>
    <row r="2505" ht="27.0" customHeight="1">
      <c r="A2505" s="22" t="str">
        <f>HYPERLINK("https://www.tenforums.com/tutorials/88188-turn-off-narrator-windows-10-a.html","Narrator - Turn On or Off in Windows 10")</f>
        <v>Narrator - Turn On or Off in Windows 10</v>
      </c>
      <c r="B2505" s="23" t="s">
        <v>2593</v>
      </c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</row>
    <row r="2506" ht="27.0" customHeight="1">
      <c r="A2506" s="22" t="str">
        <f>HYPERLINK("https://www.tenforums.com/tutorials/134266-turn-off-lower-volume-other-apps-when-narrator-speaking.html","Narrator - Turn On or Off Lower Volume of Other Apps when Speaking")</f>
        <v>Narrator - Turn On or Off Lower Volume of Other Apps when Speaking</v>
      </c>
      <c r="B2506" s="23" t="s">
        <v>2594</v>
      </c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</row>
    <row r="2507" ht="27.0" customHeight="1">
      <c r="A2507" s="22" t="str">
        <f>HYPERLINK("https://www.tenforums.com/tutorials/114572-turn-off-send-diagnostic-data-about-narrator-windows-10-a.html","Narrator - Turn On or Off Send Diagnostic Data about in Windows 10")</f>
        <v>Narrator - Turn On or Off Send Diagnostic Data about in Windows 10</v>
      </c>
      <c r="B2507" s="23" t="s">
        <v>2595</v>
      </c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</row>
    <row r="2508" ht="27.0" customHeight="1">
      <c r="A2508" s="22" t="str">
        <f>HYPERLINK("https://www.tenforums.com/tutorials/134834-change-narrator-verbosity-level-about-text-controls-windows-10-a.html","Narrator Verbosity Level about Text and Controls - Change in Windows 10")</f>
        <v>Narrator Verbosity Level about Text and Controls - Change in Windows 10</v>
      </c>
      <c r="B2508" s="23" t="s">
        <v>2596</v>
      </c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</row>
    <row r="2509" ht="27.0" customHeight="1">
      <c r="A2509" s="22" t="str">
        <f>HYPERLINK("https://www.tenforums.com/tutorials/114126-customize-narrator-voice-windows-10-a.html","Narrator Voice - Customize in Windows 10")</f>
        <v>Narrator Voice - Customize in Windows 10</v>
      </c>
      <c r="B2509" s="23" t="s">
        <v>2597</v>
      </c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</row>
    <row r="2510" ht="27.0" customHeight="1">
      <c r="A2510" s="22" t="str">
        <f>HYPERLINK("https://www.tenforums.com/tutorials/134979-turn-off-narrator-voice-emphasize-formatted-text-windows-10-a.html","Narrator Voice Emphasize Formatted Text - Turn On or Off in Windows 10")</f>
        <v>Narrator Voice Emphasize Formatted Text - Turn On or Off in Windows 10</v>
      </c>
      <c r="B2510" s="23" t="s">
        <v>2598</v>
      </c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</row>
    <row r="2511" ht="27.0" customHeight="1">
      <c r="A2511" s="22" t="str">
        <f>HYPERLINK("https://www.tenforums.com/tutorials/132456-add-remove-speech-voices-windows-10-a.html","Narrator Voices - Add and Remove in Windows 10")</f>
        <v>Narrator Voices - Add and Remove in Windows 10</v>
      </c>
      <c r="B2511" s="23" t="s">
        <v>2599</v>
      </c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</row>
    <row r="2512" ht="27.0" customHeight="1">
      <c r="A2512" s="22" t="str">
        <f>HYPERLINK("https://www.tenforums.com/tutorials/4675-drives-navigation-pane-add-remove-windows-10-a.html","Navigation Pane - Add or Remove Drives in Windows 10")</f>
        <v>Navigation Pane - Add or Remove Drives in Windows 10</v>
      </c>
      <c r="B2512" s="23" t="s">
        <v>2600</v>
      </c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</row>
    <row r="2513" ht="27.0" customHeight="1">
      <c r="A2513" s="22" t="str">
        <f>HYPERLINK("https://www.tenforums.com/tutorials/35873-favorites-navigation-pane-add-remove-windows-10-a.html","Navigation Pane - Add or Remove Favorites in Windows 10")</f>
        <v>Navigation Pane - Add or Remove Favorites in Windows 10</v>
      </c>
      <c r="B2513" s="23" t="s">
        <v>1134</v>
      </c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</row>
    <row r="2514" ht="27.0" customHeight="1">
      <c r="A2514" s="22" t="str">
        <f>HYPERLINK("https://www.tenforums.com/tutorials/48991-google-drive-navigation-pane-add-remove-windows-10-a.html","Navigation Pane - Add or Remove Google Drive in Windows 10 ")</f>
        <v>Navigation Pane - Add or Remove Google Drive in Windows 10 </v>
      </c>
      <c r="B2514" s="23" t="s">
        <v>1341</v>
      </c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</row>
    <row r="2515" ht="27.0" customHeight="1">
      <c r="A2515" s="22" t="str">
        <f>HYPERLINK("https://www.tenforums.com/tutorials/4870-homegroup-navigation-pane-add-remove-windows-10-a.html","Navigation Pane - Add or Remove Homegroup in Windows 10")</f>
        <v>Navigation Pane - Add or Remove Homegroup in Windows 10</v>
      </c>
      <c r="B2515" s="23" t="s">
        <v>1410</v>
      </c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</row>
    <row r="2516" ht="27.0" customHeight="1">
      <c r="A2516" s="22" t="str">
        <f>HYPERLINK("https://www.tenforums.com/tutorials/127506-add-remove-linux-navigation-pane-windows-10-a.html","Navigation Pane - Add or Remove Linux in Windows 10")</f>
        <v>Navigation Pane - Add or Remove Linux in Windows 10</v>
      </c>
      <c r="B2516" s="23" t="s">
        <v>1597</v>
      </c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</row>
    <row r="2517" ht="27.0" customHeight="1">
      <c r="A2517" s="26" t="str">
        <f>HYPERLINK("https://www.tenforums.com/tutorials/4854-network-navigation-pane-add-remove-windows-10-a.html","Navigation Pane - Add or Remove Network in Windows 10")</f>
        <v>Navigation Pane - Add or Remove Network in Windows 10</v>
      </c>
      <c r="B2517" s="23" t="s">
        <v>2601</v>
      </c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</row>
    <row r="2518" ht="27.0" customHeight="1">
      <c r="A2518" s="22" t="str">
        <f>HYPERLINK("https://www.tenforums.com/tutorials/4818-add-remove-onedrive-navigation-pane-windows-10-a.html","Navigation Pane - Add or Remove OneDrive in Windows 10")</f>
        <v>Navigation Pane - Add or Remove OneDrive in Windows 10</v>
      </c>
      <c r="B2518" s="23" t="s">
        <v>2602</v>
      </c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</row>
    <row r="2519" ht="27.0" customHeight="1">
      <c r="A2519" s="22" t="str">
        <f>HYPERLINK("https://www.tenforums.com/tutorials/4844-quick-access-navigation-pane-add-remove-windows-10-a.html","Navigation Pane - Add or Remove Quick access in Windows 10")</f>
        <v>Navigation Pane - Add or Remove Quick access in Windows 10</v>
      </c>
      <c r="B2519" s="23" t="s">
        <v>2603</v>
      </c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</row>
    <row r="2520" ht="27.0" customHeight="1">
      <c r="A2520" s="22" t="str">
        <f>HYPERLINK("https://www.tenforums.com/tutorials/7299-recycle-bin-navigation-pane-add-remove-windows-10-a.html","Navigation Pane - Add or Remove Recycle Bin in Windows 10")</f>
        <v>Navigation Pane - Add or Remove Recycle Bin in Windows 10</v>
      </c>
      <c r="B2520" s="23" t="s">
        <v>2604</v>
      </c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</row>
    <row r="2521" ht="27.0" customHeight="1">
      <c r="A2521" s="22" t="str">
        <f>HYPERLINK("https://www.tenforums.com/tutorials/5352-pc-navigation-pane-add-remove-windows-10-a.html","Navigation Pane - Add or Remove This PC in Windows 10")</f>
        <v>Navigation Pane - Add or Remove This PC in Windows 10</v>
      </c>
      <c r="B2521" s="23" t="s">
        <v>2605</v>
      </c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</row>
    <row r="2522" ht="27.0" customHeight="1">
      <c r="A2522" s="22" t="str">
        <f>HYPERLINK("https://www.tenforums.com/tutorials/88845-add-remove-user-folder-navigation-pane-windows-10-a.html","Navigation Pane - Add or Remove User Folder in Windows 10")</f>
        <v>Navigation Pane - Add or Remove User Folder in Windows 10</v>
      </c>
      <c r="B2522" s="23" t="s">
        <v>2606</v>
      </c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</row>
    <row r="2523" ht="27.0" customHeight="1">
      <c r="A2523" s="22" t="str">
        <f>HYPERLINK("https://www.tenforums.com/tutorials/76111-navigation-pane-add-context-menu-windows-10-a.html","Navigation pane - Add to Context Menu in Windows 10")</f>
        <v>Navigation pane - Add to Context Menu in Windows 10</v>
      </c>
      <c r="B2523" s="24" t="s">
        <v>2607</v>
      </c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</row>
    <row r="2524" ht="27.0" customHeight="1">
      <c r="A2524" s="22" t="str">
        <f>HYPERLINK("https://www.tenforums.com/tutorials/65186-navigation-pane-expand-open-folder-turn-off-windows-10-a.html","Navigation Pane Expand to Open Folder - Turn On or Off in Windows 10 ")</f>
        <v>Navigation Pane Expand to Open Folder - Turn On or Off in Windows 10 </v>
      </c>
      <c r="B2524" s="23" t="s">
        <v>2608</v>
      </c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</row>
    <row r="2525" ht="27.0" customHeight="1">
      <c r="A2525" s="25" t="str">
        <f>HYPERLINK("https://www.tenforums.com/tutorials/137201-reset-navigation-pane-expanded-state-windows-10-file-explorer.html","Navigation Pane Expanded State in File Explorer - Reset in Windows 10")</f>
        <v>Navigation Pane Expanded State in File Explorer - Reset in Windows 10</v>
      </c>
      <c r="B2525" s="24" t="s">
        <v>2609</v>
      </c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</row>
    <row r="2526" ht="27.0" customHeight="1">
      <c r="A2526" s="22" t="str">
        <f>HYPERLINK("https://www.tenforums.com/tutorials/92052-hide-show-library-navigation-pane-windows-10-a.html","Navigation Pane - Hide or Show a Library in Windows 10")</f>
        <v>Navigation Pane - Hide or Show a Library in Windows 10</v>
      </c>
      <c r="B2526" s="23" t="s">
        <v>1587</v>
      </c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</row>
    <row r="2527" ht="27.0" customHeight="1">
      <c r="A2527" s="22" t="str">
        <f>HYPERLINK("https://www.tenforums.com/tutorials/4222-libraries-navigation-pane-hide-show-windows-10-a.html","Navigation Pane - Hide or Show Libraries in Windows 10")</f>
        <v>Navigation Pane - Hide or Show Libraries in Windows 10</v>
      </c>
      <c r="B2527" s="23" t="s">
        <v>1581</v>
      </c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</row>
    <row r="2528" ht="27.0" customHeight="1">
      <c r="A2528" s="22" t="str">
        <f>HYPERLINK("https://www.tenforums.com/tutorials/35310-navigation-pane-file-explorer-show-hide-windows-10-a.html","Navigation Pane in File Explorer - Show or Hide in Windows 10")</f>
        <v>Navigation Pane in File Explorer - Show or Hide in Windows 10</v>
      </c>
      <c r="B2528" s="23" t="s">
        <v>1152</v>
      </c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</row>
    <row r="2529" ht="27.0" customHeight="1">
      <c r="A2529" s="25" t="s">
        <v>2610</v>
      </c>
      <c r="B2529" s="24" t="s">
        <v>1582</v>
      </c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</row>
    <row r="2530" ht="27.0" customHeight="1">
      <c r="A2530" s="22" t="str">
        <f>HYPERLINK("https://www.tenforums.com/tutorials/100775-turn-off-onedrive-cloud-states-navigation-pane-windows-10-a.html","Navigation Pane OneDrive Cloud States - Turn On or Off in Windows 10")</f>
        <v>Navigation Pane OneDrive Cloud States - Turn On or Off in Windows 10</v>
      </c>
      <c r="B2530" s="23" t="s">
        <v>2611</v>
      </c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</row>
    <row r="2531" ht="27.0" customHeight="1">
      <c r="A2531" s="22" t="str">
        <f>HYPERLINK("https://www.tenforums.com/tutorials/7078-navigation-pane-show-all-folders-turn-off-windows-10-a.html","Navigation Pane 'Show all folders' - Turn On or Off in Windows 10")</f>
        <v>Navigation Pane 'Show all folders' - Turn On or Off in Windows 10</v>
      </c>
      <c r="B2531" s="23" t="s">
        <v>2612</v>
      </c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</row>
    <row r="2532" ht="27.0" customHeight="1">
      <c r="A2532" s="22" t="str">
        <f>HYPERLINK("https://www.tenforums.com/tutorials/41675-navigation-pane-width-size-reset-default-windows.html","Navigation Pane Width Size - Reset to Default in Windows ")</f>
        <v>Navigation Pane Width Size - Reset to Default in Windows </v>
      </c>
      <c r="B2532" s="23" t="s">
        <v>2613</v>
      </c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</row>
    <row r="2533" ht="27.0" customHeight="1">
      <c r="A2533" s="22" t="str">
        <f>HYPERLINK("https://www.tenforums.com/tutorials/97594-change-default-downloads-folder-nearby-sharing-windows-10-a.html","Nearby Sharing Default Downloads Folder - Change in Windows 10")</f>
        <v>Nearby Sharing Default Downloads Folder - Change in Windows 10</v>
      </c>
      <c r="B2533" s="23" t="s">
        <v>2614</v>
      </c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</row>
    <row r="2534" ht="27.0" customHeight="1">
      <c r="A2534" s="22" t="str">
        <f>HYPERLINK("https://www.tenforums.com/tutorials/97582-turn-off-nearby-sharing-windows-10-a.html","Nearby Sharing - Turn On or Off in Windows 10")</f>
        <v>Nearby Sharing - Turn On or Off in Windows 10</v>
      </c>
      <c r="B2534" s="23" t="s">
        <v>2615</v>
      </c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</row>
    <row r="2535" ht="27.0" customHeight="1">
      <c r="A2535" s="25" t="str">
        <f>HYPERLINK("https://www.tenforums.com/tutorials/140142-install-net-framework-3-5-windows-10-a.html",".NET Framework 3.5 - Install in Windows 10")</f>
        <v>.NET Framework 3.5 - Install in Windows 10</v>
      </c>
      <c r="B2535" s="24" t="s">
        <v>2616</v>
      </c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</row>
    <row r="2536" ht="27.0" customHeight="1">
      <c r="A2536" s="25" t="str">
        <f>HYPERLINK("https://www.tenforums.com/tutorials/144914-fix-net-framework-microsoft-net-framework-repair-tool.html",".NET Framework Repair Tool - Fix .NET Framework in Windows")</f>
        <v>.NET Framework Repair Tool - Fix .NET Framework in Windows</v>
      </c>
      <c r="B2536" s="29" t="s">
        <v>2409</v>
      </c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</row>
    <row r="2537" ht="27.0" customHeight="1">
      <c r="A2537" s="25" t="str">
        <f>HYPERLINK("https://www.tenforums.com/tutorials/147578-add-advanced-user-accounts-control-panel-windows-7-8-10-a.html","netplwiz - Add to Control Panel in Windows 7, 8, and 10")</f>
        <v>netplwiz - Add to Control Panel in Windows 7, 8, and 10</v>
      </c>
      <c r="B2537" s="24" t="s">
        <v>116</v>
      </c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</row>
    <row r="2538" ht="27.0" customHeight="1">
      <c r="A2538" s="22" t="str">
        <f>HYPERLINK("https://www.tenforums.com/tutorials/92180-change-network-adapter-connection-priorities-windows-10-a.html","Network Adapter Connection Priorities - Change in Windows 10")</f>
        <v>Network Adapter Connection Priorities - Change in Windows 10</v>
      </c>
      <c r="B2538" s="23" t="s">
        <v>2617</v>
      </c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</row>
    <row r="2539" ht="27.0" customHeight="1">
      <c r="A2539" s="22" t="str">
        <f>HYPERLINK("https://www.tenforums.com/tutorials/106456-rename-network-adapter-windows.html","Network Adapter - Rename in Windows")</f>
        <v>Network Adapter - Rename in Windows</v>
      </c>
      <c r="B2539" s="23" t="s">
        <v>2618</v>
      </c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</row>
    <row r="2540" ht="27.0" customHeight="1">
      <c r="A2540" s="22" t="str">
        <f>HYPERLINK("https://www.tenforums.com/tutorials/75371-network-adapter-speed-see-windows-10-a.html","Network Adapter Speed - See in Windows 10")</f>
        <v>Network Adapter Speed - See in Windows 10</v>
      </c>
      <c r="B2540" s="24" t="s">
        <v>2619</v>
      </c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</row>
    <row r="2541" ht="27.0" customHeight="1">
      <c r="A2541" s="22" t="str">
        <f>HYPERLINK("https://www.tenforums.com/tutorials/47937-network-adapters-cleanup-reset-windows-10-a.html","Network Adapters - Cleanup and Reset in Windows 10")</f>
        <v>Network Adapters - Cleanup and Reset in Windows 10</v>
      </c>
      <c r="B2541" s="23" t="s">
        <v>2620</v>
      </c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</row>
    <row r="2542" ht="27.0" customHeight="1">
      <c r="A2542" s="22" t="str">
        <f>HYPERLINK("https://www.tenforums.com/tutorials/106397-enable-disable-network-adapters-windows.html","Network Adapters - Enable or Disable in Windows")</f>
        <v>Network Adapters - Enable or Disable in Windows</v>
      </c>
      <c r="B2542" s="23" t="s">
        <v>2621</v>
      </c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</row>
    <row r="2543" ht="27.0" customHeight="1">
      <c r="A2543" s="22" t="str">
        <f>HYPERLINK("https://www.tenforums.com/tutorials/91271-change-default-icon-network-windows-10-a.html","Network - Change Default Icon in Windows 10")</f>
        <v>Network - Change Default Icon in Windows 10</v>
      </c>
      <c r="B2543" s="23" t="s">
        <v>2622</v>
      </c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</row>
    <row r="2544" ht="27.0" customHeight="1">
      <c r="A2544" s="25" t="str">
        <f>HYPERLINK("https://www.tenforums.com/tutorials/149838-disable-simultaneous-connection-non-domain-domain-windows-10-a.html","Network Connections - Enable or Disable Simultaneous Domain and Non-domain Connections in Windows 10")</f>
        <v>Network Connections - Enable or Disable Simultaneous Domain and Non-domain Connections in Windows 10</v>
      </c>
      <c r="B2544" s="24" t="s">
        <v>963</v>
      </c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</row>
    <row r="2545" ht="27.0" customHeight="1">
      <c r="A2545" s="22" t="str">
        <f>HYPERLINK("https://www.tenforums.com/tutorials/67059-win-x-network-connections-control-panel-settings-windows-10-a.html","Network Connections in Win+X Menu - Control Panel or Settings in Windows 10 ")</f>
        <v>Network Connections in Win+X Menu - Control Panel or Settings in Windows 10 </v>
      </c>
      <c r="B2545" s="23" t="s">
        <v>2623</v>
      </c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</row>
    <row r="2546" ht="27.0" customHeight="1">
      <c r="A2546" s="22" t="str">
        <f>HYPERLINK("https://www.tenforums.com/tutorials/107163-create-network-connections-shortcut-windows-10-a.html","Network Connections Shortcut - Create in Windows 10")</f>
        <v>Network Connections Shortcut - Create in Windows 10</v>
      </c>
      <c r="B2546" s="23" t="s">
        <v>2624</v>
      </c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</row>
    <row r="2547" ht="27.0" customHeight="1">
      <c r="A2547" s="22" t="str">
        <f>HYPERLINK("https://www.tenforums.com/tutorials/100916-set-data-limit-wi-fi-ethernet-windows-10-a.html","Network Data Limit - Set for Wi-Fi and Ethernet in Windows 10")</f>
        <v>Network Data Limit - Set for Wi-Fi and Ethernet in Windows 10</v>
      </c>
      <c r="B2547" s="23" t="s">
        <v>1086</v>
      </c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</row>
    <row r="2548" ht="27.0" customHeight="1">
      <c r="A2548" s="22" t="str">
        <f>HYPERLINK("https://www.tenforums.com/tutorials/62695-network-data-usage-details-view-windows-10-mobile-phone.html","Network Data Usage Details - View on Windows 10 Mobile Phone ")</f>
        <v>Network Data Usage Details - View on Windows 10 Mobile Phone </v>
      </c>
      <c r="B2548" s="23" t="s">
        <v>780</v>
      </c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</row>
    <row r="2549" ht="27.0" customHeight="1">
      <c r="A2549" s="22" t="str">
        <f>HYPERLINK("https://www.tenforums.com/tutorials/100925-add-data-usage-live-tile-start-windows-10-a.html","Network Data Usage Live Tile - Add to Start in Windows 10")</f>
        <v>Network Data Usage Live Tile - Add to Start in Windows 10</v>
      </c>
      <c r="B2549" s="23" t="s">
        <v>784</v>
      </c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</row>
    <row r="2550" ht="27.0" customHeight="1">
      <c r="A2550" s="22" t="str">
        <f>HYPERLINK("https://www.tenforums.com/tutorials/2660-network-data-usage-view-windows-10-a.html","Network Data Usage - View in Windows 10")</f>
        <v>Network Data Usage - View in Windows 10</v>
      </c>
      <c r="B2550" s="23" t="s">
        <v>2625</v>
      </c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</row>
    <row r="2551" ht="27.0" customHeight="1">
      <c r="A2551" s="22" t="str">
        <f>HYPERLINK("https://www.tenforums.com/tutorials/49652-network-discovery-turn-off-windows-10-a.html","Network Discovery - Turn On or Off in Windows 10 ")</f>
        <v>Network Discovery - Turn On or Off in Windows 10 </v>
      </c>
      <c r="B2551" s="23" t="s">
        <v>2626</v>
      </c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</row>
    <row r="2552" ht="27.0" customHeight="1">
      <c r="A2552" s="25" t="s">
        <v>2627</v>
      </c>
      <c r="B2552" s="24" t="s">
        <v>2628</v>
      </c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</row>
    <row r="2553" ht="27.0" customHeight="1">
      <c r="A2553" s="30" t="str">
        <f>HYPERLINK("https://www.tenforums.com/tutorials/61731-add-remove-network-icon-lock-sign-screen-windows-10-a.html","Network Icon on Lock and Sign-in Screen - Add or Remove in Windows 10 ")</f>
        <v>Network Icon on Lock and Sign-in Screen - Add or Remove in Windows 10 </v>
      </c>
      <c r="B2553" s="23" t="s">
        <v>1620</v>
      </c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</row>
    <row r="2554" ht="27.0" customHeight="1">
      <c r="A2554" s="22" t="str">
        <f>HYPERLINK("https://www.tenforums.com/tutorials/4854-network-navigation-pane-add-remove-windows-10-a.html","Network in Navigation Pane - Add or Remove in Windows 10")</f>
        <v>Network in Navigation Pane - Add or Remove in Windows 10</v>
      </c>
      <c r="B2554" s="23" t="s">
        <v>2601</v>
      </c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</row>
    <row r="2555" ht="27.0" customHeight="1">
      <c r="A2555" s="25" t="s">
        <v>2629</v>
      </c>
      <c r="B2555" s="24" t="s">
        <v>2630</v>
      </c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</row>
    <row r="2556" ht="27.0" customHeight="1">
      <c r="A2556" s="22" t="str">
        <f>HYPERLINK("https://www.tenforums.com/tutorials/67224-network-location-context-menu-add-remove-windows-10-a.html","Network Location Context Menu - Add or Remove in Windows 10 ")</f>
        <v>Network Location Context Menu - Add or Remove in Windows 10 </v>
      </c>
      <c r="B2556" s="23" t="s">
        <v>2631</v>
      </c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</row>
    <row r="2557" ht="27.0" customHeight="1">
      <c r="A2557" s="30" t="str">
        <f>HYPERLINK("https://www.tenforums.com/tutorials/6815-set-network-location-private-public-domain-windows-10-a.html","Network Location - Set to Private, Public, or Domain in Windows 10")</f>
        <v>Network Location - Set to Private, Public, or Domain in Windows 10</v>
      </c>
      <c r="B2557" s="24" t="s">
        <v>2632</v>
      </c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</row>
    <row r="2558" ht="27.0" customHeight="1">
      <c r="A2558" s="22" t="str">
        <f>HYPERLINK("https://www.tenforums.com/tutorials/92362-enable-disable-network-location-wizard-windows-10-a.html","Network Location Wizard - Enable or Disable in Windows 10")</f>
        <v>Network Location Wizard - Enable or Disable in Windows 10</v>
      </c>
      <c r="B2558" s="23" t="s">
        <v>2633</v>
      </c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</row>
    <row r="2559" ht="27.0" customHeight="1">
      <c r="A2559" s="22" t="str">
        <f>HYPERLINK("https://www.tenforums.com/tutorials/28375-network-profile-name-rename-windows-10-a.html","Network Profile Name - Rename in Windows 10")</f>
        <v>Network Profile Name - Rename in Windows 10</v>
      </c>
      <c r="B2559" s="23" t="s">
        <v>2634</v>
      </c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</row>
    <row r="2560" ht="27.0" customHeight="1">
      <c r="A2560" s="22" t="str">
        <f>HYPERLINK("https://www.tenforums.com/tutorials/111850-backup-restore-network-shares-permissions-windows.html","Network Shares and Permissions - Backup and Restore in Windows")</f>
        <v>Network Shares and Permissions - Backup and Restore in Windows</v>
      </c>
      <c r="B2560" s="23" t="s">
        <v>2635</v>
      </c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</row>
    <row r="2561" ht="27.0" customHeight="1">
      <c r="A2561" s="22" t="str">
        <f>HYPERLINK("https://www.tenforums.com/tutorials/112017-view-all-network-shares-windows-pc.html","Network Shares - View All on a Windows PC")</f>
        <v>Network Shares - View All on a Windows PC</v>
      </c>
      <c r="B2561" s="23" t="s">
        <v>2636</v>
      </c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</row>
    <row r="2562" ht="27.0" customHeight="1">
      <c r="A2562" s="25" t="str">
        <f>HYPERLINK("https://www.tenforums.com/tutorials/148183-enable-disable-soft-disconnect-computer-network-windows-10-a.html","Network Soft Disconnect Computer - Enable or Disable in Windows 10")</f>
        <v>Network Soft Disconnect Computer - Enable or Disable in Windows 10</v>
      </c>
      <c r="B2562" s="24" t="s">
        <v>2637</v>
      </c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</row>
    <row r="2563" ht="27.0" customHeight="1">
      <c r="A2563" s="22" t="str">
        <f>HYPERLINK("https://www.tenforums.com/tutorials/6860-network-system-icon-change-open-target-windows-10-a.html","Network System Icon - Change Open Target in Windows 10")</f>
        <v>Network System Icon - Change Open Target in Windows 10</v>
      </c>
      <c r="B2563" s="23" t="s">
        <v>2638</v>
      </c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</row>
    <row r="2564" ht="27.0" customHeight="1">
      <c r="A2564" s="22" t="str">
        <f>HYPERLINK("https://www.tenforums.com/tutorials/81130-create-available-networks-shortcut-windows-10-a.html","Networks shortcut - Create in Windows 10")</f>
        <v>Networks shortcut - Create in Windows 10</v>
      </c>
      <c r="B2564" s="24" t="s">
        <v>265</v>
      </c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</row>
    <row r="2565" ht="27.0" customHeight="1">
      <c r="A2565" s="22" t="str">
        <f>HYPERLINK("https://www.tenforums.com/tutorials/4171-new-app-installed-notification-enable-disable-windows-10-a.html","New App Installed Notification - Enable or Disable in Windows 10")</f>
        <v>New App Installed Notification - Enable or Disable in Windows 10</v>
      </c>
      <c r="B2565" s="23" t="s">
        <v>2639</v>
      </c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</row>
    <row r="2566" ht="27.0" customHeight="1">
      <c r="A2566" s="22" t="str">
        <f>HYPERLINK("https://www.tenforums.com/tutorials/7974-batch-file-add-new-context-menu-windows-10-a.html","New Context Menu - Add Batch File in Windows 10")</f>
        <v>New Context Menu - Add Batch File in Windows 10</v>
      </c>
      <c r="B2566" s="23" t="s">
        <v>285</v>
      </c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</row>
    <row r="2567" ht="27.0" customHeight="1">
      <c r="A2567" s="22" t="str">
        <f>HYPERLINK("https://www.tenforums.com/tutorials/24426-briefcase-add-new-context-menu-windows-10-a.html","New Context Menu - Add Briefcase in Windows 10")</f>
        <v>New Context Menu - Add Briefcase in Windows 10</v>
      </c>
      <c r="B2567" s="23" t="s">
        <v>377</v>
      </c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</row>
    <row r="2568" ht="27.0" customHeight="1">
      <c r="A2568" s="25" t="s">
        <v>2640</v>
      </c>
      <c r="B2568" s="24" t="s">
        <v>1048</v>
      </c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</row>
    <row r="2569" ht="27.0" customHeight="1">
      <c r="A2569" s="22" t="str">
        <f>HYPERLINK("https://www.tenforums.com/tutorials/24412-add-remove-default-new-context-menu-items-windows-10-a.html","New Context Menu - Add or Remove Default Items in Windows 10")</f>
        <v>New Context Menu - Add or Remove Default Items in Windows 10</v>
      </c>
      <c r="B2569" s="23" t="s">
        <v>2641</v>
      </c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</row>
    <row r="2570" ht="27.0" customHeight="1">
      <c r="A2570" s="22" t="str">
        <f>HYPERLINK("https://www.tenforums.com/tutorials/8012-new-context-menu-add-remove-windows-10-a.html","New context menu - Add or Remove in Windows 10")</f>
        <v>New context menu - Add or Remove in Windows 10</v>
      </c>
      <c r="B2570" s="23" t="s">
        <v>2642</v>
      </c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</row>
    <row r="2571" ht="27.0" customHeight="1">
      <c r="A2571" s="22" t="str">
        <f>HYPERLINK("https://www.tenforums.com/tutorials/60267-powershell-script-add-new-context-menu-windows-10-a.html","New Context Menu - Add PowerShell Script in Windows 10 ")</f>
        <v>New Context Menu - Add PowerShell Script in Windows 10 </v>
      </c>
      <c r="B2571" s="23" t="s">
        <v>2643</v>
      </c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</row>
    <row r="2572" ht="27.0" customHeight="1">
      <c r="A2572" s="22" t="str">
        <f>HYPERLINK("https://www.tenforums.com/tutorials/7981-registry-file-add-new-context-menu-windows-10-a.html","New Context Menu - Add Registration Entries in Windows 10")</f>
        <v>New Context Menu - Add Registration Entries in Windows 10</v>
      </c>
      <c r="B2572" s="23" t="s">
        <v>2644</v>
      </c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</row>
    <row r="2573" ht="27.0" customHeight="1">
      <c r="A2573" s="22" t="str">
        <f>HYPERLINK("https://www.tenforums.com/tutorials/8011-vbscript-file-add-new-context-menu-windows-10-a.html","New Context Menu - Add VBScript File in Windows 10")</f>
        <v>New Context Menu - Add VBScript File in Windows 10</v>
      </c>
      <c r="B2573" s="23" t="s">
        <v>2645</v>
      </c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</row>
    <row r="2574" ht="27.0" customHeight="1">
      <c r="A2574" s="25" t="str">
        <f>HYPERLINK("https://www.tenforums.com/tutorials/139598-add-remove-new-folder-context-menu-windows-10-a.html","New Folder Context Menu - Add or Remove in Windows 10")</f>
        <v>New Folder Context Menu - Add or Remove in Windows 10</v>
      </c>
      <c r="B2574" s="24" t="s">
        <v>2646</v>
      </c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</row>
    <row r="2575" ht="27.0" customHeight="1">
      <c r="A2575" s="22" t="str">
        <f>HYPERLINK("https://www.tenforums.com/tutorials/124792-create-new-folder-windows-10-a.html","New Folder - Create in Windows 10")</f>
        <v>New Folder - Create in Windows 10</v>
      </c>
      <c r="B2575" s="23" t="s">
        <v>1253</v>
      </c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</row>
    <row r="2576" ht="27.0" customHeight="1">
      <c r="A2576" s="22" t="str">
        <f>HYPERLINK("https://www.tenforums.com/tutorials/35464-new-folder-name-template-change-windows-10-a.html","New Folder Name Template - Change in Windows")</f>
        <v>New Folder Name Template - Change in Windows</v>
      </c>
      <c r="B2576" s="23" t="s">
        <v>2647</v>
      </c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</row>
    <row r="2577" ht="27.0" customHeight="1">
      <c r="A2577" s="22" t="str">
        <f>HYPERLINK("https://www.tenforums.com/tutorials/8867-library-create-new-library-windows-10-a.html","New Library - Create in Windows 10")</f>
        <v>New Library - Create in Windows 10</v>
      </c>
      <c r="B2577" s="23" t="s">
        <v>1585</v>
      </c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</row>
    <row r="2578" ht="27.0" customHeight="1">
      <c r="A2578" s="25" t="str">
        <f>HYPERLINK("https://www.tenforums.com/tutorials/149698-how-add-remove-office-2019-new-context-menu-items-windows-10-a.html","New Office 2019 Context Menu Items - Add or Remove in Windows 10")</f>
        <v>New Office 2019 Context Menu Items - Add or Remove in Windows 10</v>
      </c>
      <c r="B2578" s="24" t="s">
        <v>2648</v>
      </c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</row>
    <row r="2579" ht="27.0" customHeight="1">
      <c r="A2579" s="25" t="s">
        <v>2649</v>
      </c>
      <c r="B2579" s="24" t="s">
        <v>2650</v>
      </c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</row>
    <row r="2580" ht="27.0" customHeight="1">
      <c r="A2580" s="25" t="s">
        <v>2651</v>
      </c>
      <c r="B2580" s="24" t="s">
        <v>2652</v>
      </c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</row>
    <row r="2581" ht="27.0" customHeight="1">
      <c r="A2581" s="25" t="s">
        <v>2653</v>
      </c>
      <c r="B2581" s="24" t="s">
        <v>2654</v>
      </c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</row>
    <row r="2582" ht="27.0" customHeight="1">
      <c r="A2582" s="25" t="s">
        <v>2655</v>
      </c>
      <c r="B2582" s="24" t="s">
        <v>2656</v>
      </c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</row>
    <row r="2583" ht="27.0" customHeight="1">
      <c r="A2583" s="25" t="s">
        <v>2657</v>
      </c>
      <c r="B2583" s="24" t="s">
        <v>2658</v>
      </c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</row>
    <row r="2584" ht="27.0" customHeight="1">
      <c r="A2584" s="25" t="s">
        <v>2659</v>
      </c>
      <c r="B2584" s="24" t="s">
        <v>2660</v>
      </c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</row>
    <row r="2585" ht="27.0" customHeight="1">
      <c r="A2585" s="25" t="s">
        <v>2661</v>
      </c>
      <c r="B2585" s="24" t="s">
        <v>2662</v>
      </c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</row>
    <row r="2586" ht="27.0" customHeight="1">
      <c r="A2586" s="25" t="s">
        <v>2663</v>
      </c>
      <c r="B2586" s="24" t="s">
        <v>2664</v>
      </c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</row>
    <row r="2587" ht="27.0" customHeight="1">
      <c r="A2587" s="25" t="s">
        <v>2665</v>
      </c>
      <c r="B2587" s="24" t="s">
        <v>2413</v>
      </c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</row>
    <row r="2588" ht="27.0" customHeight="1">
      <c r="A2588" s="25" t="str">
        <f>HYPERLINK("https://www.tenforums.com/tutorials/154141-turn-off-auto-restore-news-bar-when-minimized-windows-10-a.html","News Bar Auto-Restore when Minimized - Turn On or Off in Windows 10")</f>
        <v>News Bar Auto-Restore when Minimized - Turn On or Off in Windows 10</v>
      </c>
      <c r="B2588" s="24" t="s">
        <v>2666</v>
      </c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</row>
    <row r="2589" ht="27.0" customHeight="1">
      <c r="A2589" s="25" t="str">
        <f>HYPERLINK("https://www.tenforums.com/tutorials/154009-how-change-news-bar-background-color-windows-10-a.html","News Bar Background Color - Change in Windows 10")</f>
        <v>News Bar Background Color - Change in Windows 10</v>
      </c>
      <c r="B2589" s="24" t="s">
        <v>2667</v>
      </c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</row>
    <row r="2590" ht="27.0" customHeight="1">
      <c r="A2590" s="25" t="str">
        <f>HYPERLINK("https://www.tenforums.com/tutorials/154716-how-change-country-get-news-news-bar-windows-10-a.html","News Bar - Change Country to get News from in Windows 10")</f>
        <v>News Bar - Change Country to get News from in Windows 10</v>
      </c>
      <c r="B2590" s="24" t="s">
        <v>2668</v>
      </c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</row>
    <row r="2591" ht="27.0" customHeight="1">
      <c r="A2591" s="25" t="str">
        <f>HYPERLINK("https://www.tenforums.com/tutorials/153868-how-change-position-news-bar-display-windows-10-a.html","News Bar Position - Change on Display in Windows 10")</f>
        <v>News Bar Position - Change on Display in Windows 10</v>
      </c>
      <c r="B2591" s="24" t="s">
        <v>2669</v>
      </c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</row>
    <row r="2592" ht="27.0" customHeight="1">
      <c r="A2592" s="25" t="str">
        <f>HYPERLINK("https://www.tenforums.com/tutorials/153936-how-enable-disable-run-news-bar-startup-windows-10-a.html","News Bar Run at Startup - Enable or Disable in Windows 10")</f>
        <v>News Bar Run at Startup - Enable or Disable in Windows 10</v>
      </c>
      <c r="B2592" s="24" t="s">
        <v>2670</v>
      </c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</row>
    <row r="2593" ht="27.0" customHeight="1">
      <c r="A2593" s="25" t="str">
        <f>HYPERLINK("https://www.tenforums.com/tutorials/154125-how-show-news-bar-primary-secondary-monitor-windows-10-a.html","News Bar - Show on Primary or Secondary Monitor in Windows 10")</f>
        <v>News Bar - Show on Primary or Secondary Monitor in Windows 10</v>
      </c>
      <c r="B2593" s="24" t="s">
        <v>2671</v>
      </c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</row>
    <row r="2594" ht="27.0" customHeight="1">
      <c r="A2594" s="25" t="str">
        <f>HYPERLINK("https://www.tenforums.com/tutorials/154005-how-show-text-image-news-bar-windows-10-a.html","News Bar Visualization - Show Text or Image")</f>
        <v>News Bar Visualization - Show Text or Image</v>
      </c>
      <c r="B2594" s="24" t="s">
        <v>2672</v>
      </c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</row>
    <row r="2595" ht="27.0" customHeight="1">
      <c r="A2595" s="22" t="str">
        <f>HYPERLINK("https://www.tenforums.com/tutorials/73518-night-light-turn-off-windows-10-a.html","Night Light - Turn On or Off in Windows 10")</f>
        <v>Night Light - Turn On or Off in Windows 10</v>
      </c>
      <c r="B2595" s="24" t="s">
        <v>350</v>
      </c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</row>
    <row r="2596" ht="27.0" customHeight="1">
      <c r="A2596" s="22" t="str">
        <f>HYPERLINK("https://www.tenforums.com/tutorials/109791-enable-disable-extended-line-endings-notepad-windows-10-a.html","Notepad Extended Line Endings - Enable or Disable in Windows 10")</f>
        <v>Notepad Extended Line Endings - Enable or Disable in Windows 10</v>
      </c>
      <c r="B2596" s="23" t="s">
        <v>2673</v>
      </c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</row>
    <row r="2597" ht="27.0" customHeight="1">
      <c r="A2597" s="22" t="str">
        <f>HYPERLINK("https://www.tenforums.com/tutorials/114308-find-replace-text-notepad-windows-10-a.html","Notepad - Find and Replace Text in Windows 10")</f>
        <v>Notepad - Find and Replace Text in Windows 10</v>
      </c>
      <c r="B2597" s="23" t="s">
        <v>2674</v>
      </c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</row>
    <row r="2598" ht="27.0" customHeight="1">
      <c r="A2598" s="25" t="str">
        <f>HYPERLINK("https://www.tenforums.com/tutorials/144108-how-install-uninstall-notepad-windows-10-a.html","Notepad - Install and Uninstall in Windows 10")</f>
        <v>Notepad - Install and Uninstall in Windows 10</v>
      </c>
      <c r="B2598" s="24" t="s">
        <v>2675</v>
      </c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</row>
    <row r="2599" ht="27.0" customHeight="1">
      <c r="A2599" s="22" t="str">
        <f>HYPERLINK("https://www.tenforums.com/tutorials/45897-notepad-reset-default-open-position-size-windows-10-a.html","Notepad - Reset Default Open Position and Size in Windows 10")</f>
        <v>Notepad - Reset Default Open Position and Size in Windows 10</v>
      </c>
      <c r="B2599" s="23" t="s">
        <v>2676</v>
      </c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</row>
    <row r="2600" ht="27.0" customHeight="1">
      <c r="A2600" s="22" t="str">
        <f>HYPERLINK("https://www.tenforums.com/tutorials/109878-search-bing-notepad-windows-10-a.html","Notepad - Search with Bing in Windows 10")</f>
        <v>Notepad - Search with Bing in Windows 10</v>
      </c>
      <c r="B2600" s="23" t="s">
        <v>300</v>
      </c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</row>
    <row r="2601" ht="27.0" customHeight="1">
      <c r="A2601" s="22" t="str">
        <f>HYPERLINK("https://www.tenforums.com/tutorials/113906-change-zoom-level-text-notepad-windows-10-a.html","Notepad Zoom Level of Text - Change in Windows 10")</f>
        <v>Notepad Zoom Level of Text - Change in Windows 10</v>
      </c>
      <c r="B2601" s="23" t="s">
        <v>2677</v>
      </c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</row>
    <row r="2602" ht="27.0" customHeight="1">
      <c r="A2602" s="22" t="str">
        <f>HYPERLINK("https://www.tenforums.com/tutorials/86654-add-remove-notification-area-taskbar-windows-10-a.html","Notification Area - Add or Remove from Taskbar in Windows 10")</f>
        <v>Notification Area - Add or Remove from Taskbar in Windows 10</v>
      </c>
      <c r="B2602" s="23" t="s">
        <v>2678</v>
      </c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</row>
    <row r="2603" ht="27.0" customHeight="1">
      <c r="A2603" s="25" t="s">
        <v>2679</v>
      </c>
      <c r="B2603" s="23" t="s">
        <v>2680</v>
      </c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</row>
    <row r="2604" ht="27.0" customHeight="1">
      <c r="A2604" s="25" t="s">
        <v>2681</v>
      </c>
      <c r="B2604" s="23" t="s">
        <v>2682</v>
      </c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</row>
    <row r="2605" ht="27.0" customHeight="1">
      <c r="A2605" s="22" t="str">
        <f>HYPERLINK("https://www.tenforums.com/tutorials/2696-system-icons-turn-off-windows-10-a.html","Notification Area System Icons - Turn On or Off in Windows 10")</f>
        <v>Notification Area System Icons - Turn On or Off in Windows 10</v>
      </c>
      <c r="B2605" s="23" t="s">
        <v>2683</v>
      </c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</row>
    <row r="2606" ht="27.0" customHeight="1">
      <c r="A2606" s="22" t="str">
        <f>HYPERLINK("https://www.tenforums.com/tutorials/61013-notification-banners-senders-turn-off-windows-10-a.html","Notification Banners from Senders - Turn On or Off in Windows 10 ")</f>
        <v>Notification Banners from Senders - Turn On or Off in Windows 10 </v>
      </c>
      <c r="B2606" s="23" t="s">
        <v>2684</v>
      </c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</row>
    <row r="2607" ht="27.0" customHeight="1">
      <c r="A2607" s="22" t="str">
        <f>HYPERLINK("https://www.tenforums.com/tutorials/61017-notification-sound-senders-turn-off-windows-10-a.html","Notification Sound from Senders - Turn On or Off in Windows 10 ")</f>
        <v>Notification Sound from Senders - Turn On or Off in Windows 10 </v>
      </c>
      <c r="B2607" s="23" t="s">
        <v>2685</v>
      </c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</row>
    <row r="2608" ht="27.0" customHeight="1">
      <c r="A2608" s="25" t="str">
        <f>HYPERLINK("https://www.tenforums.com/tutorials/151558-turn-off-notification-sounds-while-playing-games-windows-10-a.html","Notification Sounds - Turn On or Off while Playing Games in Windows 10")</f>
        <v>Notification Sounds - Turn On or Off while Playing Games in Windows 10</v>
      </c>
      <c r="B2608" s="24" t="s">
        <v>1303</v>
      </c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</row>
    <row r="2609" ht="27.0" customHeight="1">
      <c r="A2609" s="22" t="str">
        <f>HYPERLINK("https://www.tenforums.com/tutorials/6175-notifications-display-time-change-window-10-a.html","Notifications Display Time - Change in Window 10")</f>
        <v>Notifications Display Time - Change in Window 10</v>
      </c>
      <c r="B2609" s="23" t="s">
        <v>2686</v>
      </c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</row>
    <row r="2610" ht="27.0" customHeight="1">
      <c r="A2610" s="22" t="str">
        <f>HYPERLINK("https://www.tenforums.com/tutorials/4111-turn-off-notifications-apps-senders-windows-10-a.html","Notifications for Apps and Senders - Turn On or Off in Windows 10")</f>
        <v>Notifications for Apps and Senders - Turn On or Off in Windows 10</v>
      </c>
      <c r="B2610" s="24" t="s">
        <v>173</v>
      </c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</row>
    <row r="2611" ht="27.0" customHeight="1">
      <c r="A2611" s="25" t="s">
        <v>2687</v>
      </c>
      <c r="B2611" s="24" t="s">
        <v>2048</v>
      </c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</row>
    <row r="2612" ht="27.0" customHeight="1">
      <c r="A2612" s="22" t="str">
        <f>HYPERLINK("https://www.tenforums.com/tutorials/105486-enable-disable-notifications-windows-defender-security-center.html","Notifications from Windows Defender Security Center - Enable or Disable in Windows 10")</f>
        <v>Notifications from Windows Defender Security Center - Enable or Disable in Windows 10</v>
      </c>
      <c r="B2612" s="23" t="s">
        <v>2688</v>
      </c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</row>
    <row r="2613" ht="27.0" customHeight="1">
      <c r="A2613" s="22" t="str">
        <f>HYPERLINK("https://www.tenforums.com/tutorials/57020-notifications-hide-show-when-duplicating-screen-windows-10-a.html","Notifications - Hide or Show when Duplicating Screen in Windows 10 ")</f>
        <v>Notifications - Hide or Show when Duplicating Screen in Windows 10 </v>
      </c>
      <c r="B2613" s="23" t="s">
        <v>2689</v>
      </c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</row>
    <row r="2614" ht="27.0" customHeight="1">
      <c r="A2614" s="22" t="str">
        <f>HYPERLINK("https://www.tenforums.com/tutorials/61006-action-center-notifications-turn-off-windows-10-a.html","Notifications in Action Center - Turn On or Off in Windows 10 ")</f>
        <v>Notifications in Action Center - Turn On or Off in Windows 10 </v>
      </c>
      <c r="B2614" s="23" t="s">
        <v>66</v>
      </c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</row>
    <row r="2615" ht="27.0" customHeight="1">
      <c r="A2615" s="22" t="str">
        <f>HYPERLINK("https://www.tenforums.com/tutorials/92290-turn-off-notifications-head-mounted-display-windows-10-a.html","Notifications on Head Mounted Display - Turn On or Off in Windows 10")</f>
        <v>Notifications on Head Mounted Display - Turn On or Off in Windows 10</v>
      </c>
      <c r="B2615" s="23" t="s">
        <v>1385</v>
      </c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</row>
    <row r="2616" ht="27.0" customHeight="1">
      <c r="A2616" s="22" t="str">
        <f>HYPERLINK("https://www.tenforums.com/tutorials/31116-lock-screen-app-notifications-turn-off-windows-10-a.html","Notifications on Lock Screen - Turn On or Off in Windows 10")</f>
        <v>Notifications on Lock Screen - Turn On or Off in Windows 10</v>
      </c>
      <c r="B2616" s="23" t="s">
        <v>172</v>
      </c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</row>
    <row r="2617" ht="27.0" customHeight="1">
      <c r="A2617" s="30" t="str">
        <f>HYPERLINK("https://www.tenforums.com/tutorials/61073-hide-show-content-notifications-lock-screen-windows-10-a.html","Notifications on Lock Screen - Turn On or Off Hide Content in Windows 10 ")</f>
        <v>Notifications on Lock Screen - Turn On or Off Hide Content in Windows 10 </v>
      </c>
      <c r="B2617" s="24" t="s">
        <v>1634</v>
      </c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</row>
    <row r="2618" ht="27.0" customHeight="1">
      <c r="A2618" s="22" t="str">
        <f>HYPERLINK("https://www.tenforums.com/tutorials/46424-app-notifications-priority-action-center-change-windows-10-a.html","Notifications Priority of Apps in Action Center - Change in Windows 10 ")</f>
        <v>Notifications Priority of Apps in Action Center - Change in Windows 10 </v>
      </c>
      <c r="B2618" s="23" t="s">
        <v>68</v>
      </c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</row>
    <row r="2619" ht="27.0" customHeight="1">
      <c r="A2619" s="22" t="str">
        <f>HYPERLINK("https://www.tenforums.com/tutorials/47439-action-center-app-notifications-priority-change-windows-10-mobile.html","Notifications Priority of Apps in Action Center - Change in Windows 10 Mobile")</f>
        <v>Notifications Priority of Apps in Action Center - Change in Windows 10 Mobile</v>
      </c>
      <c r="B2619" s="23" t="s">
        <v>62</v>
      </c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</row>
    <row r="2620" ht="27.0" customHeight="1">
      <c r="A2620" s="22" t="str">
        <f>HYPERLINK("https://www.tenforums.com/tutorials/76305-windows-update-restart-notifications-turn-off-windows-10-a.html","Notifications to Restart for Updates - Turn On or Off in Windows 10")</f>
        <v>Notifications to Restart for Updates - Turn On or Off in Windows 10</v>
      </c>
      <c r="B2620" s="24" t="s">
        <v>2690</v>
      </c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</row>
    <row r="2621" ht="27.0" customHeight="1">
      <c r="A2621" s="22" t="str">
        <f>HYPERLINK("https://www.tenforums.com/tutorials/46427-action-center-change-number-notifications-visible-per-app.html","Notifications Visible per App in Action Center - Change in Windows 10 ")</f>
        <v>Notifications Visible per App in Action Center - Change in Windows 10 </v>
      </c>
      <c r="B2621" s="23" t="s">
        <v>64</v>
      </c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</row>
    <row r="2622" ht="27.0" customHeight="1">
      <c r="A2622" s="22" t="str">
        <f>HYPERLINK("https://www.tenforums.com/tutorials/47489-action-center-notifications-visible-change-windows-10-mobile.html","Notifications Visible per App in Action Center - Change in Windows 10 Mobile ")</f>
        <v>Notifications Visible per App in Action Center - Change in Windows 10 Mobile </v>
      </c>
      <c r="B2622" s="23" t="s">
        <v>67</v>
      </c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</row>
    <row r="2623" ht="27.0" customHeight="1">
      <c r="A2623" s="25" t="str">
        <f>HYPERLINK("https://www.tenforums.com/tutorials/151547-show-hide-notifications-when-playing-fullscreen-game-windows-10-a.html","Notifications when Playing Fullscreen Game - Hide or Show in Windows 10")</f>
        <v>Notifications when Playing Fullscreen Game - Hide or Show in Windows 10</v>
      </c>
      <c r="B2623" s="24" t="s">
        <v>1304</v>
      </c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</row>
    <row r="2624" ht="27.0" customHeight="1">
      <c r="A2624" s="22" t="str">
        <f>HYPERLINK("https://www.tenforums.com/tutorials/135455-change-internet-time-server-windows.html","NTP Time Server - Change in Windows")</f>
        <v>NTP Time Server - Change in Windows</v>
      </c>
      <c r="B2624" s="23" t="s">
        <v>1519</v>
      </c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</row>
    <row r="2625" ht="27.0" customHeight="1">
      <c r="A2625" s="22" t="str">
        <f>HYPERLINK("https://www.tenforums.com/tutorials/26340-compress-uncompress-files-folders-windows-10-a.html","NTFS Compression - Compress or Uncompress Files and Folders in Windows 10")</f>
        <v>NTFS Compression - Compress or Uncompress Files and Folders in Windows 10</v>
      </c>
      <c r="B2625" s="23" t="s">
        <v>622</v>
      </c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</row>
    <row r="2626" ht="27.0" customHeight="1">
      <c r="A2626" s="22" t="str">
        <f>HYPERLINK("https://www.tenforums.com/tutorials/97780-enable-disable-ntfs-file-compression-windows.html","NTFS File Compression - Enable or Disable in Windows")</f>
        <v>NTFS File Compression - Enable or Disable in Windows</v>
      </c>
      <c r="B2626" s="23" t="s">
        <v>2691</v>
      </c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</row>
    <row r="2627" ht="27.0" customHeight="1">
      <c r="A2627" s="22" t="str">
        <f>HYPERLINK("https://www.tenforums.com/tutorials/97782-enable-disable-ntfs-file-encryption-windows.html","NTFS File Encryption - Enable or Disable in Windows")</f>
        <v>NTFS File Encryption - Enable or Disable in Windows</v>
      </c>
      <c r="B2627" s="23" t="s">
        <v>2692</v>
      </c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</row>
    <row r="2628" ht="27.0" customHeight="1">
      <c r="A2628" s="25" t="str">
        <f>HYPERLINK("https://www.tenforums.com/tutorials/139015-enable-disable-ntfs-last-access-time-stamp-updates-windows-10-a.html","NTFS Last Access Time Stamp Updates - Enable or Disable in Windows 10")</f>
        <v>NTFS Last Access Time Stamp Updates - Enable or Disable in Windows 10</v>
      </c>
      <c r="B2628" s="24" t="s">
        <v>1572</v>
      </c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</row>
    <row r="2629" ht="27.0" customHeight="1">
      <c r="A2629" s="22" t="str">
        <f>HYPERLINK("https://www.tenforums.com/tutorials/51704-win32-long-paths-enable-disable-windows-10-a.html","NTFS Long Paths - Enable or Disable in Windows 10 ")</f>
        <v>NTFS Long Paths - Enable or Disable in Windows 10 </v>
      </c>
      <c r="B2629" s="23" t="s">
        <v>2693</v>
      </c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</row>
    <row r="2630" ht="27.0" customHeight="1">
      <c r="A2630" s="22" t="str">
        <f>HYPERLINK("https://www.tenforums.com/tutorials/85882-convert-ntfs-fat32-without-data-loss-windows.html","NTFS to FAT32 - Convert without Data Loss in Windows")</f>
        <v>NTFS to FAT32 - Convert without Data Loss in Windows</v>
      </c>
      <c r="B2630" s="23" t="s">
        <v>2694</v>
      </c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</row>
    <row r="2631" ht="27.0" customHeight="1">
      <c r="A2631" s="22" t="str">
        <f>HYPERLINK("https://www.tenforums.com/tutorials/36010-num-lock-enable-disable-sign-screen-windows-10-a.html","Num Lock - Enable or Disable on Sign-in Screen in Windows 10")</f>
        <v>Num Lock - Enable or Disable on Sign-in Screen in Windows 10</v>
      </c>
      <c r="B2631" s="23" t="s">
        <v>2695</v>
      </c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</row>
    <row r="2632" ht="27.0" customHeight="1">
      <c r="A2632" s="22" t="str">
        <f>HYPERLINK("https://www.tenforums.com/tutorials/91417-enable-disable-numerical-sorting-file-explorer-windows-10-a.html","Numerical Sorting in File Explorer - Enable or Disable in Windows 10")</f>
        <v>Numerical Sorting in File Explorer - Enable or Disable in Windows 10</v>
      </c>
      <c r="B2632" s="23" t="s">
        <v>1153</v>
      </c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</row>
    <row r="2633" ht="27.0" customHeight="1">
      <c r="A2633" s="30" t="str">
        <f>HYPERLINK("https://www.tenforums.com/tutorials/136674-add-remove-nvidia-control-panel-desktop-context-menu-windows.html","NVIDIA Control Panel Desktop Context Menu - Add or Remove in Windows")</f>
        <v>NVIDIA Control Panel Desktop Context Menu - Add or Remove in Windows</v>
      </c>
      <c r="B2633" s="24" t="s">
        <v>2696</v>
      </c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</row>
    <row r="2634" ht="27.0" customHeight="1">
      <c r="A2634" s="25" t="str">
        <f>HYPERLINK("https://www.tenforums.com/tutorials/136647-add-remove-nvidia-control-panel-notification-tray-icon-windows.html","NVIDIA Control Panel Notification Tray Icon - Add or Remove in Windows")</f>
        <v>NVIDIA Control Panel Notification Tray Icon - Add or Remove in Windows</v>
      </c>
      <c r="B2634" s="24" t="s">
        <v>2697</v>
      </c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</row>
    <row r="2635" ht="27.0" customHeight="1">
      <c r="A2635" s="25" t="str">
        <f>HYPERLINK("https://www.tenforums.com/tutorials/136662-add-remove-nvidia-gpu-activity-notification-area-icon-windows.html","NVIDIA GPU Activity Notification Area Icon - Add or Remove in Windows")</f>
        <v>NVIDIA GPU Activity Notification Area Icon - Add or Remove in Windows</v>
      </c>
      <c r="B2635" s="24" t="s">
        <v>2698</v>
      </c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</row>
    <row r="2636" ht="27.0" customHeight="1">
      <c r="A2636" s="25" t="str">
        <f>HYPERLINK("https://www.tenforums.com/tutorials/136634-determine-nvidia-graphics-display-driver-version-installed-windows.html","NVIDIA Graphics Display Driver - Determine Version Installed in Windows")</f>
        <v>NVIDIA Graphics Display Driver - Determine Version Installed in Windows</v>
      </c>
      <c r="B2636" s="24" t="s">
        <v>2699</v>
      </c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</row>
    <row r="2637" ht="27.0" customHeight="1">
      <c r="A2637" s="6" t="s">
        <v>2700</v>
      </c>
      <c r="B2637" s="6" t="s">
        <v>2700</v>
      </c>
      <c r="C2637" s="21"/>
      <c r="D2637" s="21"/>
      <c r="E2637" s="21"/>
      <c r="F2637" s="21"/>
      <c r="G2637" s="21"/>
      <c r="H2637" s="21"/>
      <c r="I2637" s="21"/>
      <c r="J2637" s="21"/>
      <c r="K2637" s="21"/>
      <c r="L2637" s="21"/>
      <c r="M2637" s="21"/>
      <c r="N2637" s="21"/>
      <c r="O2637" s="21"/>
      <c r="P2637" s="21"/>
      <c r="Q2637" s="21"/>
      <c r="R2637" s="21"/>
      <c r="S2637" s="21"/>
      <c r="T2637" s="21"/>
      <c r="U2637" s="21"/>
      <c r="V2637" s="21"/>
      <c r="W2637" s="21"/>
      <c r="X2637" s="21"/>
    </row>
    <row r="2638" ht="27.0" customHeight="1">
      <c r="A2638" s="22" t="str">
        <f>HYPERLINK("https://www.tenforums.com/tutorials/76570-oem-support-information-customize-windows-10-a.html","OEM Support Information - Customize in Windows 10")</f>
        <v>OEM Support Information - Customize in Windows 10</v>
      </c>
      <c r="B2638" s="24" t="s">
        <v>2701</v>
      </c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</row>
    <row r="2639" ht="27.0" customHeight="1">
      <c r="A2639" s="22" t="str">
        <f>HYPERLINK("https://www.tenforums.com/tutorials/4363-office-apps-install-use-windows-10-a.html","Office Apps - Install and Use in Windows 10")</f>
        <v>Office Apps - Install and Use in Windows 10</v>
      </c>
      <c r="B2639" s="23" t="s">
        <v>2702</v>
      </c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</row>
    <row r="2640" ht="27.0" customHeight="1">
      <c r="A2640" s="22" t="str">
        <f>HYPERLINK("https://www.tenforums.com/tutorials/46629-office-2016-automatic-updates-enable-disable.html","Office 2016 Automatic Updates - Enable or Disable ")</f>
        <v>Office 2016 Automatic Updates - Enable or Disable </v>
      </c>
      <c r="B2640" s="23" t="s">
        <v>2703</v>
      </c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</row>
    <row r="2641" ht="27.0" customHeight="1">
      <c r="A2641" s="22" t="str">
        <f>HYPERLINK("https://www.tenforums.com/tutorials/44687-office-2016-background-change-windows.html","Office 2016 Background - Change for Windows")</f>
        <v>Office 2016 Background - Change for Windows</v>
      </c>
      <c r="B2641" s="23" t="s">
        <v>2704</v>
      </c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</row>
    <row r="2642" ht="27.0" customHeight="1">
      <c r="A2642" s="22" t="str">
        <f>HYPERLINK("https://www.tenforums.com/tutorials/44833-office-2016-check-updates-windows.html","Office 2016 and Office 2019 - Check for Updates in Windows")</f>
        <v>Office 2016 and Office 2019 - Check for Updates in Windows</v>
      </c>
      <c r="B2642" s="24" t="s">
        <v>2705</v>
      </c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</row>
    <row r="2643" ht="27.0" customHeight="1">
      <c r="A2643" s="22" t="str">
        <f>HYPERLINK("https://www.tenforums.com/tutorials/123233-custom-install-change-microsoft-office-office-deployment-tool.html","Office - Custom install or change with Office Deployment Tool")</f>
        <v>Office - Custom install or change with Office Deployment Tool</v>
      </c>
      <c r="B2643" s="23" t="s">
        <v>2706</v>
      </c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</row>
    <row r="2644" ht="27.0" customHeight="1">
      <c r="A2644" s="22" t="str">
        <f>HYPERLINK("https://www.tenforums.com/tutorials/44647-office-2016-theme-change-windows.html","Office 2016 Theme - Change for Windows ")</f>
        <v>Office 2016 Theme - Change for Windows </v>
      </c>
      <c r="B2644" s="23" t="s">
        <v>2707</v>
      </c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</row>
    <row r="2645" ht="27.0" customHeight="1">
      <c r="A2645" s="22" t="str">
        <f>HYPERLINK("https://www.tenforums.com/tutorials/113678-turn-off-sync-office-2016-files-onedrive-windows-10-a.html","Office 2016 - Turn On or Off Sync Files with OneDrive in Windows 10")</f>
        <v>Office 2016 - Turn On or Off Sync Files with OneDrive in Windows 10</v>
      </c>
      <c r="B2645" s="23" t="s">
        <v>2708</v>
      </c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</row>
    <row r="2646" ht="27.0" customHeight="1">
      <c r="A2646" s="25" t="str">
        <f>HYPERLINK("https://www.tenforums.com/tutorials/149698-how-add-remove-office-2019-new-context-menu-items-windows-10-a.html","Office 2019 New Context Menu Items - Add or Remove in Windows 10")</f>
        <v>Office 2019 New Context Menu Items - Add or Remove in Windows 10</v>
      </c>
      <c r="B2646" s="24" t="s">
        <v>2648</v>
      </c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</row>
    <row r="2647" ht="27.0" customHeight="1">
      <c r="A2647" s="22" t="str">
        <f>HYPERLINK("https://www.tenforums.com/tutorials/6113-office-365-mobile-add-account-outlook-ios.html","Office 365 Mobile - Add Account to Outlook for iOS")</f>
        <v>Office 365 Mobile - Add Account to Outlook for iOS</v>
      </c>
      <c r="B2647" s="23" t="s">
        <v>2709</v>
      </c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</row>
    <row r="2648" ht="27.0" customHeight="1">
      <c r="A2648" s="25" t="s">
        <v>2710</v>
      </c>
      <c r="B2648" s="24" t="s">
        <v>146</v>
      </c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</row>
    <row r="2649" ht="27.0" customHeight="1">
      <c r="A2649" s="22" t="str">
        <f>HYPERLINK("https://www.tenforums.com/tutorials/122869-encrypt-unencrypt-offline-files-cache-windows.html","Offline Files Cache - Encrypt or Unencrypt in Windows")</f>
        <v>Offline Files Cache - Encrypt or Unencrypt in Windows</v>
      </c>
      <c r="B2649" s="23" t="s">
        <v>2711</v>
      </c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</row>
    <row r="2650" ht="27.0" customHeight="1">
      <c r="A2650" s="22" t="str">
        <f>HYPERLINK("https://www.tenforums.com/tutorials/123067-create-new-offline-files-sync-schedule-windows.html","Offline Files - Create New Sync Schedule in Windows")</f>
        <v>Offline Files - Create New Sync Schedule in Windows</v>
      </c>
      <c r="B2650" s="23" t="s">
        <v>2712</v>
      </c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</row>
    <row r="2651" ht="27.0" customHeight="1">
      <c r="A2651" s="22" t="str">
        <f>HYPERLINK("https://www.tenforums.com/tutorials/123077-delete-offline-files-sync-schedule-windows.html","Offline Files - Delete Sync Schedule in Windows")</f>
        <v>Offline Files - Delete Sync Schedule in Windows</v>
      </c>
      <c r="B2651" s="23" t="s">
        <v>2713</v>
      </c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</row>
    <row r="2652" ht="27.0" customHeight="1">
      <c r="A2652" s="22" t="str">
        <f>HYPERLINK("https://www.tenforums.com/tutorials/122995-change-offline-files-disk-usage-limits-windows.html","Offline Files Disk Usage Limits - Change in Windows")</f>
        <v>Offline Files Disk Usage Limits - Change in Windows</v>
      </c>
      <c r="B2652" s="23" t="s">
        <v>2714</v>
      </c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</row>
    <row r="2653" ht="27.0" customHeight="1">
      <c r="A2653" s="22" t="str">
        <f>HYPERLINK("https://www.tenforums.com/tutorials/123078-edit-offline-files-sync-schedule-windows.html","Offline Files - Edit Sync Schedule in Windows")</f>
        <v>Offline Files - Edit Sync Schedule in Windows</v>
      </c>
      <c r="B2653" s="23" t="s">
        <v>2715</v>
      </c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</row>
    <row r="2654" ht="27.0" customHeight="1">
      <c r="A2654" s="22" t="str">
        <f>HYPERLINK("https://www.tenforums.com/tutorials/122727-enable-disable-offline-files-windows.html","Offline Files - Enable or Disable in Windows")</f>
        <v>Offline Files - Enable or Disable in Windows</v>
      </c>
      <c r="B2654" s="23" t="s">
        <v>2716</v>
      </c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</row>
    <row r="2655" ht="27.0" customHeight="1">
      <c r="A2655" s="22" t="str">
        <f>HYPERLINK("https://www.tenforums.com/tutorials/122928-create-offline-files-folder-shortcut-windows.html","Offline Files Folder Shortcut - Create in Windows")</f>
        <v>Offline Files Folder Shortcut - Create in Windows</v>
      </c>
      <c r="B2655" s="23" t="s">
        <v>2717</v>
      </c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</row>
    <row r="2656" ht="27.0" customHeight="1">
      <c r="A2656" s="22" t="str">
        <f>HYPERLINK("https://www.tenforums.com/tutorials/123120-manually-sync-offline-files-windows.html","Offline Files - Manually Sync in Windows")</f>
        <v>Offline Files - Manually Sync in Windows</v>
      </c>
      <c r="B2656" s="23" t="s">
        <v>2718</v>
      </c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</row>
    <row r="2657" ht="27.0" customHeight="1">
      <c r="A2657" s="22" t="str">
        <f>HYPERLINK("https://www.tenforums.com/tutorials/122795-set-unset-network-files-always-available-offline-windows.html","Offline Files - Set or Unset Network Files as Always Available Offline in Windows")</f>
        <v>Offline Files - Set or Unset Network Files as Always Available Offline in Windows</v>
      </c>
      <c r="B2657" s="23" t="s">
        <v>2719</v>
      </c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</row>
    <row r="2658" ht="27.0" customHeight="1">
      <c r="A2658" s="25" t="s">
        <v>2720</v>
      </c>
      <c r="B2658" s="24" t="s">
        <v>2721</v>
      </c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</row>
    <row r="2659" ht="27.0" customHeight="1">
      <c r="A2659" s="22" t="str">
        <f>HYPERLINK("https://www.tenforums.com/tutorials/95008-dism-add-remove-drivers-offline-image.html","Offline Image - Add or Remove Drivers using DISM")</f>
        <v>Offline Image - Add or Remove Drivers using DISM</v>
      </c>
      <c r="B2659" s="23" t="s">
        <v>910</v>
      </c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</row>
    <row r="2660" ht="27.0" customHeight="1">
      <c r="A2660" s="22" t="str">
        <f>HYPERLINK("https://www.tenforums.com/tutorials/95002-dism-edit-registry-offline-image.html","Offline Image - Edit Registry using DISM")</f>
        <v>Offline Image - Edit Registry using DISM</v>
      </c>
      <c r="B2660" s="23" t="s">
        <v>912</v>
      </c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</row>
    <row r="2661" ht="27.0" customHeight="1">
      <c r="A2661" s="22" t="str">
        <f>HYPERLINK("https://www.tenforums.com/tutorials/106248-enable-disable-automatic-updates-offline-maps-windows-10-a.html","Offline Maps Automatic Updates - Enable or Disable in Windows 10")</f>
        <v>Offline Maps Automatic Updates - Enable or Disable in Windows 10</v>
      </c>
      <c r="B2661" s="23" t="s">
        <v>1708</v>
      </c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</row>
    <row r="2662" ht="27.0" customHeight="1">
      <c r="A2662" s="22" t="str">
        <f>HYPERLINK("https://www.tenforums.com/tutorials/52868-offline-maps-automatic-updates-turn-off-windows-10-a.html","Offline Maps Automatic Updates - Turn On or Off in Windows 10 ")</f>
        <v>Offline Maps Automatic Updates - Turn On or Off in Windows 10 </v>
      </c>
      <c r="B2662" s="23" t="s">
        <v>1709</v>
      </c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</row>
    <row r="2663" ht="27.0" customHeight="1">
      <c r="A2663" s="22" t="str">
        <f>HYPERLINK("https://www.tenforums.com/tutorials/52864-offline-maps-check-updates-windows-10-a.html","Offline Maps - Check for Updates in Windows 10 ")</f>
        <v>Offline Maps - Check for Updates in Windows 10 </v>
      </c>
      <c r="B2663" s="23" t="s">
        <v>2722</v>
      </c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</row>
    <row r="2664" ht="27.0" customHeight="1">
      <c r="A2664" s="22" t="str">
        <f>HYPERLINK("https://www.tenforums.com/tutorials/52758-offline-maps-download-windows-10-a.html","Offline Maps - Download in Windows 10 ")</f>
        <v>Offline Maps - Download in Windows 10 </v>
      </c>
      <c r="B2664" s="23" t="s">
        <v>1706</v>
      </c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</row>
    <row r="2665" ht="27.0" customHeight="1">
      <c r="A2665" s="22" t="str">
        <f>HYPERLINK("https://www.tenforums.com/tutorials/83220-turn-off-download-maps-over-metered-connections-windows-10-a.html","Offline Maps Downlod over Metered Connections - Turn On or Off in Windows 10")</f>
        <v>Offline Maps Downlod over Metered Connections - Turn On or Off in Windows 10</v>
      </c>
      <c r="B2665" s="24" t="s">
        <v>1710</v>
      </c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</row>
    <row r="2666" ht="27.0" customHeight="1">
      <c r="A2666" s="22" t="str">
        <f>HYPERLINK("https://www.tenforums.com/tutorials/52777-offline-maps-storage-location-change-windows-10-a.html","Offline Maps Storage Location - Change in Windows 10 ")</f>
        <v>Offline Maps Storage Location - Change in Windows 10 </v>
      </c>
      <c r="B2666" s="23" t="s">
        <v>1711</v>
      </c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</row>
    <row r="2667" ht="27.0" customHeight="1">
      <c r="A2667" s="22" t="str">
        <f>HYPERLINK("https://www.tenforums.com/tutorials/87172-move-off-screen-window-back-screen-windows-10-a.html","Off-Screen Window - Move Back On-Screen in Windows 10")</f>
        <v>Off-Screen Window - Move Back On-Screen in Windows 10</v>
      </c>
      <c r="B2667" s="23" t="s">
        <v>2723</v>
      </c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</row>
    <row r="2668" ht="27.0" customHeight="1">
      <c r="A2668" s="22" t="str">
        <f>HYPERLINK("https://www.tenforums.com/tutorials/4818-onedrive-add-remove-navigation-pane-windows-10-a.html","OneDrive - Add or Remove from Navigation Pane in Windows 10")</f>
        <v>OneDrive - Add or Remove from Navigation Pane in Windows 10</v>
      </c>
      <c r="B2668" s="23" t="s">
        <v>2724</v>
      </c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</row>
    <row r="2669" ht="27.0" customHeight="1">
      <c r="A2669" s="22" t="str">
        <f>HYPERLINK("https://www.tenforums.com/tutorials/101421-auto-save-desktop-onedrive-pc-windows-10-a.html","OneDrive - Auto Save Desktop to OneDrive or This PC in Windows 10")</f>
        <v>OneDrive - Auto Save Desktop to OneDrive or This PC in Windows 10</v>
      </c>
      <c r="B2669" s="23" t="s">
        <v>811</v>
      </c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</row>
    <row r="2670" ht="27.0" customHeight="1">
      <c r="A2670" s="22" t="str">
        <f>HYPERLINK("https://www.tenforums.com/tutorials/30052-auto-save-documents-onedrive-pc-windows-10-a.html","OneDrive - Auto Save Documents to OneDrive or This PC in Windows 10")</f>
        <v>OneDrive - Auto Save Documents to OneDrive or This PC in Windows 10</v>
      </c>
      <c r="B2670" s="23" t="s">
        <v>958</v>
      </c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</row>
    <row r="2671" ht="27.0" customHeight="1">
      <c r="A2671" s="22" t="str">
        <f>HYPERLINK("https://www.tenforums.com/tutorials/24298-onedrive-auto-save-photos-videos-turn-off-windows-10-a.html","OneDrive - Auto Save Photos and Videos - Turn On or Off in Windows 10")</f>
        <v>OneDrive - Auto Save Photos and Videos - Turn On or Off in Windows 10</v>
      </c>
      <c r="B2671" s="23" t="s">
        <v>2725</v>
      </c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</row>
    <row r="2672" ht="27.0" customHeight="1">
      <c r="A2672" s="22" t="str">
        <f>HYPERLINK("https://www.tenforums.com/tutorials/101422-auto-save-pictures-onedrive-pc-windows-10-a.html","OneDrive - Auto Save Pictures to OneDrive or This PC in Windows 10")</f>
        <v>OneDrive - Auto Save Pictures to OneDrive or This PC in Windows 10</v>
      </c>
      <c r="B2672" s="23" t="s">
        <v>2726</v>
      </c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</row>
    <row r="2673" ht="27.0" customHeight="1">
      <c r="A2673" s="22" t="str">
        <f>HYPERLINK("https://www.tenforums.com/tutorials/24333-onedrive-auto-save-screenshots-turn-off-windows-10-a.html","OneDrive Auto Save Screenshots - Turn On or Off in Windows 10")</f>
        <v>OneDrive Auto Save Screenshots - Turn On or Off in Windows 10</v>
      </c>
      <c r="B2673" s="23" t="s">
        <v>2727</v>
      </c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</row>
    <row r="2674" ht="27.0" customHeight="1">
      <c r="A2674" s="25" t="s">
        <v>2728</v>
      </c>
      <c r="B2674" s="24" t="s">
        <v>2729</v>
      </c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</row>
    <row r="2675" ht="27.0" customHeight="1">
      <c r="A2675" s="22" t="str">
        <f>HYPERLINK("https://www.tenforums.com/tutorials/7164-backup-windows-10-mobile-phones-create-manage.html","OneDrive - Backup to on Windows 10 Mobile Phone")</f>
        <v>OneDrive - Backup to on Windows 10 Mobile Phone</v>
      </c>
      <c r="B2675" s="23" t="s">
        <v>280</v>
      </c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</row>
    <row r="2676" ht="27.0" customHeight="1">
      <c r="A2676" s="22" t="str">
        <f>HYPERLINK("https://www.tenforums.com/tutorials/52386-onedrive-change-permissions-shared-files-folders.html","OneDrive - Change Permissions of Shared Files and Folders ")</f>
        <v>OneDrive - Change Permissions of Shared Files and Folders </v>
      </c>
      <c r="B2676" s="23" t="s">
        <v>2730</v>
      </c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</row>
    <row r="2677" ht="27.0" customHeight="1">
      <c r="A2677" s="26" t="s">
        <v>2731</v>
      </c>
      <c r="B2677" s="27" t="s">
        <v>2732</v>
      </c>
      <c r="C2677" s="14"/>
      <c r="D2677" s="14"/>
      <c r="E2677" s="14"/>
      <c r="F2677" s="14"/>
      <c r="G2677" s="14"/>
      <c r="H2677" s="14"/>
      <c r="I2677" s="14"/>
      <c r="J2677" s="14"/>
      <c r="K2677" s="14"/>
      <c r="L2677" s="14"/>
      <c r="M2677" s="14"/>
      <c r="N2677" s="14"/>
      <c r="O2677" s="14"/>
      <c r="P2677" s="14"/>
      <c r="Q2677" s="14"/>
      <c r="R2677" s="14"/>
      <c r="S2677" s="14"/>
      <c r="T2677" s="14"/>
      <c r="U2677" s="14"/>
      <c r="V2677" s="14"/>
      <c r="W2677" s="14"/>
      <c r="X2677" s="14"/>
    </row>
    <row r="2678" ht="27.0" customHeight="1">
      <c r="A2678" s="22" t="str">
        <f>HYPERLINK("https://www.tenforums.com/tutorials/100775-turn-off-onedrive-cloud-states-navigation-pane-windows-10-a.html","OneDrive Cloud States in Navigation Pane - Turn On or Off in Windows 10")</f>
        <v>OneDrive Cloud States in Navigation Pane - Turn On or Off in Windows 10</v>
      </c>
      <c r="B2678" s="23" t="s">
        <v>2611</v>
      </c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</row>
    <row r="2679" ht="27.0" customHeight="1">
      <c r="A2679" s="22" t="str">
        <f>HYPERLINK("https://www.tenforums.com/tutorials/127208-add-remove-move-onedrive-context-menu-windows-10-a.html","OneDrive Context Menu - Add or Remove in Windows 10")</f>
        <v>OneDrive Context Menu - Add or Remove in Windows 10</v>
      </c>
      <c r="B2679" s="23" t="s">
        <v>2536</v>
      </c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</row>
    <row r="2680" ht="27.0" customHeight="1">
      <c r="A2680" s="22" t="str">
        <f>HYPERLINK("https://www.tenforums.com/tutorials/67964-onedrive-create-online-excel-survey-free-office-online.html","OneDrive - Create an online Excel survey with free Office Online ")</f>
        <v>OneDrive - Create an online Excel survey with free Office Online </v>
      </c>
      <c r="B2680" s="23" t="s">
        <v>2733</v>
      </c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</row>
    <row r="2681" ht="27.0" customHeight="1">
      <c r="A2681" s="22" t="str">
        <f>HYPERLINK("https://www.tenforums.com/tutorials/39888-bitlocker-recovery-key-delete-onedrive-microsoft-account.html","OneDrive - Delete BitLocker Recovery Key from Microsoft Account")</f>
        <v>OneDrive - Delete BitLocker Recovery Key from Microsoft Account</v>
      </c>
      <c r="B2681" s="23" t="s">
        <v>336</v>
      </c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</row>
    <row r="2682" ht="27.0" customHeight="1">
      <c r="A2682" s="25" t="s">
        <v>2734</v>
      </c>
      <c r="B2682" s="24" t="s">
        <v>2735</v>
      </c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</row>
    <row r="2683" ht="27.0" customHeight="1">
      <c r="A2683" s="22" t="str">
        <f>HYPERLINK("https://www.tenforums.com/tutorials/37811-onedrive-desktop-icon-add-remove-windows-10-a.html","OneDrive Desktop Icon - Add or Remove in Windows 10")</f>
        <v>OneDrive Desktop Icon - Add or Remove in Windows 10</v>
      </c>
      <c r="B2683" s="23" t="s">
        <v>2736</v>
      </c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</row>
    <row r="2684" ht="27.0" customHeight="1">
      <c r="A2684" s="22" t="str">
        <f>HYPERLINK("https://www.tenforums.com/tutorials/53244-onedrive-download-upload-rate-limit-windows-10-a.html","OneDrive Download and Upload Rate - Limit in Windows 10 ")</f>
        <v>OneDrive Download and Upload Rate - Limit in Windows 10 </v>
      </c>
      <c r="B2684" s="23" t="s">
        <v>2737</v>
      </c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</row>
    <row r="2685" ht="27.0" customHeight="1">
      <c r="A2685" s="28" t="s">
        <v>2738</v>
      </c>
      <c r="B2685" s="29" t="s">
        <v>2739</v>
      </c>
      <c r="C2685" s="14"/>
      <c r="D2685" s="14"/>
      <c r="E2685" s="14"/>
      <c r="F2685" s="14"/>
      <c r="G2685" s="14"/>
      <c r="H2685" s="14"/>
      <c r="I2685" s="14"/>
      <c r="J2685" s="14"/>
      <c r="K2685" s="14"/>
      <c r="L2685" s="14"/>
      <c r="M2685" s="14"/>
      <c r="N2685" s="14"/>
      <c r="O2685" s="14"/>
      <c r="P2685" s="14"/>
      <c r="Q2685" s="14"/>
      <c r="R2685" s="14"/>
      <c r="S2685" s="14"/>
      <c r="T2685" s="14"/>
      <c r="U2685" s="14"/>
      <c r="V2685" s="14"/>
      <c r="W2685" s="14"/>
      <c r="X2685" s="14"/>
    </row>
    <row r="2686" ht="27.0" customHeight="1">
      <c r="A2686" s="22" t="str">
        <f>HYPERLINK("https://www.tenforums.com/tutorials/5958-onedrive-fetch-files-add-remove-windows-10-pcs.html","OneDrive Fetch Files - Add or Remove Windows 10 PCs")</f>
        <v>OneDrive Fetch Files - Add or Remove Windows 10 PCs</v>
      </c>
      <c r="B2686" s="23" t="s">
        <v>2740</v>
      </c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</row>
    <row r="2687" ht="27.0" customHeight="1">
      <c r="A2687" s="22" t="str">
        <f>HYPERLINK("https://www.tenforums.com/tutorials/3191-onedrive-fetch-files-turn-off-windows-10-a.html","OneDrive Fetch Files - Turn On or Off in Windows 10")</f>
        <v>OneDrive Fetch Files - Turn On or Off in Windows 10</v>
      </c>
      <c r="B2687" s="23" t="s">
        <v>2741</v>
      </c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</row>
    <row r="2688" ht="27.0" customHeight="1">
      <c r="A2688" s="22" t="str">
        <f>HYPERLINK("https://www.tenforums.com/tutorials/86856-mark-onedrive-files-always-keep-device-windows-10-a.html","OneDrive Files - Mark as Always keep on this device for Offline Use in Windows 10")</f>
        <v>OneDrive Files - Mark as Always keep on this device for Offline Use in Windows 10</v>
      </c>
      <c r="B2688" s="23" t="s">
        <v>2742</v>
      </c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</row>
    <row r="2689" ht="27.0" customHeight="1">
      <c r="A2689" s="22" t="str">
        <f>HYPERLINK("https://www.tenforums.com/tutorials/112382-automatically-make-onedrive-files-demand-online-only-windows-10-a.html","OneDrive Files On-Demand - Automatically Make Online-only in Windows 10")</f>
        <v>OneDrive Files On-Demand - Automatically Make Online-only in Windows 10</v>
      </c>
      <c r="B2689" s="23" t="s">
        <v>2743</v>
      </c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</row>
    <row r="2690" ht="27.0" customHeight="1">
      <c r="A2690" s="25" t="s">
        <v>2744</v>
      </c>
      <c r="B2690" s="24" t="s">
        <v>2745</v>
      </c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</row>
    <row r="2691" ht="27.0" customHeight="1">
      <c r="A2691" s="22" t="str">
        <f>HYPERLINK("https://www.tenforums.com/tutorials/86844-turn-off-onedrive-files-demand-windows-10-a.html","OneDrive Files On-Demand - Turn On or Off in Windows 10")</f>
        <v>OneDrive Files On-Demand - Turn On or Off in Windows 10</v>
      </c>
      <c r="B2691" s="23" t="s">
        <v>2746</v>
      </c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</row>
    <row r="2692" ht="27.0" customHeight="1">
      <c r="A2692" s="22" t="str">
        <f>HYPERLINK("https://www.tenforums.com/tutorials/75052-onedrive-folder-change-location-windows-10-a.html","OneDrive Folder - Change Location in Windows 10")</f>
        <v>OneDrive Folder - Change Location in Windows 10</v>
      </c>
      <c r="B2692" s="24" t="s">
        <v>2747</v>
      </c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</row>
    <row r="2693" ht="27.0" customHeight="1">
      <c r="A2693" s="22" t="str">
        <f>HYPERLINK("https://www.tenforums.com/tutorials/52116-onedrive-folder-shortcut-create-windows-10-a.html","OneDrive folder Shortcut - Create in Windows 10 ")</f>
        <v>OneDrive folder Shortcut - Create in Windows 10 </v>
      </c>
      <c r="B2693" s="23" t="s">
        <v>2748</v>
      </c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</row>
    <row r="2694" ht="27.0" customHeight="1">
      <c r="A2694" s="22" t="str">
        <f>HYPERLINK("https://www.tenforums.com/tutorials/86869-free-up-space-locally-available-onedrive-files-windows-10-a.html","OneDrive - Free Up Space from Locally Available Files in Windows 10")</f>
        <v>OneDrive - Free Up Space from Locally Available Files in Windows 10</v>
      </c>
      <c r="B2694" s="23" t="s">
        <v>2749</v>
      </c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</row>
    <row r="2695" ht="27.0" customHeight="1">
      <c r="A2695" s="25" t="s">
        <v>2750</v>
      </c>
      <c r="B2695" s="24" t="s">
        <v>2751</v>
      </c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</row>
    <row r="2696" ht="27.0" customHeight="1">
      <c r="A2696" s="22" t="str">
        <f>HYPERLINK("https://www.tenforums.com/tutorials/16278-onedrive-integration-enable-disable-windows-10-a.html","OneDrive Integration - Enable or Disable in Windows 10")</f>
        <v>OneDrive Integration - Enable or Disable in Windows 10</v>
      </c>
      <c r="B2696" s="23" t="s">
        <v>2752</v>
      </c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</row>
    <row r="2697" ht="27.0" customHeight="1">
      <c r="A2697" s="22" t="str">
        <f>HYPERLINK("https://www.tenforums.com/tutorials/127208-add-remove-move-onedrive-context-menu-windows-10-a.html","OneDrive - Move to OneDrive Context Menu - Add or Remove in Windows 10")</f>
        <v>OneDrive - Move to OneDrive Context Menu - Add or Remove in Windows 10</v>
      </c>
      <c r="B2697" s="23" t="s">
        <v>2536</v>
      </c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</row>
    <row r="2698" ht="27.0" customHeight="1">
      <c r="A2698" s="22" t="str">
        <f>HYPERLINK("https://www.tenforums.com/tutorials/73251-onedrive-new-flyout-notification-enable-disable-windows-10-a.html","OneDrive New Flyout Notification - Enable or Disable in Windows 10 ")</f>
        <v>OneDrive New Flyout Notification - Enable or Disable in Windows 10 </v>
      </c>
      <c r="B2698" s="23" t="s">
        <v>2753</v>
      </c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</row>
    <row r="2699" ht="27.0" customHeight="1">
      <c r="A2699" s="22" t="str">
        <f>HYPERLINK("https://www.tenforums.com/tutorials/127287-enable-disable-onedrive-notifications-removing-files-cloud.html","OneDrive Notifications before Removing Files from Cloud - Enable or Disable in Windows 10")</f>
        <v>OneDrive Notifications before Removing Files from Cloud - Enable or Disable in Windows 10</v>
      </c>
      <c r="B2699" s="23" t="s">
        <v>2754</v>
      </c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</row>
    <row r="2700" ht="27.0" customHeight="1">
      <c r="A2700" s="22" t="str">
        <f>HYPERLINK("https://www.tenforums.com/tutorials/52081-onedrive-notifications-shared-files-turn-off-windows-10-a.html","OneDrive Notifications for Shared Files - Turn On or Off in Windows 10")</f>
        <v>OneDrive Notifications for Shared Files - Turn On or Off in Windows 10</v>
      </c>
      <c r="B2700" s="23" t="s">
        <v>2755</v>
      </c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</row>
    <row r="2701" ht="27.0" customHeight="1">
      <c r="A2701" s="22" t="str">
        <f>HYPERLINK("https://www.tenforums.com/tutorials/127283-enable-disable-onedrive-notifications-when-files-deleted-cloud.html","OneDrive Notifications when Files Deleted in Cloud - Enable or Disable in Windows 10")</f>
        <v>OneDrive Notifications when Files Deleted in Cloud - Enable or Disable in Windows 10</v>
      </c>
      <c r="B2701" s="23" t="s">
        <v>2756</v>
      </c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</row>
    <row r="2702" ht="27.0" customHeight="1">
      <c r="A2702" s="25" t="s">
        <v>2757</v>
      </c>
      <c r="B2702" s="24" t="s">
        <v>2758</v>
      </c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</row>
    <row r="2703" ht="27.0" customHeight="1">
      <c r="A2703" s="52" t="s">
        <v>2759</v>
      </c>
      <c r="B2703" s="24" t="s">
        <v>2760</v>
      </c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</row>
    <row r="2704" ht="27.0" customHeight="1">
      <c r="A2704" s="25" t="s">
        <v>2761</v>
      </c>
      <c r="B2704" s="24" t="s">
        <v>2762</v>
      </c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</row>
    <row r="2705" ht="27.0" customHeight="1">
      <c r="A2705" s="52" t="s">
        <v>2763</v>
      </c>
      <c r="B2705" s="24" t="s">
        <v>2764</v>
      </c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</row>
    <row r="2706" ht="27.0" customHeight="1">
      <c r="A2706" s="53" t="str">
        <f>HYPERLINK("https://www.tenforums.com/tutorials/3211-onedrive-open-close-context-menu-add-windows-10-a.html","OneDrive Open or Close Context Menu - Add in Windows 10")</f>
        <v>OneDrive Open or Close Context Menu - Add in Windows 10</v>
      </c>
      <c r="B2706" s="23" t="s">
        <v>2765</v>
      </c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</row>
    <row r="2707" ht="27.0" customHeight="1">
      <c r="A2707" s="25" t="str">
        <f>HYPERLINK("https://www.tenforums.com/tutorials/116029-turn-off-onedrive-pc-folder-backup-protection-windows-10-a.html","OneDrive PC Folder Backup Protection - Turn On or Off in Windows 10")</f>
        <v>OneDrive PC Folder Backup Protection - Turn On or Off in Windows 10</v>
      </c>
      <c r="B2707" s="24" t="s">
        <v>2766</v>
      </c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</row>
    <row r="2708" ht="27.0" customHeight="1">
      <c r="A2708" s="25" t="str">
        <f>HYPERLINK("https://www.tenforums.com/tutorials/141441-enable-disable-personal-vault-onedrive-windows-10-a.html","OneDrive Personal Vault - Enable or Disable in OneDrive and Windows 10")</f>
        <v>OneDrive Personal Vault - Enable or Disable in OneDrive and Windows 10</v>
      </c>
      <c r="B2708" s="24" t="s">
        <v>2767</v>
      </c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</row>
    <row r="2709" ht="27.0" customHeight="1">
      <c r="A2709" s="25" t="str">
        <f>HYPERLINK("https://www.tenforums.com/tutorials/148522-change-onedrive-personal-vault-inactivity-lock-time-windows-10-a.html","OneDrive Personal Vault Inactivity Lock Time - Change in Windows 10")</f>
        <v>OneDrive Personal Vault Inactivity Lock Time - Change in Windows 10</v>
      </c>
      <c r="B2709" s="24" t="s">
        <v>2768</v>
      </c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</row>
    <row r="2710" ht="27.0" customHeight="1">
      <c r="A2710" s="25" t="str">
        <f>HYPERLINK("https://www.tenforums.com/tutorials/141506-lock-onedrive-personal-vault-windows-10-a.html","OneDrive Personal Vault - Lock in Windows 10")</f>
        <v>OneDrive Personal Vault - Lock in Windows 10</v>
      </c>
      <c r="B2710" s="24" t="s">
        <v>2769</v>
      </c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</row>
    <row r="2711" ht="27.0" customHeight="1">
      <c r="A2711" s="25" t="str">
        <f>HYPERLINK("https://www.tenforums.com/tutorials/141456-set-up-onedrive-personal-vault-windows-10-a.html","OneDrive Personal Vault - Set up in Windows 10")</f>
        <v>OneDrive Personal Vault - Set up in Windows 10</v>
      </c>
      <c r="B2711" s="24" t="s">
        <v>2770</v>
      </c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</row>
    <row r="2712" ht="27.0" customHeight="1">
      <c r="A2712" s="25" t="str">
        <f>HYPERLINK("https://www.tenforums.com/tutorials/141501-unlock-onedrive-personal-vault-windows-10-a.html","OneDrive Personal Vault - Unlock in Windows 10")</f>
        <v>OneDrive Personal Vault - Unlock in Windows 10</v>
      </c>
      <c r="B2712" s="24" t="s">
        <v>2771</v>
      </c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</row>
    <row r="2713" ht="27.0" customHeight="1">
      <c r="A2713" s="25" t="s">
        <v>2772</v>
      </c>
      <c r="B2713" s="24" t="s">
        <v>2773</v>
      </c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</row>
    <row r="2714" ht="27.0" customHeight="1">
      <c r="A2714" s="26" t="s">
        <v>2774</v>
      </c>
      <c r="B2714" s="27" t="s">
        <v>2732</v>
      </c>
      <c r="C2714" s="14"/>
      <c r="D2714" s="14"/>
      <c r="E2714" s="14"/>
      <c r="F2714" s="14"/>
      <c r="G2714" s="14"/>
      <c r="H2714" s="14"/>
      <c r="I2714" s="14"/>
      <c r="J2714" s="14"/>
      <c r="K2714" s="14"/>
      <c r="L2714" s="14"/>
      <c r="M2714" s="14"/>
      <c r="N2714" s="14"/>
      <c r="O2714" s="14"/>
      <c r="P2714" s="14"/>
      <c r="Q2714" s="14"/>
      <c r="R2714" s="14"/>
      <c r="S2714" s="14"/>
      <c r="T2714" s="14"/>
      <c r="U2714" s="14"/>
      <c r="V2714" s="14"/>
      <c r="W2714" s="14"/>
      <c r="X2714" s="14"/>
    </row>
    <row r="2715" ht="27.0" customHeight="1">
      <c r="A2715" s="26" t="s">
        <v>2775</v>
      </c>
      <c r="B2715" s="27" t="s">
        <v>2776</v>
      </c>
      <c r="C2715" s="14"/>
      <c r="D2715" s="14"/>
      <c r="E2715" s="14"/>
      <c r="F2715" s="14"/>
      <c r="G2715" s="14"/>
      <c r="H2715" s="14"/>
      <c r="I2715" s="14"/>
      <c r="J2715" s="14"/>
      <c r="K2715" s="14"/>
      <c r="L2715" s="14"/>
      <c r="M2715" s="14"/>
      <c r="N2715" s="14"/>
      <c r="O2715" s="14"/>
      <c r="P2715" s="14"/>
      <c r="Q2715" s="14"/>
      <c r="R2715" s="14"/>
      <c r="S2715" s="14"/>
      <c r="T2715" s="14"/>
      <c r="U2715" s="14"/>
      <c r="V2715" s="14"/>
      <c r="W2715" s="14"/>
      <c r="X2715" s="14"/>
    </row>
    <row r="2716" ht="27.0" customHeight="1">
      <c r="A2716" s="22" t="str">
        <f>HYPERLINK("https://www.tenforums.com/tutorials/3219-onedrive-run-startup-turn-off-windows-10-a.html","OneDrive Run at Startup - Turn On or Off in Windows 10")</f>
        <v>OneDrive Run at Startup - Turn On or Off in Windows 10</v>
      </c>
      <c r="B2716" s="23" t="s">
        <v>2777</v>
      </c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</row>
    <row r="2717" ht="27.0" customHeight="1">
      <c r="A2717" s="22" t="str">
        <f>HYPERLINK("https://www.tenforums.com/tutorials/2905-onedrive-selective-sync-choose-folders-windows-10-a.html","OneDrive Selective Sync - Choose Folders in Windows 10")</f>
        <v>OneDrive Selective Sync - Choose Folders in Windows 10</v>
      </c>
      <c r="B2717" s="23" t="s">
        <v>2778</v>
      </c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</row>
    <row r="2718" ht="27.0" customHeight="1">
      <c r="A2718" s="22" t="str">
        <f>HYPERLINK("https://www.tenforums.com/tutorials/52210-onedrive-share-files-folders.html","OneDrive - Share Files and Folders ")</f>
        <v>OneDrive - Share Files and Folders </v>
      </c>
      <c r="B2718" s="23" t="s">
        <v>2779</v>
      </c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</row>
    <row r="2719" ht="27.0" customHeight="1">
      <c r="A2719" s="22" t="str">
        <f>HYPERLINK("https://www.tenforums.com/tutorials/52320-onedrive-see-shared-files-folders.html","OneDrive - See Shared Files and Folders ")</f>
        <v>OneDrive - See Shared Files and Folders </v>
      </c>
      <c r="B2719" s="23" t="s">
        <v>2780</v>
      </c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</row>
    <row r="2720" ht="27.0" customHeight="1">
      <c r="A2720" s="22" t="str">
        <f>HYPERLINK("https://www.tenforums.com/tutorials/36246-link-unlink-onedrive-microsoft-account-windows-10-a.html#option2","OneDrive - Setup on Windows 10 PC")</f>
        <v>OneDrive - Setup on Windows 10 PC</v>
      </c>
      <c r="B2720" s="23" t="s">
        <v>2781</v>
      </c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</row>
    <row r="2721" ht="27.0" customHeight="1">
      <c r="A2721" s="22" t="str">
        <f>HYPERLINK("https://www.tenforums.com/tutorials/52491-onedrive-shared-folders-add-remove-your-onedrive.html","OneDrive Shared Folders - Add or Remove from Your OneDrive ")</f>
        <v>OneDrive Shared Folders - Add or Remove from Your OneDrive </v>
      </c>
      <c r="B2721" s="23" t="s">
        <v>2782</v>
      </c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</row>
    <row r="2722" ht="27.0" customHeight="1">
      <c r="A2722" s="22" t="str">
        <f>HYPERLINK("https://www.tenforums.com/tutorials/52275-onedrive-stop-sharing-files-folders.html","OneDrive - Stop Sharing Files and Folders ")</f>
        <v>OneDrive - Stop Sharing Files and Folders </v>
      </c>
      <c r="B2722" s="23" t="s">
        <v>2783</v>
      </c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</row>
    <row r="2723" ht="27.0" customHeight="1">
      <c r="A2723" s="22" t="str">
        <f>HYPERLINK("https://www.tenforums.com/tutorials/92892-sync-any-folder-onedrive-windows-10-a.html","OneDrive - Sync Any Folder to OneDrive in Windows 10")</f>
        <v>OneDrive - Sync Any Folder to OneDrive in Windows 10</v>
      </c>
      <c r="B2723" s="23" t="s">
        <v>2784</v>
      </c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</row>
    <row r="2724" ht="27.0" customHeight="1">
      <c r="A2724" s="22" t="str">
        <f>HYPERLINK("https://www.tenforums.com/tutorials/127218-enable-disable-automatic-pause-onedrive-sync-battery-saver-mode.html","OneDrive Sync - Enable or Disable Automatic Pause Sync in Battery Saver Mode")</f>
        <v>OneDrive Sync - Enable or Disable Automatic Pause Sync in Battery Saver Mode</v>
      </c>
      <c r="B2724" s="23" t="s">
        <v>2785</v>
      </c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</row>
    <row r="2725" ht="27.0" customHeight="1">
      <c r="A2725" s="22" t="str">
        <f>HYPERLINK("https://www.tenforums.com/tutorials/127230-enable-disable-automatic-pause-onedrive-sync-metered-network.html","OneDrive Sync - Enable or Disable Automatic Pause Sync on Metered Network")</f>
        <v>OneDrive Sync - Enable or Disable Automatic Pause Sync on Metered Network</v>
      </c>
      <c r="B2725" s="23" t="s">
        <v>2786</v>
      </c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</row>
    <row r="2726" ht="27.0" customHeight="1">
      <c r="A2726" s="22" t="str">
        <f>HYPERLINK("https://www.tenforums.com/tutorials/40537-onedrive-sync-multiple-accounts-windows.html","OneDrive - Sync Multiple Accounts in Windows")</f>
        <v>OneDrive - Sync Multiple Accounts in Windows</v>
      </c>
      <c r="B2726" s="23" t="s">
        <v>2787</v>
      </c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</row>
    <row r="2727" ht="27.0" customHeight="1">
      <c r="A2727" s="22" t="str">
        <f>HYPERLINK("https://www.tenforums.com/tutorials/113678-turn-off-sync-office-2016-files-onedrive-windows-10-a.html","OneDrive Sync Office 2016 Files with - Turn On or Off in Windows 10")</f>
        <v>OneDrive Sync Office 2016 Files with - Turn On or Off in Windows 10</v>
      </c>
      <c r="B2727" s="23" t="s">
        <v>2708</v>
      </c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</row>
    <row r="2728" ht="27.0" customHeight="1">
      <c r="A2728" s="22" t="str">
        <f>HYPERLINK("https://www.tenforums.com/tutorials/82119-reset-onedrive-sync-windows-10-a.html","OneDrive Sync - Reset in Windows 10")</f>
        <v>OneDrive Sync - Reset in Windows 10</v>
      </c>
      <c r="B2728" s="24" t="s">
        <v>2788</v>
      </c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</row>
    <row r="2729" ht="27.0" customHeight="1">
      <c r="A2729" s="22" t="str">
        <f>HYPERLINK("https://www.tenforums.com/tutorials/82203-pause-syncing-onedrive-windows-10-a.html","OneDrive Syncing - Pause in Windows 10")</f>
        <v>OneDrive Syncing - Pause in Windows 10</v>
      </c>
      <c r="B2729" s="24" t="s">
        <v>2789</v>
      </c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</row>
    <row r="2730" ht="27.0" customHeight="1">
      <c r="A2730" s="22" t="str">
        <f>HYPERLINK("https://www.tenforums.com/tutorials/116055-uninstall-onedrive-windows-10-a.html","OneDrive - Uninstall in Windows 10")</f>
        <v>OneDrive - Uninstall in Windows 10</v>
      </c>
      <c r="B2730" s="23" t="s">
        <v>2790</v>
      </c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</row>
    <row r="2731" ht="27.0" customHeight="1">
      <c r="A2731" s="22" t="str">
        <f>HYPERLINK("https://www.tenforums.com/tutorials/36246-onedrive-unlink-windows-10-a.html","OneDrive - Unlink and Link Account in Windows 10")</f>
        <v>OneDrive - Unlink and Link Account in Windows 10</v>
      </c>
      <c r="B2731" s="23" t="s">
        <v>2791</v>
      </c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</row>
    <row r="2732" ht="27.0" customHeight="1">
      <c r="A2732" s="22" t="str">
        <f>HYPERLINK("https://www.tenforums.com/tutorials/81565-copy-text-picture-onenote.html","OneNote - Copy Text from Picture")</f>
        <v>OneNote - Copy Text from Picture</v>
      </c>
      <c r="B2732" s="24" t="s">
        <v>2792</v>
      </c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</row>
    <row r="2733" ht="27.0" customHeight="1">
      <c r="A2733" s="22" t="str">
        <f>HYPERLINK("https://www.tenforums.com/tutorials/118136-enable-disable-online-speech-recognition-windows-10-a.html","Online Speech Recognition - Enable or Disable in Windows 10")</f>
        <v>Online Speech Recognition - Enable or Disable in Windows 10</v>
      </c>
      <c r="B2733" s="23" t="s">
        <v>2793</v>
      </c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</row>
    <row r="2734" ht="27.0" customHeight="1">
      <c r="A2734" s="22" t="str">
        <f>HYPERLINK("https://www.tenforums.com/tutorials/101902-turn-off-online-speech-recognition-windows-10-a.html","Online Speech Recognition - Turn On or Off in Windows 10")</f>
        <v>Online Speech Recognition - Turn On or Off in Windows 10</v>
      </c>
      <c r="B2734" s="23" t="s">
        <v>2794</v>
      </c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</row>
    <row r="2735" ht="27.0" customHeight="1">
      <c r="A2735" s="22" t="str">
        <f>HYPERLINK("https://www.tenforums.com/tutorials/115507-backup-restore-screen-keyboard-options-windows.html","On-Screen Keyboard Options - Backup and Restore in Windows")</f>
        <v>On-Screen Keyboard Options - Backup and Restore in Windows</v>
      </c>
      <c r="B2735" s="23" t="s">
        <v>2795</v>
      </c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</row>
    <row r="2736" ht="27.0" customHeight="1">
      <c r="A2736" s="22" t="str">
        <f>HYPERLINK("https://www.tenforums.com/tutorials/115495-turn-off-screen-keyboard-windows-10-a.html","On-Screen Keyboard - Turn On or Off in Windows 10")</f>
        <v>On-Screen Keyboard - Turn On or Off in Windows 10</v>
      </c>
      <c r="B2736" s="23" t="s">
        <v>2796</v>
      </c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</row>
    <row r="2737" ht="27.0" customHeight="1">
      <c r="A2737" s="22" t="str">
        <f>HYPERLINK("https://www.tenforums.com/tutorials/52655-open-save-common-item-dialog-boxes-reset-windows.html","Open and Save As Common Item Dialog Boxes - Reset in Windows ")</f>
        <v>Open and Save As Common Item Dialog Boxes - Reset in Windows </v>
      </c>
      <c r="B2737" s="23" t="s">
        <v>612</v>
      </c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</row>
    <row r="2738" ht="27.0" customHeight="1">
      <c r="A2738" s="28" t="s">
        <v>2797</v>
      </c>
      <c r="B2738" s="29" t="s">
        <v>2798</v>
      </c>
      <c r="C2738" s="14"/>
      <c r="D2738" s="14"/>
      <c r="E2738" s="14"/>
      <c r="F2738" s="14"/>
      <c r="G2738" s="14"/>
      <c r="H2738" s="14"/>
      <c r="I2738" s="14"/>
      <c r="J2738" s="14"/>
      <c r="K2738" s="14"/>
      <c r="L2738" s="14"/>
      <c r="M2738" s="14"/>
      <c r="N2738" s="14"/>
      <c r="O2738" s="14"/>
      <c r="P2738" s="14"/>
      <c r="Q2738" s="14"/>
      <c r="R2738" s="14"/>
      <c r="S2738" s="14"/>
      <c r="T2738" s="14"/>
      <c r="U2738" s="14"/>
      <c r="V2738" s="14"/>
      <c r="W2738" s="14"/>
      <c r="X2738" s="14"/>
    </row>
    <row r="2739" ht="27.0" customHeight="1">
      <c r="A2739" s="22" t="str">
        <f>HYPERLINK("https://www.tenforums.com/tutorials/60125-open-bash-window-here-context-menu-add-windows-10-a.html","Open Bash window here context menu - Add in Windows 10 ")</f>
        <v>Open Bash window here context menu - Add in Windows 10 </v>
      </c>
      <c r="B2739" s="23" t="s">
        <v>283</v>
      </c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</row>
    <row r="2740" ht="27.0" customHeight="1">
      <c r="A2740" s="22" t="str">
        <f>HYPERLINK("https://www.tenforums.com/tutorials/72024-open-command-window-here-add-windows-10-a.html","Open command window here - Add in Windows 10")</f>
        <v>Open command window here - Add in Windows 10</v>
      </c>
      <c r="B2740" s="23" t="s">
        <v>2799</v>
      </c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</row>
    <row r="2741" ht="27.0" customHeight="1">
      <c r="A2741" s="22" t="str">
        <f>HYPERLINK("https://www.tenforums.com/tutorials/59686-open-command-window-here-administrator-add-windows-10-a.html","Open command window here as administrator - Add in Windows 10 ")</f>
        <v>Open command window here as administrator - Add in Windows 10 </v>
      </c>
      <c r="B2741" s="23" t="s">
        <v>598</v>
      </c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</row>
    <row r="2742" ht="27.0" customHeight="1">
      <c r="A2742" s="22" t="str">
        <f>HYPERLINK("https://www.tenforums.com/tutorials/31416-open-location-context-menu-add-remove-windows-10-a.html","Open File Location context menu - Add or Remove in Windows 10")</f>
        <v>Open File Location context menu - Add or Remove in Windows 10</v>
      </c>
      <c r="B2742" s="23" t="s">
        <v>2800</v>
      </c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</row>
    <row r="2743" ht="27.0" customHeight="1">
      <c r="A2743" s="22" t="str">
        <f>HYPERLINK("https://www.tenforums.com/tutorials/85418-disable-downloaded-files-being-blocked-windows.html","Open File - Security Warning - Disable in Windows")</f>
        <v>Open File - Security Warning - Disable in Windows</v>
      </c>
      <c r="B2743" s="23" t="s">
        <v>348</v>
      </c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</row>
    <row r="2744" ht="27.0" customHeight="1">
      <c r="A2744" s="22" t="str">
        <f>HYPERLINK("https://www.tenforums.com/tutorials/107525-open-folder-new-tab-windows-10-file-explorer.html","Open Folder in New Tab in Windows 10 File Explorer")</f>
        <v>Open Folder in New Tab in Windows 10 File Explorer</v>
      </c>
      <c r="B2744" s="23" t="s">
        <v>1258</v>
      </c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</row>
    <row r="2745" ht="27.0" customHeight="1">
      <c r="A2745" s="22" t="str">
        <f>HYPERLINK("https://www.tenforums.com/tutorials/66634-open-each-folder-same-new-window-windows-10-a.html","Open Folder in Same or New Window in Windows 10 ")</f>
        <v>Open Folder in Same or New Window in Windows 10 </v>
      </c>
      <c r="B2745" s="23" t="s">
        <v>1259</v>
      </c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</row>
    <row r="2746" ht="27.0" customHeight="1">
      <c r="A2746" s="22" t="str">
        <f>HYPERLINK("https://www.tenforums.com/tutorials/31416-open-location-context-menu-add-remove-windows-10-a.html","Open Folder Location context menu - Add or Remove in Windows 10")</f>
        <v>Open Folder Location context menu - Add or Remove in Windows 10</v>
      </c>
      <c r="B2746" s="23" t="s">
        <v>2800</v>
      </c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</row>
    <row r="2747" ht="27.0" customHeight="1">
      <c r="A2747" s="22" t="str">
        <f>HYPERLINK("https://www.tenforums.com/tutorials/77328-open-new-process-context-menu-add-remove-windows-10-a.html","Open in New Process context menu - Add or Remove in Windows 10")</f>
        <v>Open in New Process context menu - Add or Remove in Windows 10</v>
      </c>
      <c r="B2747" s="24" t="s">
        <v>2801</v>
      </c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</row>
    <row r="2748" ht="27.0" customHeight="1">
      <c r="A2748" s="22" t="str">
        <f>HYPERLINK("https://www.tenforums.com/tutorials/107533-add-remove-open-new-tab-context-menu-windows-10-a.html","Open in New Tab context menu - Add or Remove in Windows 10")</f>
        <v>Open in New Tab context menu - Add or Remove in Windows 10</v>
      </c>
      <c r="B2748" s="23" t="s">
        <v>2802</v>
      </c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</row>
    <row r="2749" ht="27.0" customHeight="1">
      <c r="A2749" s="22" t="str">
        <f>HYPERLINK("https://www.tenforums.com/tutorials/77333-open-new-window-context-menu-add-remove-windows.html","Open in New Window context menu - Add or Remove in Windows")</f>
        <v>Open in New Window context menu - Add or Remove in Windows</v>
      </c>
      <c r="B2749" s="24" t="s">
        <v>2803</v>
      </c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</row>
    <row r="2750" ht="27.0" customHeight="1">
      <c r="A2750" s="25" t="s">
        <v>2804</v>
      </c>
      <c r="B2750" s="24" t="s">
        <v>2805</v>
      </c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</row>
    <row r="2751" ht="27.0" customHeight="1">
      <c r="A2751" s="25" t="s">
        <v>2806</v>
      </c>
      <c r="B2751" s="24" t="s">
        <v>2807</v>
      </c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</row>
    <row r="2752" ht="27.0" customHeight="1">
      <c r="A2752" s="22" t="str">
        <f>HYPERLINK("https://www.tenforums.com/tutorials/40271-open-items-single-click-double-click-windows-10-a.html","Open Items with Single-Click or Double-Click in Windows 10")</f>
        <v>Open Items with Single-Click or Double-Click in Windows 10</v>
      </c>
      <c r="B2752" s="23" t="s">
        <v>969</v>
      </c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</row>
    <row r="2753" ht="27.0" customHeight="1">
      <c r="A2753" s="22" t="str">
        <f>HYPERLINK("https://www.tenforums.com/tutorials/110473-add-remove-open-linux-shell-here-context-menu-windows-10-a.html","Open Linux shell here context menu - Add or Remove in Windows 10")</f>
        <v>Open Linux shell here context menu - Add or Remove in Windows 10</v>
      </c>
      <c r="B2753" s="23" t="s">
        <v>2808</v>
      </c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</row>
    <row r="2754" ht="27.0" customHeight="1">
      <c r="A2754" s="22" t="str">
        <f>HYPERLINK("https://www.tenforums.com/tutorials/31416-open-location-context-menu-add-remove-windows-10-a.html","Open Location context menu - Add or Remove in Windows 10")</f>
        <v>Open Location context menu - Add or Remove in Windows 10</v>
      </c>
      <c r="B2754" s="23" t="s">
        <v>2800</v>
      </c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</row>
    <row r="2755" ht="27.0" customHeight="1">
      <c r="A2755" s="22" t="str">
        <f>HYPERLINK("https://www.tenforums.com/tutorials/60177-open-powershell-window-here-administrator-add-windows-10-a.html","Open PowerShell window here as administrator - Add in Windows 10 ")</f>
        <v>Open PowerShell window here as administrator - Add in Windows 10 </v>
      </c>
      <c r="B2755" s="23" t="s">
        <v>2809</v>
      </c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</row>
    <row r="2756" ht="27.0" customHeight="1">
      <c r="A2756" s="22" t="str">
        <f>HYPERLINK("https://www.tenforums.com/tutorials/60175-open-powershell-window-here-context-menu-add-windows-10-a.html","Open PowerShell window here context menu - Add in Windows 10 ")</f>
        <v>Open PowerShell window here context menu - Add in Windows 10 </v>
      </c>
      <c r="B2756" s="23" t="s">
        <v>2810</v>
      </c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</row>
    <row r="2757" ht="27.0" customHeight="1">
      <c r="A2757" s="22" t="str">
        <f>HYPERLINK("https://www.tenforums.com/tutorials/91453-remove-look-app-store-open-windows-10-a.html","Open with - Add or Remove 'Look for an app in the Store' in Windows 10")</f>
        <v>Open with - Add or Remove 'Look for an app in the Store' in Windows 10</v>
      </c>
      <c r="B2757" s="23" t="s">
        <v>1649</v>
      </c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</row>
    <row r="2758" ht="27.0" customHeight="1">
      <c r="A2758" s="25" t="str">
        <f>HYPERLINK("https://www.tenforums.com/tutorials/156072-how-add-remove-open-always-use-app-windows-10-a.html","Open With 'Always use this app' - Add or Remove in Windows 10")</f>
        <v>Open With 'Always use this app' - Add or Remove in Windows 10</v>
      </c>
      <c r="B2758" s="24" t="s">
        <v>147</v>
      </c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</row>
    <row r="2759" ht="27.0" customHeight="1">
      <c r="A2759" s="22" t="str">
        <f>HYPERLINK("https://www.tenforums.com/tutorials/5507-default-apps-choose-windows-10-a.html","Open with - Choose Default Apps in Windows 10")</f>
        <v>Open with - Choose Default Apps in Windows 10</v>
      </c>
      <c r="B2759" s="23" t="s">
        <v>199</v>
      </c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</row>
    <row r="2760" ht="27.0" customHeight="1">
      <c r="A2760" s="22" t="str">
        <f>HYPERLINK("https://www.tenforums.com/tutorials/33975-open-context-menu-add-remove-windows-10-a.html","Open with Context Menu - Add or Remove in Windows 10")</f>
        <v>Open with Context Menu - Add or Remove in Windows 10</v>
      </c>
      <c r="B2760" s="23" t="s">
        <v>2811</v>
      </c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</row>
    <row r="2761" ht="27.0" customHeight="1">
      <c r="A2761" s="22" t="str">
        <f>HYPERLINK("https://www.tenforums.com/tutorials/7968-bat-files-add-open-context-menu-windows-10-a.html","Open with Context Menu - Add to BAT files in Windows 10")</f>
        <v>Open with Context Menu - Add to BAT files in Windows 10</v>
      </c>
      <c r="B2761" s="23" t="s">
        <v>284</v>
      </c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</row>
    <row r="2762" ht="27.0" customHeight="1">
      <c r="A2762" s="22" t="str">
        <f>HYPERLINK("https://www.tenforums.com/tutorials/7965-url-internet-shortcuts-add-open-context-menu-windows-10-a.html","Open with Context Menu - Add to URL files in Windows 10")</f>
        <v>Open with Context Menu - Add to URL files in Windows 10</v>
      </c>
      <c r="B2762" s="23" t="s">
        <v>2812</v>
      </c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</row>
    <row r="2763" ht="27.0" customHeight="1">
      <c r="A2763" s="22" t="str">
        <f>HYPERLINK("https://www.tenforums.com/tutorials/112906-remove-programs-open-context-menu-windows.html","Open with Context Menu Remove Programs from in Windows")</f>
        <v>Open with Context Menu Remove Programs from in Windows</v>
      </c>
      <c r="B2763" s="23" t="s">
        <v>2813</v>
      </c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</row>
    <row r="2764" ht="27.0" customHeight="1">
      <c r="A2764" s="25" t="s">
        <v>2814</v>
      </c>
      <c r="B2764" s="24" t="s">
        <v>2815</v>
      </c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</row>
    <row r="2765" ht="27.0" customHeight="1">
      <c r="A2765" s="25" t="s">
        <v>2816</v>
      </c>
      <c r="B2765" s="24" t="s">
        <v>2817</v>
      </c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</row>
    <row r="2766" ht="27.0" customHeight="1">
      <c r="A2766" s="22" t="str">
        <f>HYPERLINK("https://www.tenforums.com/tutorials/129137-enable-use-free-built-vpn-opera-browser.html","Opera VPN - Enable and Use")</f>
        <v>Opera VPN - Enable and Use</v>
      </c>
      <c r="B2766" s="23" t="s">
        <v>2818</v>
      </c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</row>
    <row r="2767" ht="27.0" customHeight="1">
      <c r="A2767" s="22" t="str">
        <f>HYPERLINK("https://www.tenforums.com/tutorials/22540-operating-system-name-startup-change-windows-10-a.html","Operating System Name at Startup - Change in Windows 10")</f>
        <v>Operating System Name at Startup - Change in Windows 10</v>
      </c>
      <c r="B2767" s="23" t="s">
        <v>373</v>
      </c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</row>
    <row r="2768" ht="27.0" customHeight="1">
      <c r="A2768" s="22" t="str">
        <f>HYPERLINK("https://www.tenforums.com/tutorials/21934-operating-system-run-startup-choose-default-windows-10-a.html","Operating System to Run at Startup - Choose Default in Windows 10")</f>
        <v>Operating System to Run at Startup - Choose Default in Windows 10</v>
      </c>
      <c r="B2768" s="23" t="s">
        <v>375</v>
      </c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</row>
    <row r="2769" ht="27.0" customHeight="1">
      <c r="A2769" s="22" t="str">
        <f>HYPERLINK("https://www.tenforums.com/tutorials/8933-optimize-defrag-drives-windows-10-a.html","Optimize and Defrag Drives in Windows 10")</f>
        <v>Optimize and Defrag Drives in Windows 10</v>
      </c>
      <c r="B2769" s="23" t="s">
        <v>798</v>
      </c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</row>
    <row r="2770" ht="27.0" customHeight="1">
      <c r="A2770" s="22" t="str">
        <f>HYPERLINK("https://www.tenforums.com/tutorials/32404-optimize-drives-context-menu-add-remove-windows-10-a.html","Optimize Drives context menu - Add or Remove in Windows 10")</f>
        <v>Optimize Drives context menu - Add or Remove in Windows 10</v>
      </c>
      <c r="B2770" s="23" t="s">
        <v>800</v>
      </c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</row>
    <row r="2771" ht="27.0" customHeight="1">
      <c r="A2771" s="22" t="str">
        <f>HYPERLINK("https://www.tenforums.com/tutorials/8963-optimize-drives-schedule-settings-change-windows-10-a.html","Optimize Drives Schedule Settings - Change in Windows 10")</f>
        <v>Optimize Drives Schedule Settings - Change in Windows 10</v>
      </c>
      <c r="B2771" s="23" t="s">
        <v>799</v>
      </c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</row>
    <row r="2772" ht="27.0" customHeight="1">
      <c r="A2772" s="22" t="str">
        <f>HYPERLINK("https://www.tenforums.com/tutorials/73786-optimize-library-add-context-menu-windows-10-a.html","Optimize library for - Add to Context Menu in Windows 10 ")</f>
        <v>Optimize library for - Add to Context Menu in Windows 10 </v>
      </c>
      <c r="B2772" s="23" t="s">
        <v>2819</v>
      </c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</row>
    <row r="2773" ht="27.0" customHeight="1">
      <c r="A2773" s="22" t="str">
        <f>HYPERLINK("https://www.tenforums.com/tutorials/26120-optimize-performance-windows-10-a.html","Optimize Performance of Windows 10")</f>
        <v>Optimize Performance of Windows 10</v>
      </c>
      <c r="B2773" s="23" t="s">
        <v>2820</v>
      </c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</row>
    <row r="2774" ht="27.0" customHeight="1">
      <c r="A2774" s="25" t="s">
        <v>2821</v>
      </c>
      <c r="B2774" s="24" t="s">
        <v>2822</v>
      </c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</row>
    <row r="2775" ht="27.0" customHeight="1">
      <c r="A2775" s="22" t="str">
        <f>HYPERLINK("https://www.tenforums.com/tutorials/7565-optional-features-manage-windows-10-a.html","Optional Features - Manage in Windows 10")</f>
        <v>Optional Features - Manage in Windows 10</v>
      </c>
      <c r="B2775" s="23" t="s">
        <v>2823</v>
      </c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</row>
    <row r="2776" ht="27.0" customHeight="1">
      <c r="A2776" s="25" t="s">
        <v>2824</v>
      </c>
      <c r="B2776" s="23" t="s">
        <v>2825</v>
      </c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</row>
    <row r="2777" ht="27.0" customHeight="1">
      <c r="A2777" s="22" t="str">
        <f>HYPERLINK("https://www.tenforums.com/tutorials/9134-do-not-display-last-signed-user-name-windows-10-sign.html","Other User - Show at Startup, Sign out, and Switch User in Windows 10")</f>
        <v>Other User - Show at Startup, Sign out, and Switch User in Windows 10</v>
      </c>
      <c r="B2777" s="23" t="s">
        <v>2826</v>
      </c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</row>
    <row r="2778" ht="27.0" customHeight="1">
      <c r="A2778" s="22" t="str">
        <f>HYPERLINK("https://www.tenforums.com/tutorials/5811-outlook-2013-set-automatically-download-images-attachments.html","Outlook 2013 - Set to Automatically Download Images and Attachments")</f>
        <v>Outlook 2013 - Set to Automatically Download Images and Attachments</v>
      </c>
      <c r="B2778" s="23" t="s">
        <v>2827</v>
      </c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</row>
    <row r="2779" ht="27.0" customHeight="1">
      <c r="A2779" s="25" t="str">
        <f>HYPERLINK("https://www.tenforums.com/tutorials/113315-export-import-contacts-people-app-windows-10-a.html","Outlook.com Contacts - Export and Import with CSV File")</f>
        <v>Outlook.com Contacts - Export and Import with CSV File</v>
      </c>
      <c r="B2779" s="24" t="s">
        <v>2828</v>
      </c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</row>
    <row r="2780" ht="27.0" customHeight="1">
      <c r="A2780" s="25" t="str">
        <f>HYPERLINK("https://www.tenforums.com/tutorials/155284-how-turn-off-dark-mode-outlook-com.html","Outlook.com Dark Mode - Turn On or Off")</f>
        <v>Outlook.com Dark Mode - Turn On or Off</v>
      </c>
      <c r="B2780" s="24" t="s">
        <v>2829</v>
      </c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</row>
    <row r="2781" ht="27.0" customHeight="1">
      <c r="A2781" s="28" t="s">
        <v>2830</v>
      </c>
      <c r="B2781" s="29" t="s">
        <v>2831</v>
      </c>
      <c r="C2781" s="14"/>
      <c r="D2781" s="14"/>
      <c r="E2781" s="14"/>
      <c r="F2781" s="14"/>
      <c r="G2781" s="14"/>
      <c r="H2781" s="14"/>
      <c r="I2781" s="14"/>
      <c r="J2781" s="14"/>
      <c r="K2781" s="14"/>
      <c r="L2781" s="14"/>
      <c r="M2781" s="14"/>
      <c r="N2781" s="14"/>
      <c r="O2781" s="14"/>
      <c r="P2781" s="14"/>
      <c r="Q2781" s="14"/>
      <c r="R2781" s="14"/>
      <c r="S2781" s="14"/>
      <c r="T2781" s="14"/>
      <c r="U2781" s="14"/>
      <c r="V2781" s="14"/>
      <c r="W2781" s="14"/>
      <c r="X2781" s="14"/>
    </row>
    <row r="2782" ht="27.0" customHeight="1">
      <c r="A2782" s="28" t="s">
        <v>2832</v>
      </c>
      <c r="B2782" s="29" t="s">
        <v>2833</v>
      </c>
      <c r="C2782" s="14"/>
      <c r="D2782" s="14"/>
      <c r="E2782" s="14"/>
      <c r="F2782" s="14"/>
      <c r="G2782" s="14"/>
      <c r="H2782" s="14"/>
      <c r="I2782" s="14"/>
      <c r="J2782" s="14"/>
      <c r="K2782" s="14"/>
      <c r="L2782" s="14"/>
      <c r="M2782" s="14"/>
      <c r="N2782" s="14"/>
      <c r="O2782" s="14"/>
      <c r="P2782" s="14"/>
      <c r="Q2782" s="14"/>
      <c r="R2782" s="14"/>
      <c r="S2782" s="14"/>
      <c r="T2782" s="14"/>
      <c r="U2782" s="14"/>
      <c r="V2782" s="14"/>
      <c r="W2782" s="14"/>
      <c r="X2782" s="14"/>
    </row>
    <row r="2783" ht="27.0" customHeight="1">
      <c r="A2783" s="30" t="str">
        <f>HYPERLINK("https://www.tenforums.com/tutorials/109373-export-outlook-email-contacts-calendar-pst-file.html","Outlook Email, Contacts, and Calendar - Export to PST file")</f>
        <v>Outlook Email, Contacts, and Calendar - Export to PST file</v>
      </c>
      <c r="B2783" s="24" t="s">
        <v>2834</v>
      </c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</row>
    <row r="2784" ht="27.0" customHeight="1">
      <c r="A2784" s="22" t="str">
        <f>HYPERLINK("https://www.tenforums.com/tutorials/109377-import-outlook-email-contacts-calendar-pst-file.html","Outlook Email, Contacts, and Calendar - Import from PST file")</f>
        <v>Outlook Email, Contacts, and Calendar - Import from PST file</v>
      </c>
      <c r="B2784" s="23" t="s">
        <v>2835</v>
      </c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</row>
    <row r="2785" ht="27.0" customHeight="1">
      <c r="A2785" s="28" t="s">
        <v>2836</v>
      </c>
      <c r="B2785" s="29" t="s">
        <v>2837</v>
      </c>
      <c r="C2785" s="14"/>
      <c r="D2785" s="14"/>
      <c r="E2785" s="14"/>
      <c r="F2785" s="14"/>
      <c r="G2785" s="14"/>
      <c r="H2785" s="14"/>
      <c r="I2785" s="14"/>
      <c r="J2785" s="14"/>
      <c r="K2785" s="14"/>
      <c r="L2785" s="14"/>
      <c r="M2785" s="14"/>
      <c r="N2785" s="14"/>
      <c r="O2785" s="14"/>
      <c r="P2785" s="14"/>
      <c r="Q2785" s="14"/>
      <c r="R2785" s="14"/>
      <c r="S2785" s="14"/>
      <c r="T2785" s="14"/>
      <c r="U2785" s="14"/>
      <c r="V2785" s="14"/>
      <c r="W2785" s="14"/>
      <c r="X2785" s="14"/>
    </row>
    <row r="2786" ht="27.0" customHeight="1">
      <c r="A2786" s="25" t="str">
        <f>HYPERLINK("https://www.tenforums.com/tutorials/155173-how-export-copy-mailbox-outlook-com.html","Outlook.com Mailbox - Export Copy of Contents")</f>
        <v>Outlook.com Mailbox - Export Copy of Contents</v>
      </c>
      <c r="B2786" s="24" t="s">
        <v>2838</v>
      </c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</row>
    <row r="2787" ht="27.0" customHeight="1">
      <c r="A2787" s="28" t="s">
        <v>2839</v>
      </c>
      <c r="B2787" s="29" t="s">
        <v>2840</v>
      </c>
      <c r="C2787" s="14"/>
      <c r="D2787" s="14"/>
      <c r="E2787" s="14"/>
      <c r="F2787" s="14"/>
      <c r="G2787" s="14"/>
      <c r="H2787" s="14"/>
      <c r="I2787" s="14"/>
      <c r="J2787" s="14"/>
      <c r="K2787" s="14"/>
      <c r="L2787" s="14"/>
      <c r="M2787" s="14"/>
      <c r="N2787" s="14"/>
      <c r="O2787" s="14"/>
      <c r="P2787" s="14"/>
      <c r="Q2787" s="14"/>
      <c r="R2787" s="14"/>
      <c r="S2787" s="14"/>
      <c r="T2787" s="14"/>
      <c r="U2787" s="14"/>
      <c r="V2787" s="14"/>
      <c r="W2787" s="14"/>
      <c r="X2787" s="14"/>
    </row>
    <row r="2788" ht="27.0" customHeight="1">
      <c r="A2788" s="28" t="s">
        <v>2841</v>
      </c>
      <c r="B2788" s="29" t="s">
        <v>2842</v>
      </c>
      <c r="C2788" s="14"/>
      <c r="D2788" s="14"/>
      <c r="E2788" s="14"/>
      <c r="F2788" s="14"/>
      <c r="G2788" s="14"/>
      <c r="H2788" s="14"/>
      <c r="I2788" s="14"/>
      <c r="J2788" s="14"/>
      <c r="K2788" s="14"/>
      <c r="L2788" s="14"/>
      <c r="M2788" s="14"/>
      <c r="N2788" s="14"/>
      <c r="O2788" s="14"/>
      <c r="P2788" s="14"/>
      <c r="Q2788" s="14"/>
      <c r="R2788" s="14"/>
      <c r="S2788" s="14"/>
      <c r="T2788" s="14"/>
      <c r="U2788" s="14"/>
      <c r="V2788" s="14"/>
      <c r="W2788" s="14"/>
      <c r="X2788" s="14"/>
    </row>
    <row r="2789" ht="27.0" customHeight="1">
      <c r="A2789" s="28" t="s">
        <v>2843</v>
      </c>
      <c r="B2789" s="29" t="s">
        <v>2844</v>
      </c>
      <c r="C2789" s="14"/>
      <c r="D2789" s="14"/>
      <c r="E2789" s="14"/>
      <c r="F2789" s="14"/>
      <c r="G2789" s="14"/>
      <c r="H2789" s="14"/>
      <c r="I2789" s="14"/>
      <c r="J2789" s="14"/>
      <c r="K2789" s="14"/>
      <c r="L2789" s="14"/>
      <c r="M2789" s="14"/>
      <c r="N2789" s="14"/>
      <c r="O2789" s="14"/>
      <c r="P2789" s="14"/>
      <c r="Q2789" s="14"/>
      <c r="R2789" s="14"/>
      <c r="S2789" s="14"/>
      <c r="T2789" s="14"/>
      <c r="U2789" s="14"/>
      <c r="V2789" s="14"/>
      <c r="W2789" s="14"/>
      <c r="X2789" s="14"/>
    </row>
    <row r="2790" ht="27.0" customHeight="1">
      <c r="A2790" s="28" t="s">
        <v>2845</v>
      </c>
      <c r="B2790" s="29" t="s">
        <v>2846</v>
      </c>
      <c r="C2790" s="14"/>
      <c r="D2790" s="14"/>
      <c r="E2790" s="14"/>
      <c r="F2790" s="14"/>
      <c r="G2790" s="14"/>
      <c r="H2790" s="14"/>
      <c r="I2790" s="14"/>
      <c r="J2790" s="14"/>
      <c r="K2790" s="14"/>
      <c r="L2790" s="14"/>
      <c r="M2790" s="14"/>
      <c r="N2790" s="14"/>
      <c r="O2790" s="14"/>
      <c r="P2790" s="14"/>
      <c r="Q2790" s="14"/>
      <c r="R2790" s="14"/>
      <c r="S2790" s="14"/>
      <c r="T2790" s="14"/>
      <c r="U2790" s="14"/>
      <c r="V2790" s="14"/>
      <c r="W2790" s="14"/>
      <c r="X2790" s="14"/>
    </row>
    <row r="2791" ht="27.0" customHeight="1">
      <c r="A2791" s="22" t="str">
        <f>HYPERLINK("https://www.tenforums.com/tutorials/79660-hide-sender-pictures-outlook-mail-windows-10-mobile-phone.html","Outlook Mail Sender Pictures - Hide on Windows 10 Mobile Phone")</f>
        <v>Outlook Mail Sender Pictures - Hide on Windows 10 Mobile Phone</v>
      </c>
      <c r="B2791" s="24" t="s">
        <v>2847</v>
      </c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</row>
    <row r="2792" ht="27.0" customHeight="1">
      <c r="A2792" s="28" t="s">
        <v>2848</v>
      </c>
      <c r="B2792" s="29" t="s">
        <v>2849</v>
      </c>
      <c r="C2792" s="14"/>
      <c r="D2792" s="14"/>
      <c r="E2792" s="14"/>
      <c r="F2792" s="14"/>
      <c r="G2792" s="14"/>
      <c r="H2792" s="14"/>
      <c r="I2792" s="14"/>
      <c r="J2792" s="14"/>
      <c r="K2792" s="14"/>
      <c r="L2792" s="14"/>
      <c r="M2792" s="14"/>
      <c r="N2792" s="14"/>
      <c r="O2792" s="14"/>
      <c r="P2792" s="14"/>
      <c r="Q2792" s="14"/>
      <c r="R2792" s="14"/>
      <c r="S2792" s="14"/>
      <c r="T2792" s="14"/>
      <c r="U2792" s="14"/>
      <c r="V2792" s="14"/>
      <c r="W2792" s="14"/>
      <c r="X2792" s="14"/>
    </row>
    <row r="2793" ht="27.0" customHeight="1">
      <c r="A2793" s="28" t="s">
        <v>2850</v>
      </c>
      <c r="B2793" s="29" t="s">
        <v>2851</v>
      </c>
      <c r="C2793" s="14"/>
      <c r="D2793" s="14"/>
      <c r="E2793" s="14"/>
      <c r="F2793" s="14"/>
      <c r="G2793" s="14"/>
      <c r="H2793" s="14"/>
      <c r="I2793" s="14"/>
      <c r="J2793" s="14"/>
      <c r="K2793" s="14"/>
      <c r="L2793" s="14"/>
      <c r="M2793" s="14"/>
      <c r="N2793" s="14"/>
      <c r="O2793" s="14"/>
      <c r="P2793" s="14"/>
      <c r="Q2793" s="14"/>
      <c r="R2793" s="14"/>
      <c r="S2793" s="14"/>
      <c r="T2793" s="14"/>
      <c r="U2793" s="14"/>
      <c r="V2793" s="14"/>
      <c r="W2793" s="14"/>
      <c r="X2793" s="14"/>
    </row>
    <row r="2794" ht="27.0" customHeight="1">
      <c r="A2794" s="38" t="s">
        <v>2852</v>
      </c>
      <c r="B2794" s="37" t="s">
        <v>2853</v>
      </c>
      <c r="C2794" s="14"/>
      <c r="D2794" s="14"/>
      <c r="E2794" s="14"/>
      <c r="F2794" s="14"/>
      <c r="G2794" s="14"/>
      <c r="H2794" s="14"/>
      <c r="I2794" s="14"/>
      <c r="J2794" s="14"/>
      <c r="K2794" s="14"/>
      <c r="L2794" s="14"/>
      <c r="M2794" s="14"/>
      <c r="N2794" s="14"/>
      <c r="O2794" s="14"/>
      <c r="P2794" s="14"/>
      <c r="Q2794" s="14"/>
      <c r="R2794" s="14"/>
      <c r="S2794" s="14"/>
      <c r="T2794" s="14"/>
      <c r="U2794" s="14"/>
      <c r="V2794" s="14"/>
      <c r="W2794" s="14"/>
      <c r="X2794" s="14"/>
    </row>
    <row r="2795" ht="27.0" customHeight="1">
      <c r="A2795" s="28" t="s">
        <v>2854</v>
      </c>
      <c r="B2795" s="29" t="s">
        <v>2855</v>
      </c>
      <c r="C2795" s="14"/>
      <c r="D2795" s="14"/>
      <c r="E2795" s="14"/>
      <c r="F2795" s="14"/>
      <c r="G2795" s="14"/>
      <c r="H2795" s="14"/>
      <c r="I2795" s="14"/>
      <c r="J2795" s="14"/>
      <c r="K2795" s="14"/>
      <c r="L2795" s="14"/>
      <c r="M2795" s="14"/>
      <c r="N2795" s="14"/>
      <c r="O2795" s="14"/>
      <c r="P2795" s="14"/>
      <c r="Q2795" s="14"/>
      <c r="R2795" s="14"/>
      <c r="S2795" s="14"/>
      <c r="T2795" s="14"/>
      <c r="U2795" s="14"/>
      <c r="V2795" s="14"/>
      <c r="W2795" s="14"/>
      <c r="X2795" s="14"/>
    </row>
    <row r="2796" ht="27.0" customHeight="1">
      <c r="A2796" s="28" t="s">
        <v>2856</v>
      </c>
      <c r="B2796" s="29" t="s">
        <v>2857</v>
      </c>
      <c r="C2796" s="14"/>
      <c r="D2796" s="14"/>
      <c r="E2796" s="14"/>
      <c r="F2796" s="14"/>
      <c r="G2796" s="14"/>
      <c r="H2796" s="14"/>
      <c r="I2796" s="14"/>
      <c r="J2796" s="14"/>
      <c r="K2796" s="14"/>
      <c r="L2796" s="14"/>
      <c r="M2796" s="14"/>
      <c r="N2796" s="14"/>
      <c r="O2796" s="14"/>
      <c r="P2796" s="14"/>
      <c r="Q2796" s="14"/>
      <c r="R2796" s="14"/>
      <c r="S2796" s="14"/>
      <c r="T2796" s="14"/>
      <c r="U2796" s="14"/>
      <c r="V2796" s="14"/>
      <c r="W2796" s="14"/>
      <c r="X2796" s="14"/>
    </row>
    <row r="2797" ht="27.0" customHeight="1">
      <c r="A2797" s="28" t="s">
        <v>2858</v>
      </c>
      <c r="B2797" s="29" t="s">
        <v>2859</v>
      </c>
      <c r="C2797" s="14"/>
      <c r="D2797" s="14"/>
      <c r="E2797" s="14"/>
      <c r="F2797" s="14"/>
      <c r="G2797" s="14"/>
      <c r="H2797" s="14"/>
      <c r="I2797" s="14"/>
      <c r="J2797" s="14"/>
      <c r="K2797" s="14"/>
      <c r="L2797" s="14"/>
      <c r="M2797" s="14"/>
      <c r="N2797" s="14"/>
      <c r="O2797" s="14"/>
      <c r="P2797" s="14"/>
      <c r="Q2797" s="14"/>
      <c r="R2797" s="14"/>
      <c r="S2797" s="14"/>
      <c r="T2797" s="14"/>
      <c r="U2797" s="14"/>
      <c r="V2797" s="14"/>
      <c r="W2797" s="14"/>
      <c r="X2797" s="14"/>
    </row>
    <row r="2798" ht="27.0" customHeight="1">
      <c r="A2798" s="28" t="s">
        <v>2860</v>
      </c>
      <c r="B2798" s="29" t="s">
        <v>2861</v>
      </c>
      <c r="C2798" s="14"/>
      <c r="D2798" s="14"/>
      <c r="E2798" s="14"/>
      <c r="F2798" s="14"/>
      <c r="G2798" s="14"/>
      <c r="H2798" s="14"/>
      <c r="I2798" s="14"/>
      <c r="J2798" s="14"/>
      <c r="K2798" s="14"/>
      <c r="L2798" s="14"/>
      <c r="M2798" s="14"/>
      <c r="N2798" s="14"/>
      <c r="O2798" s="14"/>
      <c r="P2798" s="14"/>
      <c r="Q2798" s="14"/>
      <c r="R2798" s="14"/>
      <c r="S2798" s="14"/>
      <c r="T2798" s="14"/>
      <c r="U2798" s="14"/>
      <c r="V2798" s="14"/>
      <c r="W2798" s="14"/>
      <c r="X2798" s="14"/>
    </row>
    <row r="2799" ht="27.0" customHeight="1">
      <c r="A2799" s="28" t="s">
        <v>2862</v>
      </c>
      <c r="B2799" s="29" t="s">
        <v>2863</v>
      </c>
      <c r="C2799" s="14"/>
      <c r="D2799" s="14"/>
      <c r="E2799" s="14"/>
      <c r="F2799" s="14"/>
      <c r="G2799" s="14"/>
      <c r="H2799" s="14"/>
      <c r="I2799" s="14"/>
      <c r="J2799" s="14"/>
      <c r="K2799" s="14"/>
      <c r="L2799" s="14"/>
      <c r="M2799" s="14"/>
      <c r="N2799" s="14"/>
      <c r="O2799" s="14"/>
      <c r="P2799" s="14"/>
      <c r="Q2799" s="14"/>
      <c r="R2799" s="14"/>
      <c r="S2799" s="14"/>
      <c r="T2799" s="14"/>
      <c r="U2799" s="14"/>
      <c r="V2799" s="14"/>
      <c r="W2799" s="14"/>
      <c r="X2799" s="14"/>
    </row>
    <row r="2800" ht="27.0" customHeight="1">
      <c r="A2800" s="28" t="s">
        <v>2864</v>
      </c>
      <c r="B2800" s="29" t="s">
        <v>2865</v>
      </c>
      <c r="C2800" s="14"/>
      <c r="D2800" s="14"/>
      <c r="E2800" s="14"/>
      <c r="F2800" s="14"/>
      <c r="G2800" s="14"/>
      <c r="H2800" s="14"/>
      <c r="I2800" s="14"/>
      <c r="J2800" s="14"/>
      <c r="K2800" s="14"/>
      <c r="L2800" s="14"/>
      <c r="M2800" s="14"/>
      <c r="N2800" s="14"/>
      <c r="O2800" s="14"/>
      <c r="P2800" s="14"/>
      <c r="Q2800" s="14"/>
      <c r="R2800" s="14"/>
      <c r="S2800" s="14"/>
      <c r="T2800" s="14"/>
      <c r="U2800" s="14"/>
      <c r="V2800" s="14"/>
      <c r="W2800" s="14"/>
      <c r="X2800" s="14"/>
    </row>
    <row r="2801" ht="27.0" customHeight="1">
      <c r="A2801" s="28" t="s">
        <v>2866</v>
      </c>
      <c r="B2801" s="29" t="s">
        <v>2867</v>
      </c>
      <c r="C2801" s="14"/>
      <c r="D2801" s="14"/>
      <c r="E2801" s="14"/>
      <c r="F2801" s="14"/>
      <c r="G2801" s="14"/>
      <c r="H2801" s="14"/>
      <c r="I2801" s="14"/>
      <c r="J2801" s="14"/>
      <c r="K2801" s="14"/>
      <c r="L2801" s="14"/>
      <c r="M2801" s="14"/>
      <c r="N2801" s="14"/>
      <c r="O2801" s="14"/>
      <c r="P2801" s="14"/>
      <c r="Q2801" s="14"/>
      <c r="R2801" s="14"/>
      <c r="S2801" s="14"/>
      <c r="T2801" s="14"/>
      <c r="U2801" s="14"/>
      <c r="V2801" s="14"/>
      <c r="W2801" s="14"/>
      <c r="X2801" s="14"/>
    </row>
    <row r="2802" ht="27.0" customHeight="1">
      <c r="A2802" s="28" t="s">
        <v>2868</v>
      </c>
      <c r="B2802" s="29" t="s">
        <v>2869</v>
      </c>
      <c r="C2802" s="14"/>
      <c r="D2802" s="14"/>
      <c r="E2802" s="14"/>
      <c r="F2802" s="14"/>
      <c r="G2802" s="14"/>
      <c r="H2802" s="14"/>
      <c r="I2802" s="14"/>
      <c r="J2802" s="14"/>
      <c r="K2802" s="14"/>
      <c r="L2802" s="14"/>
      <c r="M2802" s="14"/>
      <c r="N2802" s="14"/>
      <c r="O2802" s="14"/>
      <c r="P2802" s="14"/>
      <c r="Q2802" s="14"/>
      <c r="R2802" s="14"/>
      <c r="S2802" s="14"/>
      <c r="T2802" s="14"/>
      <c r="U2802" s="14"/>
      <c r="V2802" s="14"/>
      <c r="W2802" s="14"/>
      <c r="X2802" s="14"/>
    </row>
    <row r="2803" ht="27.0" customHeight="1">
      <c r="A2803" s="28" t="s">
        <v>2870</v>
      </c>
      <c r="B2803" s="29" t="s">
        <v>2871</v>
      </c>
      <c r="C2803" s="14"/>
      <c r="D2803" s="14"/>
      <c r="E2803" s="14"/>
      <c r="F2803" s="14"/>
      <c r="G2803" s="14"/>
      <c r="H2803" s="14"/>
      <c r="I2803" s="14"/>
      <c r="J2803" s="14"/>
      <c r="K2803" s="14"/>
      <c r="L2803" s="14"/>
      <c r="M2803" s="14"/>
      <c r="N2803" s="14"/>
      <c r="O2803" s="14"/>
      <c r="P2803" s="14"/>
      <c r="Q2803" s="14"/>
      <c r="R2803" s="14"/>
      <c r="S2803" s="14"/>
      <c r="T2803" s="14"/>
      <c r="U2803" s="14"/>
      <c r="V2803" s="14"/>
      <c r="W2803" s="14"/>
      <c r="X2803" s="14"/>
    </row>
    <row r="2804" ht="27.0" customHeight="1">
      <c r="A2804" s="25" t="str">
        <f>HYPERLINK("https://www.tenforums.com/tutorials/152607-add-change-owner-context-menu-windows-10-a.html","Owner - Add Change Owner to Context Menu in Windows 10")</f>
        <v>Owner - Add Change Owner to Context Menu in Windows 10</v>
      </c>
      <c r="B2804" s="24" t="s">
        <v>452</v>
      </c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</row>
    <row r="2805" ht="27.0" customHeight="1">
      <c r="A2805" s="22" t="str">
        <f>HYPERLINK("https://www.tenforums.com/tutorials/94366-add-view-owner-context-menu-windows.html","Owner - Add View Owner to Context Menu in Windows")</f>
        <v>Owner - Add View Owner to Context Menu in Windows</v>
      </c>
      <c r="B2805" s="23" t="s">
        <v>2872</v>
      </c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</row>
    <row r="2806" ht="27.0" customHeight="1">
      <c r="A2806" s="22" t="str">
        <f>HYPERLINK("https://www.tenforums.com/tutorials/68752-registered-owner-organization-change-windows-10-pc.html","Owner and Organization Registered - Change for Windows 10 PC ")</f>
        <v>Owner and Organization Registered - Change for Windows 10 PC </v>
      </c>
      <c r="B2806" s="23" t="s">
        <v>2873</v>
      </c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</row>
    <row r="2807" ht="27.0" customHeight="1">
      <c r="A2807" s="22" t="str">
        <f>HYPERLINK("https://www.tenforums.com/tutorials/3587-change-owner-file-folder-drive-registry-key-windows-10-a.html","Owner of File, Folder, Drive, or Registry Key - Change in Windows 10")</f>
        <v>Owner of File, Folder, Drive, or Registry Key - Change in Windows 10</v>
      </c>
      <c r="B2807" s="23" t="s">
        <v>2874</v>
      </c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</row>
    <row r="2808" ht="27.0" customHeight="1">
      <c r="A2808" s="6" t="s">
        <v>2875</v>
      </c>
      <c r="B2808" s="6" t="s">
        <v>2875</v>
      </c>
      <c r="C2808" s="21"/>
      <c r="D2808" s="21"/>
      <c r="E2808" s="21"/>
      <c r="F2808" s="21"/>
      <c r="G2808" s="21"/>
      <c r="H2808" s="21"/>
      <c r="I2808" s="21"/>
      <c r="J2808" s="21"/>
      <c r="K2808" s="21"/>
      <c r="L2808" s="21"/>
      <c r="M2808" s="21"/>
      <c r="N2808" s="21"/>
      <c r="O2808" s="21"/>
      <c r="P2808" s="21"/>
      <c r="Q2808" s="21"/>
      <c r="R2808" s="21"/>
      <c r="S2808" s="21"/>
      <c r="T2808" s="21"/>
      <c r="U2808" s="21"/>
      <c r="V2808" s="21"/>
      <c r="W2808" s="21"/>
      <c r="X2808" s="21"/>
    </row>
    <row r="2809" ht="27.0" customHeight="1">
      <c r="A2809" s="22" t="str">
        <f>HYPERLINK("https://www.tenforums.com/tutorials/130006-allow-prevent-users-groups-create-pagefile-windows-10-a.html","Pagefile - Allow or Prevent Users and Groups to Create in Windows 10")</f>
        <v>Pagefile - Allow or Prevent Users and Groups to Create in Windows 10</v>
      </c>
      <c r="B2809" s="23" t="s">
        <v>2876</v>
      </c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</row>
    <row r="2810" ht="27.0" customHeight="1">
      <c r="A2810" s="22" t="str">
        <f>HYPERLINK("https://www.tenforums.com/tutorials/77773-virtual-memory-pagefile-clear-shutdown-windows-10-a.html","Pagefile - Clear at Shutdown in Windows 10")</f>
        <v>Pagefile - Clear at Shutdown in Windows 10</v>
      </c>
      <c r="B2810" s="24" t="s">
        <v>2877</v>
      </c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</row>
    <row r="2811" ht="27.0" customHeight="1">
      <c r="A2811" s="22" t="str">
        <f>HYPERLINK("https://www.tenforums.com/tutorials/77782-virtual-memory-pagefile-encryption-enable-disable-windows-10-a.html","Pagefile Encryption - Enable or Disable in Windows 10")</f>
        <v>Pagefile Encryption - Enable or Disable in Windows 10</v>
      </c>
      <c r="B2811" s="24" t="s">
        <v>2878</v>
      </c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</row>
    <row r="2812" ht="27.0" customHeight="1">
      <c r="A2812" s="22" t="str">
        <f>HYPERLINK("https://www.tenforums.com/tutorials/77692-virtual-memory-pagefile-manage-windows-10-a.html","Pagefile - Manage in Windows 10")</f>
        <v>Pagefile - Manage in Windows 10</v>
      </c>
      <c r="B2812" s="24" t="s">
        <v>2879</v>
      </c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</row>
    <row r="2813" ht="27.0" customHeight="1">
      <c r="A2813" s="22" t="str">
        <f>HYPERLINK("https://www.tenforums.com/tutorials/28252-w-fi-sense-paid-wi-fi-services-enable-disable-windows-10-a.html","Paid Wi-Fi Services and Wi-Fi Sense - Enable or Disable in Windows 10")</f>
        <v>Paid Wi-Fi Services and Wi-Fi Sense - Enable or Disable in Windows 10</v>
      </c>
      <c r="B2813" s="23" t="s">
        <v>2880</v>
      </c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</row>
    <row r="2814" ht="27.0" customHeight="1">
      <c r="A2814" s="22" t="str">
        <f>HYPERLINK("https://www.tenforums.com/tutorials/45354-paid-wi-fi-services-turn-off-windows-10-a.html","Paid Wi-Fi Services - Turn On or Off in Windows 10")</f>
        <v>Paid Wi-Fi Services - Turn On or Off in Windows 10</v>
      </c>
      <c r="B2814" s="23" t="s">
        <v>2881</v>
      </c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</row>
    <row r="2815" ht="27.0" customHeight="1">
      <c r="A2815" s="22" t="str">
        <f>HYPERLINK("https://www.tenforums.com/tutorials/70188-paint-app-restore-windows-10-a.html","Paint App - Restore in Windows 10 ")</f>
        <v>Paint App - Restore in Windows 10 </v>
      </c>
      <c r="B2815" s="23" t="s">
        <v>2882</v>
      </c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</row>
    <row r="2816" ht="27.0" customHeight="1">
      <c r="A2816" s="30" t="str">
        <f>HYPERLINK("https://www.tenforums.com/tutorials/31840-keyboard-shortcuts-apps-windows-10-a.html#option7","Paint Keyboard Shortcuts in Windows 10")</f>
        <v>Paint Keyboard Shortcuts in Windows 10</v>
      </c>
      <c r="B2816" s="23" t="s">
        <v>204</v>
      </c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</row>
    <row r="2817" ht="27.0" customHeight="1">
      <c r="A2817" s="25" t="str">
        <f>HYPERLINK("https://www.tenforums.com/tutorials/140419-install-uninstall-microsoft-paint-mspaint-windows-10-a.html","Paint (mspaint) - Install or Uninstall in Windows 10")</f>
        <v>Paint (mspaint) - Install or Uninstall in Windows 10</v>
      </c>
      <c r="B2817" s="54" t="s">
        <v>2420</v>
      </c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</row>
    <row r="2818" ht="27.0" customHeight="1">
      <c r="A2818" s="55" t="s">
        <v>2883</v>
      </c>
      <c r="B2818" s="24" t="s">
        <v>2884</v>
      </c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</row>
    <row r="2819" ht="27.0" customHeight="1">
      <c r="A2819" s="25" t="str">
        <f>HYPERLINK("https://www.tenforums.com/tutorials/155933-how-reset-paint-default-position-size-windows-10-a.html","Paint - Reset Default Position and Size in Windows 10")</f>
        <v>Paint - Reset Default Position and Size in Windows 10</v>
      </c>
      <c r="B2819" s="24" t="s">
        <v>2885</v>
      </c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</row>
    <row r="2820" ht="27.0" customHeight="1">
      <c r="A2820" s="22" t="str">
        <f>HYPERLINK("https://www.tenforums.com/tutorials/96205-format-disk-drive-windows-10-a.html","Partition - Format in Windows 10")</f>
        <v>Partition - Format in Windows 10</v>
      </c>
      <c r="B2820" s="23" t="s">
        <v>899</v>
      </c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</row>
    <row r="2821" ht="27.0" customHeight="1">
      <c r="A2821" s="22" t="str">
        <f>HYPERLINK("https://www.tenforums.com/tutorials/96684-delete-volume-partition-windows-10-a.html","Partition or Volume - Delete in Windows 10")</f>
        <v>Partition or Volume - Delete in Windows 10</v>
      </c>
      <c r="B2821" s="23" t="s">
        <v>804</v>
      </c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</row>
    <row r="2822" ht="27.0" customHeight="1">
      <c r="A2822" s="22" t="str">
        <f>HYPERLINK("https://www.tenforums.com/tutorials/96732-extend-volume-partition-windows-10-a.html","Partition or Volume - Extend in Windows 10")</f>
        <v>Partition or Volume - Extend in Windows 10</v>
      </c>
      <c r="B2822" s="23" t="s">
        <v>1105</v>
      </c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</row>
    <row r="2823" ht="27.0" customHeight="1">
      <c r="A2823" s="22" t="str">
        <f>HYPERLINK("https://www.tenforums.com/tutorials/96288-shrink-volume-partition-windows-10-a.html","Partition or Volume - Shrink in Windows 10")</f>
        <v>Partition or Volume - Shrink in Windows 10</v>
      </c>
      <c r="B2823" s="23" t="s">
        <v>2886</v>
      </c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</row>
    <row r="2824" ht="27.0" customHeight="1">
      <c r="A2824" s="22" t="str">
        <f>HYPERLINK("https://www.tenforums.com/tutorials/26633-password-add-local-account-windows-10-a.html","Password - Add to Local Account in Windows 10")</f>
        <v>Password - Add to Local Account in Windows 10</v>
      </c>
      <c r="B2824" s="23" t="s">
        <v>25</v>
      </c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</row>
    <row r="2825" ht="27.0" customHeight="1">
      <c r="A2825" s="22" t="str">
        <f>HYPERLINK("https://www.tenforums.com/tutorials/87386-change-maximum-minimum-password-age-local-accounts-windows-10-a.html","Password Age - Change Maximum and Mininum for Local Accounts in Windows 10")</f>
        <v>Password Age - Change Maximum and Mininum for Local Accounts in Windows 10</v>
      </c>
      <c r="B2825" s="23" t="s">
        <v>2887</v>
      </c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</row>
    <row r="2826" ht="27.0" customHeight="1">
      <c r="A2826" s="22" t="str">
        <f>HYPERLINK("https://www.tenforums.com/tutorials/87379-enable-disable-password-expiration-local-accounts-windows-10-a.html","Password Expiration - Enable or Disable for Local Accounts in Windows 10")</f>
        <v>Password Expiration - Enable or Disable for Local Accounts in Windows 10</v>
      </c>
      <c r="B2826" s="23" t="s">
        <v>2888</v>
      </c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</row>
    <row r="2827" ht="27.0" customHeight="1">
      <c r="A2827" s="22" t="str">
        <f>HYPERLINK("https://www.tenforums.com/tutorials/87679-enable-disable-password-expiration-your-microsoft-account.html","Password Expiration Enable or Disable for Your Microsoft Account")</f>
        <v>Password Expiration Enable or Disable for Your Microsoft Account</v>
      </c>
      <c r="B2827" s="23" t="s">
        <v>1756</v>
      </c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</row>
    <row r="2828" ht="27.0" customHeight="1">
      <c r="A2828" s="22" t="str">
        <f>HYPERLINK("https://www.tenforums.com/tutorials/87596-enforce-password-history-local-accounts-windows-10-a.html","Password History - Enforce for Local Accounts in Windows 10")</f>
        <v>Password History - Enforce for Local Accounts in Windows 10</v>
      </c>
      <c r="B2828" s="23" t="s">
        <v>2889</v>
      </c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</row>
    <row r="2829" ht="27.0" customHeight="1">
      <c r="A2829" s="22" t="str">
        <f>HYPERLINK("https://www.tenforums.com/tutorials/87545-change-minimum-password-length-local-accounts-windows-10-a.html","Password Minimum Length for Local Accounts - Change in Windows 10")</f>
        <v>Password Minimum Length for Local Accounts - Change in Windows 10</v>
      </c>
      <c r="B2829" s="23" t="s">
        <v>2890</v>
      </c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</row>
    <row r="2830" ht="27.0" customHeight="1">
      <c r="A2830" s="22" t="str">
        <f>HYPERLINK("https://www.tenforums.com/tutorials/87456-force-local-account-change-password-next-sign-windows-10-a.html","Password of Local Account - Must Change at Next Logon in Windows 10")</f>
        <v>Password of Local Account - Must Change at Next Logon in Windows 10</v>
      </c>
      <c r="B2830" s="23" t="s">
        <v>2891</v>
      </c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</row>
    <row r="2831" ht="27.0" customHeight="1">
      <c r="A2831" s="22" t="str">
        <f>HYPERLINK("https://www.tenforums.com/tutorials/87274-allow-prevent-user-change-password-windows-10-a.html","Password of User Account - Allow or Prevent Change by User in Windows 10")</f>
        <v>Password of User Account - Allow or Prevent Change by User in Windows 10</v>
      </c>
      <c r="B2831" s="23" t="s">
        <v>26</v>
      </c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</row>
    <row r="2832" ht="27.0" customHeight="1">
      <c r="A2832" s="22" t="str">
        <f>HYPERLINK("https://www.tenforums.com/tutorials/5239-password-user-account-change-windows-10-a.html","Password of User Account - Change in Windows 10")</f>
        <v>Password of User Account - Change in Windows 10</v>
      </c>
      <c r="B2832" s="23" t="s">
        <v>27</v>
      </c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</row>
    <row r="2833" ht="27.0" customHeight="1">
      <c r="A2833" s="22" t="str">
        <f>HYPERLINK("https://www.tenforums.com/tutorials/14776-password-user-account-remove-windows-10-a.html","Password of User Account - Remove in Windows 10")</f>
        <v>Password of User Account - Remove in Windows 10</v>
      </c>
      <c r="B2833" s="23" t="s">
        <v>28</v>
      </c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</row>
    <row r="2834" ht="27.0" customHeight="1">
      <c r="A2834" s="22" t="str">
        <f>HYPERLINK("https://www.tenforums.com/tutorials/14699-password-user-account-reset-windows-10-a.html","Password of User Account - Reset in Windows 10")</f>
        <v>Password of User Account - Reset in Windows 10</v>
      </c>
      <c r="B2834" s="23" t="s">
        <v>29</v>
      </c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</row>
    <row r="2835" ht="27.0" customHeight="1">
      <c r="A2835" s="22" t="str">
        <f>HYPERLINK("https://www.tenforums.com/tutorials/27997-wireless-network-security-key-password-see-windows-10-a.html","Password of Wireless Network - See in Windows 10")</f>
        <v>Password of Wireless Network - See in Windows 10</v>
      </c>
      <c r="B2835" s="23" t="s">
        <v>2892</v>
      </c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</row>
    <row r="2836" ht="27.0" customHeight="1">
      <c r="A2836" s="22" t="str">
        <f>HYPERLINK("https://www.tenforums.com/tutorials/5737-screen-saver-settings-change-windows-10-a.html","Password on Resume from Screen Saver - Turn On or Off in Windows 10")</f>
        <v>Password on Resume from Screen Saver - Turn On or Off in Windows 10</v>
      </c>
      <c r="B2836" s="23" t="s">
        <v>2893</v>
      </c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</row>
    <row r="2837" ht="27.0" customHeight="1">
      <c r="A2837" s="22" t="str">
        <f>HYPERLINK("https://www.tenforums.com/tutorials/11129-require-sign-wakeup-turn-off-windows-10-a.html","Password on Wakeup - Turn On or Off in Windows 10")</f>
        <v>Password on Wakeup - Turn On or Off in Windows 10</v>
      </c>
      <c r="B2837" s="23" t="s">
        <v>2894</v>
      </c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</row>
    <row r="2838" ht="27.0" customHeight="1">
      <c r="A2838" s="22" t="str">
        <f>HYPERLINK("https://www.tenforums.com/tutorials/49827-password-protected-sharing-turn-off-windows-10-a.html","Password Protected Sharing - Turn On or Off in Windows 10 ")</f>
        <v>Password Protected Sharing - Turn On or Off in Windows 10 </v>
      </c>
      <c r="B2838" s="23" t="s">
        <v>2895</v>
      </c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</row>
    <row r="2839" ht="27.0" customHeight="1">
      <c r="A2839" s="22" t="str">
        <f>HYPERLINK("https://www.tenforums.com/tutorials/5193-password-reset-disk-create-usb-flash-drive-windows-10-a.html","Password Reset Disk - Create on USB Flash Drive in Windows 10")</f>
        <v>Password Reset Disk - Create on USB Flash Drive in Windows 10</v>
      </c>
      <c r="B2839" s="23" t="s">
        <v>2896</v>
      </c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</row>
    <row r="2840" ht="27.0" customHeight="1">
      <c r="A2840" s="22" t="str">
        <f>HYPERLINK("https://www.tenforums.com/tutorials/66711-password-reveal-button-enable-disable-windows-10-a.html","Password Reveal Button - Enable or Disable in Windows 10 ")</f>
        <v>Password Reveal Button - Enable or Disable in Windows 10 </v>
      </c>
      <c r="B2840" s="23" t="s">
        <v>2897</v>
      </c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</row>
    <row r="2841" ht="27.0" customHeight="1">
      <c r="A2841" s="25" t="str">
        <f>HYPERLINK("https://www.tenforums.com/tutorials/138564-enable-disable-passwordless-sign-microsoft-accounts.html","Passwordless Sign-in for Microsoft Accounts - Enable or Disable in Windows 10")</f>
        <v>Passwordless Sign-in for Microsoft Accounts - Enable or Disable in Windows 10</v>
      </c>
      <c r="B2841" s="24" t="s">
        <v>1768</v>
      </c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</row>
    <row r="2842" ht="27.0" customHeight="1">
      <c r="A2842" s="22" t="str">
        <f>HYPERLINK("https://www.tenforums.com/tutorials/117899-enable-disable-syncing-passwords-windows-10-sync-your-settings.html","Passwords - Enable or Disable in Sync Your Settings in Windows 10")</f>
        <v>Passwords - Enable or Disable in Sync Your Settings in Windows 10</v>
      </c>
      <c r="B2842" s="23" t="s">
        <v>2898</v>
      </c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</row>
    <row r="2843" ht="27.0" customHeight="1">
      <c r="A2843" s="25" t="s">
        <v>2899</v>
      </c>
      <c r="B2843" s="24" t="s">
        <v>561</v>
      </c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</row>
    <row r="2844" ht="27.0" customHeight="1">
      <c r="A2844" s="22" t="str">
        <f>HYPERLINK("https://www.tenforums.com/tutorials/117799-enable-disable-pause-updates-feature-windows-10-a.html","Pause Updates Feature - Enable or Disable in Windows 10")</f>
        <v>Pause Updates Feature - Enable or Disable in Windows 10</v>
      </c>
      <c r="B2844" s="23" t="s">
        <v>2900</v>
      </c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</row>
    <row r="2845" ht="27.0" customHeight="1">
      <c r="A2845" s="22" t="str">
        <f>HYPERLINK("https://www.tenforums.com/tutorials/111133-turn-off-pc-charging-slowly-over-usb-notification-windows-10-a.html","PC Charging Slowly over USB Notification - Turn On or Off in Windows 10")</f>
        <v>PC Charging Slowly over USB Notification - Turn On or Off in Windows 10</v>
      </c>
      <c r="B2845" s="23" t="s">
        <v>2901</v>
      </c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</row>
    <row r="2846" ht="27.0" customHeight="1">
      <c r="A2846" s="25" t="s">
        <v>2902</v>
      </c>
      <c r="B2846" s="24" t="s">
        <v>2903</v>
      </c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</row>
    <row r="2847" ht="27.0" customHeight="1">
      <c r="A2847" s="22" t="str">
        <f>HYPERLINK("https://www.tenforums.com/tutorials/5174-computer-name-change-windows-10-a.html","PC Name - Change in Windows 10")</f>
        <v>PC Name - Change in Windows 10</v>
      </c>
      <c r="B2847" s="23" t="s">
        <v>625</v>
      </c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</row>
    <row r="2848" ht="27.0" customHeight="1">
      <c r="A2848" s="22" t="str">
        <f>HYPERLINK("https://www.tenforums.com/tutorials/2121-open-pc-settings-windows-10-a.html","PC settings - Open in Windows 10")</f>
        <v>PC settings - Open in Windows 10</v>
      </c>
      <c r="B2848" s="24" t="s">
        <v>2904</v>
      </c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</row>
    <row r="2849" ht="27.0" customHeight="1">
      <c r="A2849" s="22" t="str">
        <f>HYPERLINK("https://www.tenforums.com/tutorials/35640-print-pdf-windows-10-a.html","PDF - Print to PDF in Windows 10")</f>
        <v>PDF - Print to PDF in Windows 10</v>
      </c>
      <c r="B2849" s="23" t="s">
        <v>2432</v>
      </c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</row>
    <row r="2850" ht="27.0" customHeight="1">
      <c r="A2850" s="22" t="str">
        <f>HYPERLINK("https://www.tenforums.com/tutorials/47266-peek-desktop-turn-off-windows-10-a.html","Peek at Desktop - Turn On or Off in Windows 10 ")</f>
        <v>Peek at Desktop - Turn On or Off in Windows 10 </v>
      </c>
      <c r="B2850" s="23" t="s">
        <v>120</v>
      </c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</row>
    <row r="2851" ht="27.0" customHeight="1">
      <c r="A2851" s="25" t="s">
        <v>2905</v>
      </c>
      <c r="B2851" s="24" t="s">
        <v>2906</v>
      </c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</row>
    <row r="2852" ht="27.0" customHeight="1">
      <c r="A2852" s="25" t="s">
        <v>2907</v>
      </c>
      <c r="B2852" s="24" t="s">
        <v>2908</v>
      </c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</row>
    <row r="2853" ht="27.0" customHeight="1">
      <c r="A2853" s="25" t="s">
        <v>2909</v>
      </c>
      <c r="B2853" s="24" t="s">
        <v>2910</v>
      </c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</row>
    <row r="2854" ht="27.0" customHeight="1">
      <c r="A2854" s="25" t="s">
        <v>2911</v>
      </c>
      <c r="B2854" s="24" t="s">
        <v>2912</v>
      </c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</row>
    <row r="2855" ht="27.0" customHeight="1">
      <c r="A2855" s="22" t="str">
        <f>HYPERLINK("https://www.tenforums.com/tutorials/111129-change-pen-shortcut-button-settings-windows-10-a.html","Pen Shortcut Button Settings - Change in Windows 10")</f>
        <v>Pen Shortcut Button Settings - Change in Windows 10</v>
      </c>
      <c r="B2855" s="23" t="s">
        <v>2913</v>
      </c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</row>
    <row r="2856" ht="27.0" customHeight="1">
      <c r="A2856" s="22" t="str">
        <f>HYPERLINK("https://www.tenforums.com/tutorials/111001-turn-off-allow-pen-act-mouse-windows-10-a.html","Pen - Turn On or Off Allow to Act as a Mouse in Windows 10")</f>
        <v>Pen - Turn On or Off Allow to Act as a Mouse in Windows 10</v>
      </c>
      <c r="B2856" s="23" t="s">
        <v>2914</v>
      </c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</row>
    <row r="2857" ht="27.0" customHeight="1">
      <c r="A2857" s="22" t="str">
        <f>HYPERLINK("https://www.tenforums.com/tutorials/111017-turn-off-ignore-touch-input-when-using-pen-windows-10-a.html","Pen - Turn On or Off Ignore Touch Input when using Pen in Windows 10")</f>
        <v>Pen - Turn On or Off Ignore Touch Input when using Pen in Windows 10</v>
      </c>
      <c r="B2857" s="23" t="s">
        <v>2915</v>
      </c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</row>
    <row r="2858" ht="27.0" customHeight="1">
      <c r="A2858" s="22" t="str">
        <f>HYPERLINK("https://www.tenforums.com/tutorials/111063-turn-off-show-cursor-effects-when-using-pen-windows-10-a.html","Pen - Turn On or Off Show Cursor and Effects when using Pen in Windows 10")</f>
        <v>Pen - Turn On or Off Show Cursor and Effects when using Pen in Windows 10</v>
      </c>
      <c r="B2858" s="23" t="s">
        <v>2916</v>
      </c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</row>
    <row r="2859" ht="27.0" customHeight="1">
      <c r="A2859" s="25" t="s">
        <v>2917</v>
      </c>
      <c r="B2859" s="24" t="s">
        <v>2918</v>
      </c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</row>
    <row r="2860" ht="27.0" customHeight="1">
      <c r="A2860" s="22" t="str">
        <f>HYPERLINK("https://www.tenforums.com/tutorials/104877-enable-disable-people-bar-taskbar-windows-10-a.html","People Bar - Enable or Disable on Taskbar in Windows 10")</f>
        <v>People Bar - Enable or Disable on Taskbar in Windows 10</v>
      </c>
      <c r="B2860" s="23" t="s">
        <v>2919</v>
      </c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</row>
    <row r="2861" ht="27.0" customHeight="1">
      <c r="A2861" s="22" t="str">
        <f>HYPERLINK("https://www.tenforums.com/tutorials/83096-add-remove-people-button-taskbar-windows-10-a.html","People Button on Taskbar - Add or Remove in Windows 10")</f>
        <v>People Button on Taskbar - Add or Remove in Windows 10</v>
      </c>
      <c r="B2861" s="23" t="s">
        <v>2554</v>
      </c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</row>
    <row r="2862" ht="27.0" customHeight="1">
      <c r="A2862" s="22" t="str">
        <f>HYPERLINK("https://www.tenforums.com/tutorials/84725-turn-off-play-shoulder-tap-sound-people-bar-windows-10-a.html","People Button - Turn On or Off Play Shoulder Tap Sound in Windows 10")</f>
        <v>People Button - Turn On or Off Play Shoulder Tap Sound in Windows 10</v>
      </c>
      <c r="B2862" s="24" t="s">
        <v>2555</v>
      </c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</row>
    <row r="2863" ht="27.0" customHeight="1">
      <c r="A2863" s="22" t="str">
        <f>HYPERLINK("https://www.tenforums.com/tutorials/84717-turn-off-show-shoulder-taps-people-bar-windows-10-a.html","People Button - Turn On or Off Show Shoulder Taps in Windows 10")</f>
        <v>People Button - Turn On or Off Show Shoulder Taps in Windows 10</v>
      </c>
      <c r="B2863" s="24" t="s">
        <v>2556</v>
      </c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</row>
    <row r="2864" ht="27.0" customHeight="1">
      <c r="A2864" s="22" t="str">
        <f>HYPERLINK("https://www.tenforums.com/tutorials/97914-change-how-many-people-contacts-can-pinned-taskbar-windows-10-a.html","People Contacts - Change how many can be Pinned to Taskbar in Windows 10")</f>
        <v>People Contacts - Change how many can be Pinned to Taskbar in Windows 10</v>
      </c>
      <c r="B2864" s="23" t="s">
        <v>652</v>
      </c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</row>
    <row r="2865" ht="27.0" customHeight="1">
      <c r="A2865" s="22" t="str">
        <f>HYPERLINK("https://www.tenforums.com/tutorials/113315-export-import-contacts-people-app-windows-10-a.html","People Contacts - Export and Import in Windows 10")</f>
        <v>People Contacts - Export and Import in Windows 10</v>
      </c>
      <c r="B2865" s="23" t="s">
        <v>2920</v>
      </c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</row>
    <row r="2866" ht="27.0" customHeight="1">
      <c r="A2866" s="22" t="str">
        <f>HYPERLINK("https://www.tenforums.com/tutorials/83110-pin-unpin-people-contacts-taskbar-windows-10-a.html","People Contacts - Pin and Unpin on Taskbar in Windows 10")</f>
        <v>People Contacts - Pin and Unpin on Taskbar in Windows 10</v>
      </c>
      <c r="B2866" s="24" t="s">
        <v>2557</v>
      </c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</row>
    <row r="2867" ht="27.0" customHeight="1">
      <c r="A2867" s="22" t="str">
        <f>HYPERLINK("https://www.tenforums.com/tutorials/111263-add-per-directory-case-sensitivity-context-menu-windows-10-a.html","Per-directory Case Sensitivity Context Menu - Add or Remove in Windows 10")</f>
        <v>Per-directory Case Sensitivity Context Menu - Add or Remove in Windows 10</v>
      </c>
      <c r="B2867" s="23" t="s">
        <v>431</v>
      </c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</row>
    <row r="2868" ht="27.0" customHeight="1">
      <c r="A2868" s="22" t="str">
        <f>HYPERLINK("https://www.tenforums.com/tutorials/26120-optimize-performance-windows-10-a.html","Performance of Windows 10 - Optimize")</f>
        <v>Performance of Windows 10 - Optimize</v>
      </c>
      <c r="B2868" s="23" t="s">
        <v>2820</v>
      </c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</row>
    <row r="2869" ht="27.0" customHeight="1">
      <c r="A2869" s="22" t="str">
        <f>HYPERLINK("https://www.tenforums.com/tutorials/73601-permanently-delete-add-context-menu-windows-10-a.html","Permanently Delete - Add to Context Menu in Windows 10 ")</f>
        <v>Permanently Delete - Add to Context Menu in Windows 10 </v>
      </c>
      <c r="B2869" s="23" t="s">
        <v>2921</v>
      </c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</row>
    <row r="2870" ht="27.0" customHeight="1">
      <c r="A2870" s="22" t="str">
        <f>HYPERLINK("https://www.tenforums.com/tutorials/88370-add-inherited-permissions-context-menu-windows.html","Permissions - Add Inherited Permissions Context Menu in Windows")</f>
        <v>Permissions - Add Inherited Permissions Context Menu in Windows</v>
      </c>
      <c r="B2870" s="23" t="s">
        <v>1474</v>
      </c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</row>
    <row r="2871" ht="27.0" customHeight="1">
      <c r="A2871" s="22" t="str">
        <f>HYPERLINK("https://www.tenforums.com/tutorials/88553-add-list-permissions-context-menu-windows.html","Permissions - Add List Permissions Context Menu in Windows")</f>
        <v>Permissions - Add List Permissions Context Menu in Windows</v>
      </c>
      <c r="B2871" s="23" t="s">
        <v>1600</v>
      </c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</row>
    <row r="2872" ht="27.0" customHeight="1">
      <c r="A2872" s="22" t="str">
        <f>HYPERLINK("https://www.tenforums.com/tutorials/88246-add-reset-permissions-context-menu-windows.html","Permissions - Add Reset Permissions Context Menu in Windows")</f>
        <v>Permissions - Add Reset Permissions Context Menu in Windows</v>
      </c>
      <c r="B2872" s="23" t="s">
        <v>2922</v>
      </c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</row>
    <row r="2873" ht="27.0" customHeight="1">
      <c r="A2873" s="22" t="str">
        <f>HYPERLINK("https://www.tenforums.com/tutorials/88305-enable-disable-inherited-permissions-objects-windows.html","Permissions - Enable or Disable Inherited Permissions for Files and Folders in Windows")</f>
        <v>Permissions - Enable or Disable Inherited Permissions for Files and Folders in Windows</v>
      </c>
      <c r="B2873" s="23" t="s">
        <v>1475</v>
      </c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</row>
    <row r="2874" ht="27.0" customHeight="1">
      <c r="A2874" s="22" t="str">
        <f>HYPERLINK("https://www.tenforums.com/tutorials/100959-view-app-permissions-windows-10-a.html","Permissions of App - View in Windows 10")</f>
        <v>Permissions of App - View in Windows 10</v>
      </c>
      <c r="B2874" s="23" t="s">
        <v>174</v>
      </c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</row>
    <row r="2875" ht="27.0" customHeight="1">
      <c r="A2875" s="22" t="str">
        <f>HYPERLINK("https://www.tenforums.com/tutorials/88599-backup-restore-permissions-file-folder-drive-windows-a.html","Permissions of Files, Folders, or Drives - Backup and Restore in Windows")</f>
        <v>Permissions of Files, Folders, or Drives - Backup and Restore in Windows</v>
      </c>
      <c r="B2875" s="23" t="s">
        <v>2923</v>
      </c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</row>
    <row r="2876" ht="27.0" customHeight="1">
      <c r="A2876" s="22" t="str">
        <f>HYPERLINK("https://www.tenforums.com/tutorials/88436-change-permissions-objects-users-groups-windows-10-a.html","Permissions of File, Folder, Drive, or Registry Key - Change for Users and Groups in Windows 10")</f>
        <v>Permissions of File, Folder, Drive, or Registry Key - Change for Users and Groups in Windows 10</v>
      </c>
      <c r="B2876" s="23" t="s">
        <v>2924</v>
      </c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</row>
    <row r="2877" ht="27.0" customHeight="1">
      <c r="A2877" s="22" t="str">
        <f>HYPERLINK("https://www.tenforums.com/tutorials/108032-hide-show-user-profile-personal-folders-windows-10-file-explorer.html","Personal Folders in User Profile - Hide or Show in Windows 10 File Explorer")</f>
        <v>Personal Folders in User Profile - Hide or Show in Windows 10 File Explorer</v>
      </c>
      <c r="B2877" s="23" t="s">
        <v>2925</v>
      </c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</row>
    <row r="2878" ht="27.0" customHeight="1">
      <c r="A2878" s="22" t="str">
        <f>HYPERLINK("https://www.tenforums.com/tutorials/23504-restore-default-location-personal-folders-windows-10-a.html","Personal Folders - Restore Default Location in Windows 10")</f>
        <v>Personal Folders - Restore Default Location in Windows 10</v>
      </c>
      <c r="B2878" s="23" t="s">
        <v>2926</v>
      </c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</row>
    <row r="2879" ht="27.0" customHeight="1">
      <c r="A2879" s="22" t="str">
        <f>HYPERLINK("https://www.tenforums.com/tutorials/91883-add-personalization-control-panel-windows-10-a.html","Personalization - Add to Control Panel in Windows 10")</f>
        <v>Personalization - Add to Control Panel in Windows 10</v>
      </c>
      <c r="B2879" s="23" t="s">
        <v>665</v>
      </c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</row>
    <row r="2880" ht="27.0" customHeight="1">
      <c r="A2880" s="22" t="str">
        <f>HYPERLINK("https://www.tenforums.com/tutorials/6051-add-personalize-classic-context-menu-windows-10-a.html","Personalize (classic) context menu - Add in Windows 10")</f>
        <v>Personalize (classic) context menu - Add in Windows 10</v>
      </c>
      <c r="B2880" s="23" t="s">
        <v>2927</v>
      </c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</row>
    <row r="2881" ht="27.0" customHeight="1">
      <c r="A2881" s="22" t="str">
        <f>HYPERLINK("https://www.tenforums.com/tutorials/25058-personalize-desktop-context-menu-add-remove-windows-10-a.html","Personalize Desktop Context Menu - Add or Remove in Windows 10")</f>
        <v>Personalize Desktop Context Menu - Add or Remove in Windows 10</v>
      </c>
      <c r="B2881" s="23" t="s">
        <v>2928</v>
      </c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</row>
    <row r="2882" ht="27.0" customHeight="1">
      <c r="A2882" s="22" t="str">
        <f>HYPERLINK("https://www.tenforums.com/tutorials/119645-link-android-phone-windows-10-pc.html","Phone - Link Android Phone to Windows 10 PC")</f>
        <v>Phone - Link Android Phone to Windows 10 PC</v>
      </c>
      <c r="B2882" s="23" t="s">
        <v>149</v>
      </c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</row>
    <row r="2883" ht="27.0" customHeight="1">
      <c r="A2883" s="26" t="s">
        <v>2929</v>
      </c>
      <c r="B2883" s="27" t="s">
        <v>2930</v>
      </c>
      <c r="C2883" s="14"/>
      <c r="D2883" s="14"/>
      <c r="E2883" s="14"/>
      <c r="F2883" s="14"/>
      <c r="G2883" s="14"/>
      <c r="H2883" s="14"/>
      <c r="I2883" s="14"/>
      <c r="J2883" s="14"/>
      <c r="K2883" s="14"/>
      <c r="L2883" s="14"/>
      <c r="M2883" s="14"/>
      <c r="N2883" s="14"/>
      <c r="O2883" s="14"/>
      <c r="P2883" s="14"/>
      <c r="Q2883" s="14"/>
      <c r="R2883" s="14"/>
      <c r="S2883" s="14"/>
      <c r="T2883" s="14"/>
      <c r="U2883" s="14"/>
      <c r="V2883" s="14"/>
      <c r="W2883" s="14"/>
      <c r="X2883" s="14"/>
    </row>
    <row r="2884" ht="27.0" customHeight="1">
      <c r="A2884" s="28" t="s">
        <v>2931</v>
      </c>
      <c r="B2884" s="27" t="s">
        <v>2932</v>
      </c>
      <c r="C2884" s="14"/>
      <c r="D2884" s="14"/>
      <c r="E2884" s="14"/>
      <c r="F2884" s="14"/>
      <c r="G2884" s="14"/>
      <c r="H2884" s="14"/>
      <c r="I2884" s="14"/>
      <c r="J2884" s="14"/>
      <c r="K2884" s="14"/>
      <c r="L2884" s="14"/>
      <c r="M2884" s="14"/>
      <c r="N2884" s="14"/>
      <c r="O2884" s="14"/>
      <c r="P2884" s="14"/>
      <c r="Q2884" s="14"/>
      <c r="R2884" s="14"/>
      <c r="S2884" s="14"/>
      <c r="T2884" s="14"/>
      <c r="U2884" s="14"/>
      <c r="V2884" s="14"/>
      <c r="W2884" s="14"/>
      <c r="X2884" s="14"/>
    </row>
    <row r="2885" ht="27.0" customHeight="1">
      <c r="A2885" s="22" t="str">
        <f>HYPERLINK("https://www.tenforums.com/tutorials/42555-phone-number-block-unblock-windows-10-mobile-phone.html","Phone Number - Block or Unblock on Windows 10 Mobile Phone")</f>
        <v>Phone Number - Block or Unblock on Windows 10 Mobile Phone</v>
      </c>
      <c r="B2885" s="23" t="s">
        <v>2933</v>
      </c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</row>
    <row r="2886" ht="27.0" customHeight="1">
      <c r="A2886" s="22" t="str">
        <f>HYPERLINK("https://www.tenforums.com/tutorials/32614-windows-10-mobile-phone-number-find.html","Phone Number of Windows 10 Mobile Phone - Find")</f>
        <v>Phone Number of Windows 10 Mobile Phone - Find</v>
      </c>
      <c r="B2886" s="23" t="s">
        <v>2934</v>
      </c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</row>
    <row r="2887" ht="27.0" customHeight="1">
      <c r="A2887" s="22" t="str">
        <f>HYPERLINK("https://www.tenforums.com/tutorials/109666-enable-disable-phone-pc-linking-continue-pc-windows-10-a.html","Phone-PC Linking for Continue on PC - Enable or Disable in Windows 10")</f>
        <v>Phone-PC Linking for Continue on PC - Enable or Disable in Windows 10</v>
      </c>
      <c r="B2887" s="23" t="s">
        <v>2935</v>
      </c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</row>
    <row r="2888" ht="27.0" customHeight="1">
      <c r="A2888" s="22" t="str">
        <f>HYPERLINK("https://www.tenforums.com/tutorials/119649-unlink-iphone-android-phone-windows-10-pc.html","Phone - Unlink iPhone or Android Phone from Windows 10 PC")</f>
        <v>Phone - Unlink iPhone or Android Phone from Windows 10 PC</v>
      </c>
      <c r="B2888" s="23" t="s">
        <v>151</v>
      </c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</row>
    <row r="2889" ht="27.0" customHeight="1">
      <c r="A2889" s="22" t="str">
        <f>HYPERLINK("https://www.tenforums.com/tutorials/24298-onedrive-auto-save-photos-videos-turn-off-windows-10-a.html","Photos and Videos Auto Save to OneDrive - Turn On or Off in Windows 10 ")</f>
        <v>Photos and Videos Auto Save to OneDrive - Turn On or Off in Windows 10 </v>
      </c>
      <c r="B2889" s="23" t="s">
        <v>2725</v>
      </c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</row>
    <row r="2890" ht="27.0" customHeight="1">
      <c r="A2890" s="22" t="str">
        <f>HYPERLINK("https://www.tenforums.com/tutorials/116887-add-3d-effects-images-videos-windows-10-photos-app.html","Photos app - Add 3D Effects to Images and Videos in Windows 10")</f>
        <v>Photos app - Add 3D Effects to Images and Videos in Windows 10</v>
      </c>
      <c r="B2890" s="23" t="s">
        <v>2936</v>
      </c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</row>
    <row r="2891" ht="27.0" customHeight="1">
      <c r="A2891" s="22" t="str">
        <f>HYPERLINK("https://www.tenforums.com/tutorials/74203-photos-app-auto-enhance-turn-off-windows-10-a.html","Photos app Auto Enhance - Turn On or Off in Windows 10")</f>
        <v>Photos app Auto Enhance - Turn On or Off in Windows 10</v>
      </c>
      <c r="B2891" s="24" t="s">
        <v>2937</v>
      </c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</row>
    <row r="2892" ht="27.0" customHeight="1">
      <c r="A2892" s="22" t="str">
        <f>HYPERLINK("https://www.tenforums.com/tutorials/116819-crop-image-windows-10-photos-app.html","Photos app - Crop Image in Windows 10")</f>
        <v>Photos app - Crop Image in Windows 10</v>
      </c>
      <c r="B2892" s="23" t="s">
        <v>2938</v>
      </c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</row>
    <row r="2893" ht="27.0" customHeight="1">
      <c r="A2893" s="25" t="str">
        <f>HYPERLINK("https://www.tenforums.com/tutorials/153179-enable-disable-delete-confirmation-dialog-windows-10-photos-app.html","Photos app Delete Confirmation Dialog - Enable or Disable in Windows 10")</f>
        <v>Photos app Delete Confirmation Dialog - Enable or Disable in Windows 10</v>
      </c>
      <c r="B2893" s="24" t="s">
        <v>2939</v>
      </c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</row>
    <row r="2894" ht="27.0" customHeight="1">
      <c r="A2894" s="22" t="str">
        <f>HYPERLINK("https://www.tenforums.com/tutorials/116097-add-remove-favorites-photos-app-windows-10-a.html","Photos app Favorites - Add or Remove  in Windows 10")</f>
        <v>Photos app Favorites - Add or Remove  in Windows 10</v>
      </c>
      <c r="B2894" s="23" t="s">
        <v>2940</v>
      </c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</row>
    <row r="2895" ht="27.0" customHeight="1">
      <c r="A2895" s="22" t="str">
        <f>HYPERLINK("https://www.tenforums.com/tutorials/116104-add-remove-folders-photos-app-windows-10-a.html","Photos app Folders - Add and Remove in Windows 10")</f>
        <v>Photos app Folders - Add and Remove in Windows 10</v>
      </c>
      <c r="B2895" s="23" t="s">
        <v>2941</v>
      </c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</row>
    <row r="2896" ht="27.0" customHeight="1">
      <c r="A2896" s="22" t="str">
        <f>HYPERLINK("https://www.tenforums.com/tutorials/117105-turn-off-hardware-acceleration-windows-10-photos-app.html","Photos app Hardware Acceleration - Turn On or Off in Windows 10")</f>
        <v>Photos app Hardware Acceleration - Turn On or Off in Windows 10</v>
      </c>
      <c r="B2896" s="23" t="s">
        <v>2942</v>
      </c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</row>
    <row r="2897" ht="27.0" customHeight="1">
      <c r="A2897" s="25" t="s">
        <v>2943</v>
      </c>
      <c r="B2897" s="24" t="s">
        <v>2944</v>
      </c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</row>
    <row r="2898" ht="27.0" customHeight="1">
      <c r="A2898" s="22" t="str">
        <f>HYPERLINK("https://www.tenforums.com/tutorials/31840-keyboard-shortcuts-apps-windows-10-a.html","Photos app Keyboard Shortcuts in Windows 10")</f>
        <v>Photos app Keyboard Shortcuts in Windows 10</v>
      </c>
      <c r="B2898" s="23" t="s">
        <v>204</v>
      </c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</row>
    <row r="2899" ht="27.0" customHeight="1">
      <c r="A2899" s="22" t="str">
        <f>HYPERLINK("https://www.tenforums.com/tutorials/117139-turn-off-linked-duplicates-windows-10-photos-app.html","Photos app Linked Duplicates - Turn On or Off in Windows 10")</f>
        <v>Photos app Linked Duplicates - Turn On or Off in Windows 10</v>
      </c>
      <c r="B2899" s="23" t="s">
        <v>2945</v>
      </c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</row>
    <row r="2900" ht="27.0" customHeight="1">
      <c r="A2900" s="22" t="str">
        <f>HYPERLINK("https://www.tenforums.com/tutorials/101354-change-photos-app-live-tile-appearance-start-menu-windows-10-a.html","Photos app Live Tile Appearance on Start Menu - Change in Windows 10")</f>
        <v>Photos app Live Tile Appearance on Start Menu - Change in Windows 10</v>
      </c>
      <c r="B2900" s="23" t="s">
        <v>2946</v>
      </c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</row>
    <row r="2901" ht="27.0" customHeight="1">
      <c r="A2901" s="22" t="str">
        <f>HYPERLINK("https://www.tenforums.com/tutorials/106187-change-theme-mode-photos-app-windows-10-a.html","Photos app Mode - Change in Windows 10")</f>
        <v>Photos app Mode - Change in Windows 10</v>
      </c>
      <c r="B2901" s="23" t="s">
        <v>2947</v>
      </c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</row>
    <row r="2902" ht="27.0" customHeight="1">
      <c r="A2902" s="22" t="str">
        <f>HYPERLINK("https://www.tenforums.com/tutorials/101346-change-default-action-mouse-wheel-photos-app-windows-10-a.html","Photos app Mouse Wheel Default Action - Change in Windows 10")</f>
        <v>Photos app Mouse Wheel Default Action - Change in Windows 10</v>
      </c>
      <c r="B2902" s="23" t="s">
        <v>2948</v>
      </c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</row>
    <row r="2903" ht="27.0" customHeight="1">
      <c r="A2903" s="22" t="str">
        <f>HYPERLINK("https://www.tenforums.com/tutorials/116147-turn-off-onedrive-cloud-only-content-windows-10-photos-app.html","Photos app OneDrive Cloud-only Content Turn On or Off Showing in Windows 10")</f>
        <v>Photos app OneDrive Cloud-only Content Turn On or Off Showing in Windows 10</v>
      </c>
      <c r="B2903" s="23" t="s">
        <v>2949</v>
      </c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</row>
    <row r="2904" ht="27.0" customHeight="1">
      <c r="A2904" s="22" t="str">
        <f>HYPERLINK("https://www.tenforums.com/tutorials/102313-turn-off-face-detection-recognition-windows-10-photos-app.html","Photos app People Face Detection and Recognition - Turn On or Off in Windows 10")</f>
        <v>Photos app People Face Detection and Recognition - Turn On or Off in Windows 10</v>
      </c>
      <c r="B2904" s="23" t="s">
        <v>2950</v>
      </c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</row>
    <row r="2905" ht="27.0" customHeight="1">
      <c r="A2905" s="22" t="str">
        <f>HYPERLINK("https://www.tenforums.com/tutorials/115131-resize-image-windows-10-photos-app.html","Photos app - Resize Image in Windows 10")</f>
        <v>Photos app - Resize Image in Windows 10</v>
      </c>
      <c r="B2905" s="23" t="s">
        <v>2951</v>
      </c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</row>
    <row r="2906" ht="27.0" customHeight="1">
      <c r="A2906" s="22" t="str">
        <f>HYPERLINK("https://www.tenforums.com/tutorials/132289-search-similar-images-bing-windows-10-photos-app.html","Photos app - Search for Similar Images on Bing in Windows 10")</f>
        <v>Photos app - Search for Similar Images on Bing in Windows 10</v>
      </c>
      <c r="B2906" s="23" t="s">
        <v>2952</v>
      </c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</row>
    <row r="2907" ht="27.0" customHeight="1">
      <c r="A2907" s="22" t="str">
        <f>HYPERLINK("https://www.tenforums.com/tutorials/110868-backup-restore-photos-app-settings-windows-10-a.html","Photos app Settings - Backup and Restore in Windows 10")</f>
        <v>Photos app Settings - Backup and Restore in Windows 10</v>
      </c>
      <c r="B2907" s="23" t="s">
        <v>2953</v>
      </c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</row>
    <row r="2908" ht="27.0" customHeight="1">
      <c r="A2908" s="22" t="str">
        <f>HYPERLINK("https://www.tenforums.com/tutorials/117111-sign-sign-out-photos-app-windows-10-a.html","Photos app - Sign in and Sign out of in Windows 10")</f>
        <v>Photos app - Sign in and Sign out of in Windows 10</v>
      </c>
      <c r="B2908" s="23" t="s">
        <v>2954</v>
      </c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</row>
    <row r="2909" ht="27.0" customHeight="1">
      <c r="A2909" s="22" t="str">
        <f>HYPERLINK("https://www.tenforums.com/tutorials/30052-documents-pictures-auto-save-onedrive-pc-windows-10-a.html","Pictures &amp; Documents - Auto Save to OneDrive or This PC in Windows 10")</f>
        <v>Pictures &amp; Documents - Auto Save to OneDrive or This PC in Windows 10</v>
      </c>
      <c r="B2909" s="23" t="s">
        <v>2955</v>
      </c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</row>
    <row r="2910" ht="27.0" customHeight="1">
      <c r="A2910" s="22" t="str">
        <f>HYPERLINK("https://www.tenforums.com/tutorials/61861-picture-password-add-your-account-windows-10-a.html","Picture Password - Add to your Account in Windows 10 ")</f>
        <v>Picture Password - Add to your Account in Windows 10 </v>
      </c>
      <c r="B2910" s="23" t="s">
        <v>41</v>
      </c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</row>
    <row r="2911" ht="27.0" customHeight="1">
      <c r="A2911" s="22" t="str">
        <f>HYPERLINK("https://www.tenforums.com/tutorials/61891-picture-password-change-your-account-windows-10-a.html","Picture Password - Change for your Account in Windows 10 ")</f>
        <v>Picture Password - Change for your Account in Windows 10 </v>
      </c>
      <c r="B2911" s="23" t="s">
        <v>42</v>
      </c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</row>
    <row r="2912" ht="27.0" customHeight="1">
      <c r="A2912" s="22" t="str">
        <f>HYPERLINK("https://www.tenforums.com/tutorials/61874-picture-password-remove-your-account-windows-10-a.html","Picture Password - Remove from your Account in Windows 10 ")</f>
        <v>Picture Password - Remove from your Account in Windows 10 </v>
      </c>
      <c r="B2912" s="23" t="s">
        <v>43</v>
      </c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</row>
    <row r="2913" ht="27.0" customHeight="1">
      <c r="A2913" s="22" t="str">
        <f>HYPERLINK("https://www.tenforums.com/tutorials/61870-picture-password-replay-windows-10-a.html","Picture Password - Replay in Windows 10 ")</f>
        <v>Picture Password - Replay in Windows 10 </v>
      </c>
      <c r="B2913" s="23" t="s">
        <v>44</v>
      </c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</row>
    <row r="2914" ht="27.0" customHeight="1">
      <c r="A2914" s="22" t="str">
        <f>HYPERLINK("https://www.tenforums.com/tutorials/80575-disable-domain-users-sign-picture-password-windows-10-a.html","Picture Password Sign-in for Domain Users - Enable or Disable in Windows 10")</f>
        <v>Picture Password Sign-in for Domain Users - Enable or Disable in Windows 10</v>
      </c>
      <c r="B2914" s="24" t="s">
        <v>2956</v>
      </c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</row>
    <row r="2915" ht="27.0" customHeight="1">
      <c r="A2915" s="22" t="str">
        <f>HYPERLINK("https://www.tenforums.com/tutorials/101422-auto-save-pictures-onedrive-pc-windows-10-a.html","Pictures - Auto Save to OneDrive or This PC in Windows 10")</f>
        <v>Pictures - Auto Save to OneDrive or This PC in Windows 10</v>
      </c>
      <c r="B2915" s="23" t="s">
        <v>2726</v>
      </c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</row>
    <row r="2916" ht="27.0" customHeight="1">
      <c r="A2916" s="22" t="str">
        <f>HYPERLINK("https://www.tenforums.com/tutorials/116526-change-restore-pictures-folder-icon-windows.html","Pictures Folder Icon - Change or Restore in Windows")</f>
        <v>Pictures Folder Icon - Change or Restore in Windows</v>
      </c>
      <c r="B2916" s="23" t="s">
        <v>2957</v>
      </c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</row>
    <row r="2917" ht="27.0" customHeight="1">
      <c r="A2917" s="22" t="str">
        <f>HYPERLINK("https://www.tenforums.com/tutorials/74942-pictures-folder-move-location-windows-10-a.html","Pictures Folder - Move Location in Windows 10")</f>
        <v>Pictures Folder - Move Location in Windows 10</v>
      </c>
      <c r="B2917" s="24" t="s">
        <v>2958</v>
      </c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</row>
    <row r="2918" ht="27.0" customHeight="1">
      <c r="A2918" s="22" t="str">
        <f>HYPERLINK("https://www.tenforums.com/tutorials/116167-undo-merged-your-pictures-folder-your-user-folder.html","Pictures folder - Undo Merged with your User folder")</f>
        <v>Pictures folder - Undo Merged with your User folder</v>
      </c>
      <c r="B2918" s="23" t="s">
        <v>2959</v>
      </c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</row>
    <row r="2919" ht="27.0" customHeight="1">
      <c r="A2919" s="22" t="str">
        <f>HYPERLINK("https://www.tenforums.com/tutorials/92004-add-remove-pictures-library-windows-10-a.html","Pictures Library - Add or Remove in Windows 10")</f>
        <v>Pictures Library - Add or Remove in Windows 10</v>
      </c>
      <c r="B2919" s="23" t="s">
        <v>1576</v>
      </c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</row>
    <row r="2920" ht="27.0" customHeight="1">
      <c r="A2920" s="22" t="str">
        <f>HYPERLINK("https://www.tenforums.com/tutorials/102590-allow-deny-os-apps-access-pictures-library-windows-10-a.html","Pictures Library - Allow or Deny OS and Apps Access in Windows 10")</f>
        <v>Pictures Library - Allow or Deny OS and Apps Access in Windows 10</v>
      </c>
      <c r="B2920" s="23" t="s">
        <v>2960</v>
      </c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</row>
    <row r="2921" ht="27.0" customHeight="1">
      <c r="A2921" s="22" t="str">
        <f>HYPERLINK("https://www.tenforums.com/tutorials/8173-pin-add-windows-10-mobile-phones.html","PIN - Add in Windows 10 Mobile Phones")</f>
        <v>PIN - Add in Windows 10 Mobile Phones</v>
      </c>
      <c r="B2921" s="23" t="s">
        <v>2961</v>
      </c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</row>
    <row r="2922" ht="27.0" customHeight="1">
      <c r="A2922" s="22" t="str">
        <f>HYPERLINK("https://www.tenforums.com/tutorials/7308-pin-add-your-account-windows-10-a.html","PIN - Add to your Account in Windows 10")</f>
        <v>PIN - Add to your Account in Windows 10</v>
      </c>
      <c r="B2922" s="23" t="s">
        <v>46</v>
      </c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</row>
    <row r="2923" ht="27.0" customHeight="1">
      <c r="A2923" s="22" t="str">
        <f>HYPERLINK("https://www.tenforums.com/tutorials/8181-pin-change-windows-10-mobile-phones.html","PIN - Change in Windows 10 Mobile Phones")</f>
        <v>PIN - Change in Windows 10 Mobile Phones</v>
      </c>
      <c r="B2923" s="23" t="s">
        <v>2962</v>
      </c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</row>
    <row r="2924" ht="27.0" customHeight="1">
      <c r="A2924" s="22" t="str">
        <f>HYPERLINK("https://www.tenforums.com/tutorials/7310-pin-change-your-account-windows-10-a.html","PIN - Change for your Account in Windows 10")</f>
        <v>PIN - Change for your Account in Windows 10</v>
      </c>
      <c r="B2924" s="23" t="s">
        <v>49</v>
      </c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</row>
    <row r="2925" ht="27.0" customHeight="1">
      <c r="A2925" s="22" t="str">
        <f>HYPERLINK("https://www.tenforums.com/tutorials/80777-enable-disable-require-digits-pin-windows-10-a.html","PIN Complexity - Enable or Disable Require Digits in Windows 10")</f>
        <v>PIN Complexity - Enable or Disable Require Digits in Windows 10</v>
      </c>
      <c r="B2925" s="24" t="s">
        <v>2963</v>
      </c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</row>
    <row r="2926" ht="27.0" customHeight="1">
      <c r="A2926" s="22" t="str">
        <f>HYPERLINK("https://www.tenforums.com/tutorials/80783-enable-disable-require-lowercase-letters-pin-windows-10-a.html","PIN Complexity - Enable or Disable Require Lowercase Letters in Windows 10")</f>
        <v>PIN Complexity - Enable or Disable Require Lowercase Letters in Windows 10</v>
      </c>
      <c r="B2926" s="24" t="s">
        <v>2964</v>
      </c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</row>
    <row r="2927" ht="27.0" customHeight="1">
      <c r="A2927" s="22" t="str">
        <f>HYPERLINK("https://www.tenforums.com/tutorials/80785-enable-disable-require-uppercase-letters-pin-windows-10-a.html","PIN Complexity - Enable or Disable Require Uppercase Letters in Windows 10")</f>
        <v>PIN Complexity - Enable or Disable Require Uppercase Letters in Windows 10</v>
      </c>
      <c r="B2927" s="24" t="s">
        <v>2965</v>
      </c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</row>
    <row r="2928" ht="27.0" customHeight="1">
      <c r="A2928" s="22" t="str">
        <f>HYPERLINK("https://www.tenforums.com/tutorials/80809-enable-disable-pin-expiration-windows-10-a.html","PIN Expiration - Enable or Disable in Windows 10")</f>
        <v>PIN Expiration - Enable or Disable in Windows 10</v>
      </c>
      <c r="B2928" s="24" t="s">
        <v>2966</v>
      </c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</row>
    <row r="2929" ht="27.0" customHeight="1">
      <c r="A2929" s="25" t="s">
        <v>2967</v>
      </c>
      <c r="B2929" s="24" t="s">
        <v>48</v>
      </c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</row>
    <row r="2930" ht="27.0" customHeight="1">
      <c r="A2930" s="22" t="str">
        <f>HYPERLINK("https://www.tenforums.com/tutorials/80813-enable-disable-pin-history-windows-10-a.html","PIN History - Enable or Disable in Windows 10")</f>
        <v>PIN History - Enable or Disable in Windows 10</v>
      </c>
      <c r="B2930" s="24" t="s">
        <v>2968</v>
      </c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</row>
    <row r="2931" ht="27.0" customHeight="1">
      <c r="A2931" s="22" t="str">
        <f>HYPERLINK("https://www.tenforums.com/tutorials/80805-specify-maximum-minimum-pin-length-windows-10-a.html","PIN Length - Specify Maximum an Minimum in Windows 10")</f>
        <v>PIN Length - Specify Maximum an Minimum in Windows 10</v>
      </c>
      <c r="B2931" s="24" t="s">
        <v>2969</v>
      </c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</row>
    <row r="2932" ht="27.0" customHeight="1">
      <c r="A2932" s="22" t="str">
        <f>HYPERLINK("https://www.tenforums.com/tutorials/8179-pin-remove-windows-10-mobile-phones.html","PIN - Remove in Windows 10 Mobile Phones")</f>
        <v>PIN - Remove in Windows 10 Mobile Phones</v>
      </c>
      <c r="B2932" s="23" t="s">
        <v>2970</v>
      </c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</row>
    <row r="2933" ht="27.0" customHeight="1">
      <c r="A2933" s="22" t="str">
        <f>HYPERLINK("https://www.tenforums.com/tutorials/6518-pin-remove-your-account-windows-10-a.html","PIN - Remove from your Account in Windows 10")</f>
        <v>PIN - Remove from your Account in Windows 10</v>
      </c>
      <c r="B2933" s="23" t="s">
        <v>50</v>
      </c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</row>
    <row r="2934" ht="27.0" customHeight="1">
      <c r="A2934" s="22" t="str">
        <f>HYPERLINK("https://www.tenforums.com/tutorials/99183-enable-disable-pin-reset-sign-windows-10-a.html","PIN Reset at Sign-in - Enable or Disable in Windows 10")</f>
        <v>PIN Reset at Sign-in - Enable or Disable in Windows 10</v>
      </c>
      <c r="B2934" s="23" t="s">
        <v>51</v>
      </c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</row>
    <row r="2935" ht="27.0" customHeight="1">
      <c r="A2935" s="22" t="str">
        <f>HYPERLINK("https://www.tenforums.com/tutorials/8183-pin-reset-windows-10-mobile-phones.html","PIN - Reset in Windows 10 Mobile Phones")</f>
        <v>PIN - Reset in Windows 10 Mobile Phones</v>
      </c>
      <c r="B2935" s="23" t="s">
        <v>2971</v>
      </c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</row>
    <row r="2936" ht="27.0" customHeight="1">
      <c r="A2936" s="22" t="str">
        <f>HYPERLINK("https://www.tenforums.com/tutorials/7312-pin-reset-your-account-windows-10-a.html","PIN - Reset for your Account in Windows 10")</f>
        <v>PIN - Reset for your Account in Windows 10</v>
      </c>
      <c r="B2936" s="23" t="s">
        <v>52</v>
      </c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</row>
    <row r="2937" ht="27.0" customHeight="1">
      <c r="A2937" s="22" t="str">
        <f>HYPERLINK("https://www.tenforums.com/tutorials/80520-enable-disable-domain-users-sign-pin-windows-10-a.html","PIN Sign-in for Domain Users - Enable or Disable in Windows 10")</f>
        <v>PIN Sign-in for Domain Users - Enable or Disable in Windows 10</v>
      </c>
      <c r="B2937" s="24" t="s">
        <v>2972</v>
      </c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</row>
    <row r="2938" ht="27.0" customHeight="1">
      <c r="A2938" s="22" t="str">
        <f>HYPERLINK("https://www.tenforums.com/tutorials/2933-pin-home-add-remove-context-menu-windows-10-a.html","Pin to home - Add or Remove on Context Menu in Windows 10")</f>
        <v>Pin to home - Add or Remove on Context Menu in Windows 10</v>
      </c>
      <c r="B2938" s="23" t="s">
        <v>2973</v>
      </c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</row>
    <row r="2939" ht="27.0" customHeight="1">
      <c r="A2939" s="22" t="str">
        <f>HYPERLINK("https://www.tenforums.com/tutorials/2893-home-pin-unpin-locations-windows-10-a.html","Pin to home in Windows 10")</f>
        <v>Pin to home in Windows 10</v>
      </c>
      <c r="B2939" s="23" t="s">
        <v>2974</v>
      </c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</row>
    <row r="2940" ht="27.0" customHeight="1">
      <c r="A2940" s="22" t="str">
        <f>HYPERLINK("https://www.tenforums.com/tutorials/2893-quick-access-pin-unpin-locations-windows-10-a.html","Pin to Quick access and 'Unpin from Quick access' Locations in Windows 10")</f>
        <v>Pin to Quick access and 'Unpin from Quick access' Locations in Windows 10</v>
      </c>
      <c r="B2940" s="23" t="s">
        <v>2975</v>
      </c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</row>
    <row r="2941" ht="27.0" customHeight="1">
      <c r="A2941" s="22" t="str">
        <f>HYPERLINK("https://www.tenforums.com/tutorials/2933-pin-quick-access-context-menu-remove-windows-10-a.html","Pin to Quick access context menu - Remove in Windows 10")</f>
        <v>Pin to Quick access context menu - Remove in Windows 10</v>
      </c>
      <c r="B2941" s="23" t="s">
        <v>2976</v>
      </c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</row>
    <row r="2942" ht="27.0" customHeight="1">
      <c r="A2942" s="22" t="str">
        <f>HYPERLINK("https://www.tenforums.com/tutorials/3403-pin-start-unpin-start-items-windows-10-a.html","Pin to Start and 'Unpin from Start' items in Windows 10")</f>
        <v>Pin to Start and 'Unpin from Start' items in Windows 10</v>
      </c>
      <c r="B2942" s="23" t="s">
        <v>2977</v>
      </c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</row>
    <row r="2943" ht="27.0" customHeight="1">
      <c r="A2943" s="22" t="str">
        <f>HYPERLINK("https://www.tenforums.com/tutorials/37258-add-remove-pin-start-context-menu-windows-10-a.html","Pin to Start context menu - Add or Remove in Windows 10")</f>
        <v>Pin to Start context menu - Add or Remove in Windows 10</v>
      </c>
      <c r="B2943" s="23" t="s">
        <v>2978</v>
      </c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</row>
    <row r="2944" ht="27.0" customHeight="1">
      <c r="A2944" s="22" t="str">
        <f>HYPERLINK("https://www.tenforums.com/tutorials/6206-microsoft-edge-pin-start-sites-windows-10-a.html","Pin to Start Websites from Microsoft Edge in Windows 10")</f>
        <v>Pin to Start Websites from Microsoft Edge in Windows 10</v>
      </c>
      <c r="B2944" s="23" t="s">
        <v>2358</v>
      </c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</row>
    <row r="2945" ht="27.0" customHeight="1">
      <c r="A2945" s="22" t="str">
        <f>HYPERLINK("https://www.tenforums.com/tutorials/105252-enable-disable-pin-unpin-apps-taskbar-windows.html","Pin to taskbar and Unpin from taskbar for Apps - Enable or Disable in Windows")</f>
        <v>Pin to taskbar and Unpin from taskbar for Apps - Enable or Disable in Windows</v>
      </c>
      <c r="B2945" s="23" t="s">
        <v>2979</v>
      </c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</row>
    <row r="2946" ht="27.0" customHeight="1">
      <c r="A2946" s="22" t="str">
        <f>HYPERLINK("https://www.tenforums.com/tutorials/3449-pin-taskbar-unpin-taskbar-apps-windows-10-a.html","Pin to taskbar and 'Unpin from taskbar' Apps in Windows 10")</f>
        <v>Pin to taskbar and 'Unpin from taskbar' Apps in Windows 10</v>
      </c>
      <c r="B2946" s="23" t="s">
        <v>207</v>
      </c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</row>
    <row r="2947" ht="27.0" customHeight="1">
      <c r="A2947" s="22" t="str">
        <f>HYPERLINK("https://www.tenforums.com/tutorials/91812-add-remove-pin-taskbar-context-menu-windows-10-a.html","Pin to Taskbar Context Menu - Add or Remove in Windows 10")</f>
        <v>Pin to Taskbar Context Menu - Add or Remove in Windows 10</v>
      </c>
      <c r="B2947" s="23" t="s">
        <v>2980</v>
      </c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</row>
    <row r="2948" ht="27.0" customHeight="1">
      <c r="A2948" s="22" t="str">
        <f>HYPERLINK("https://www.tenforums.com/tutorials/96525-pin-file-taskbar-windows-10-a.html","Pin to Taskbar File in Windows 10")</f>
        <v>Pin to Taskbar File in Windows 10</v>
      </c>
      <c r="B2948" s="23" t="s">
        <v>1190</v>
      </c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</row>
    <row r="2949" ht="27.0" customHeight="1">
      <c r="A2949" s="22" t="str">
        <f>HYPERLINK("https://www.tenforums.com/tutorials/4636-pin-taskbar-folder-drive-windows-10-a.html","Pin to taskbar Folder and Drive in Windows 10")</f>
        <v>Pin to taskbar Folder and Drive in Windows 10</v>
      </c>
      <c r="B2949" s="23" t="s">
        <v>991</v>
      </c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</row>
    <row r="2950" ht="27.0" customHeight="1">
      <c r="A2950" s="22" t="str">
        <f>HYPERLINK("https://www.tenforums.com/tutorials/47742-store-enable-disable-pin-taskbar-windows-8-10-a.html","Pin to Taskbar Store app - Enable or Disable in Windows 8 and 10 ")</f>
        <v>Pin to Taskbar Store app - Enable or Disable in Windows 8 and 10 </v>
      </c>
      <c r="B2950" s="23" t="s">
        <v>2981</v>
      </c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</row>
    <row r="2951" ht="27.0" customHeight="1">
      <c r="A2951" s="22" t="str">
        <f>HYPERLINK("https://www.tenforums.com/tutorials/105240-enable-disable-pinned-apps-taskbar-windows.html","Pinned Apps on Taskbar - Enable or Disable in Windows")</f>
        <v>Pinned Apps on Taskbar - Enable or Disable in Windows</v>
      </c>
      <c r="B2951" s="23" t="s">
        <v>2982</v>
      </c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</row>
    <row r="2952" ht="27.0" customHeight="1">
      <c r="A2952" s="22" t="str">
        <f>HYPERLINK("https://www.tenforums.com/tutorials/83169-remove-play-windows-media-player-context-menu-windows-10-a.html","""Play with Windows Media Player"" Context Menu - Add or Remove in Windows 10")</f>
        <v>"Play with Windows Media Player" Context Menu - Add or Remove in Windows 10</v>
      </c>
      <c r="B2952" s="24" t="s">
        <v>2983</v>
      </c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</row>
    <row r="2953" ht="27.0" customHeight="1">
      <c r="A2953" s="22" t="str">
        <f>HYPERLINK("https://www.tenforums.com/tutorials/102323-change-default-audio-playback-device-windows-10-a.html","Playback Device - Change Default in Windows 10")</f>
        <v>Playback Device - Change Default in Windows 10</v>
      </c>
      <c r="B2953" s="23" t="s">
        <v>232</v>
      </c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</row>
    <row r="2954" ht="27.0" customHeight="1">
      <c r="A2954" s="22" t="str">
        <f>HYPERLINK("https://www.tenforums.com/tutorials/101591-turn-off-hide-pointer-while-typing-windows.html","Pointer - Hide While Typing in Windows")</f>
        <v>Pointer - Hide While Typing in Windows</v>
      </c>
      <c r="B2954" s="23" t="s">
        <v>2984</v>
      </c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</row>
    <row r="2955" ht="27.0" customHeight="1">
      <c r="A2955" s="22" t="str">
        <f>HYPERLINK("https://www.tenforums.com/tutorials/101584-turn-off-show-pointer-location-ctrl-key-windows.html","Pointer Location with CTRL Key - Show in Windows")</f>
        <v>Pointer Location with CTRL Key - Show in Windows</v>
      </c>
      <c r="B2955" s="23" t="s">
        <v>2985</v>
      </c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</row>
    <row r="2956" ht="27.0" customHeight="1">
      <c r="A2956" s="22" t="str">
        <f>HYPERLINK("https://www.tenforums.com/tutorials/101691-turn-off-enhance-pointer-precision-windows.html","Pointer Precision - Enhance in Windows")</f>
        <v>Pointer Precision - Enhance in Windows</v>
      </c>
      <c r="B2956" s="23" t="s">
        <v>2986</v>
      </c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</row>
    <row r="2957" ht="27.0" customHeight="1">
      <c r="A2957" s="25" t="s">
        <v>2987</v>
      </c>
      <c r="B2957" s="24" t="s">
        <v>2530</v>
      </c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</row>
    <row r="2958" ht="27.0" customHeight="1">
      <c r="A2958" s="22" t="str">
        <f>HYPERLINK("https://www.tenforums.com/tutorials/82701-turn-off-snap-pointer-default-button-windows-10-a.html","Pointer Snap To Default Button - Turn On or Off in Windows 10")</f>
        <v>Pointer Snap To Default Button - Turn On or Off in Windows 10</v>
      </c>
      <c r="B2958" s="24" t="s">
        <v>2988</v>
      </c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</row>
    <row r="2959" ht="27.0" customHeight="1">
      <c r="A2959" s="30" t="str">
        <f>HYPERLINK("https://www.tenforums.com/tutorials/101604-change-mouse-cursor-speed-windows.html","Pointer Speed - Change in Windows")</f>
        <v>Pointer Speed - Change in Windows</v>
      </c>
      <c r="B2959" s="24" t="s">
        <v>2523</v>
      </c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</row>
    <row r="2960" ht="27.0" customHeight="1">
      <c r="A2960" s="22" t="str">
        <f>HYPERLINK("https://www.tenforums.com/tutorials/101602-turn-off-display-pointer-trails-windows.html","Pointer Trails - Display in Windows")</f>
        <v>Pointer Trails - Display in Windows</v>
      </c>
      <c r="B2960" s="23" t="s">
        <v>2989</v>
      </c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</row>
    <row r="2961" ht="27.0" customHeight="1">
      <c r="A2961" s="22" t="str">
        <f>HYPERLINK("https://www.tenforums.com/tutorials/95458-allow-prevent-themes-change-mouse-pointers-windows-10-a.html","Pointers - Allow or Prevent Themes to Change in Windows 10")</f>
        <v>Pointers - Allow or Prevent Themes to Change in Windows 10</v>
      </c>
      <c r="B2961" s="23" t="s">
        <v>2531</v>
      </c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</row>
    <row r="2962" ht="27.0" customHeight="1">
      <c r="A2962" s="30" t="str">
        <f>HYPERLINK("https://www.tenforums.com/tutorials/5901-change-mouse-pointers-change-pointer-color-size-windows-10-a.html","Pointers - Change and Change Pointer Size and Color in Windows 10")</f>
        <v>Pointers - Change and Change Pointer Size and Color in Windows 10</v>
      </c>
      <c r="B2962" s="24" t="s">
        <v>2532</v>
      </c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</row>
    <row r="2963" ht="27.0" customHeight="1">
      <c r="A2963" s="22" t="str">
        <f>HYPERLINK("https://www.tenforums.com/tutorials/96097-view-configured-update-policies-windows-10-a.html","Policies - View Configured Update Policies in Windows 10")</f>
        <v>Policies - View Configured Update Policies in Windows 10</v>
      </c>
      <c r="B2963" s="23" t="s">
        <v>2990</v>
      </c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</row>
    <row r="2964" ht="27.0" customHeight="1">
      <c r="A2964" s="22" t="str">
        <f>HYPERLINK("https://www.tenforums.com/tutorials/89239-hide-show-pop-up-descriptions-windows-10-a.html","Pop-up Description for Folder and Desktop Items - Hide or Show in Windows 10")</f>
        <v>Pop-up Description for Folder and Desktop Items - Hide or Show in Windows 10</v>
      </c>
      <c r="B2964" s="23" t="s">
        <v>1473</v>
      </c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</row>
    <row r="2965" ht="27.0" customHeight="1">
      <c r="A2965" s="25" t="s">
        <v>2991</v>
      </c>
      <c r="B2965" s="24" t="s">
        <v>2992</v>
      </c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</row>
    <row r="2966" ht="27.0" customHeight="1">
      <c r="A2966" s="25" t="s">
        <v>2993</v>
      </c>
      <c r="B2966" s="24" t="s">
        <v>2994</v>
      </c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</row>
    <row r="2967" ht="27.0" customHeight="1">
      <c r="A2967" s="22" t="str">
        <f>HYPERLINK("https://www.tenforums.com/tutorials/15754-battery-power-indicator-use-old-new-windows-10-a.html","Power Battery Indicator - Use Old or New in Windows 10")</f>
        <v>Power Battery Indicator - Use Old or New in Windows 10</v>
      </c>
      <c r="B2967" s="23" t="s">
        <v>291</v>
      </c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</row>
    <row r="2968" ht="27.0" customHeight="1">
      <c r="A2968" s="22" t="str">
        <f>HYPERLINK("https://www.tenforums.com/tutorials/69741-power-button-default-action-change-windows-10-a.html","Power Button Default Action - Change in Windows 10 ")</f>
        <v>Power Button Default Action - Change in Windows 10 </v>
      </c>
      <c r="B2968" s="23" t="s">
        <v>2995</v>
      </c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</row>
    <row r="2969" ht="27.0" customHeight="1">
      <c r="A2969" s="28" t="s">
        <v>2996</v>
      </c>
      <c r="B2969" s="39" t="s">
        <v>2997</v>
      </c>
      <c r="C2969" s="14"/>
      <c r="D2969" s="14"/>
      <c r="E2969" s="14"/>
      <c r="F2969" s="14"/>
      <c r="G2969" s="14"/>
      <c r="H2969" s="14"/>
      <c r="I2969" s="14"/>
      <c r="J2969" s="14"/>
      <c r="K2969" s="14"/>
      <c r="L2969" s="14"/>
      <c r="M2969" s="14"/>
      <c r="N2969" s="14"/>
      <c r="O2969" s="14"/>
      <c r="P2969" s="14"/>
      <c r="Q2969" s="14"/>
      <c r="R2969" s="14"/>
      <c r="S2969" s="14"/>
      <c r="T2969" s="14"/>
      <c r="U2969" s="14"/>
      <c r="V2969" s="14"/>
      <c r="W2969" s="14"/>
      <c r="X2969" s="14"/>
    </row>
    <row r="2970" ht="27.0" customHeight="1">
      <c r="A2970" s="22" t="str">
        <f>HYPERLINK("https://www.tenforums.com/tutorials/5148-power-efficiency-diagnostics-report-create-windows-10-a.html","Power Efficiency Diagnostics Report - Create in Windows 10")</f>
        <v>Power Efficiency Diagnostics Report - Create in Windows 10</v>
      </c>
      <c r="B2970" s="23" t="s">
        <v>2998</v>
      </c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</row>
    <row r="2971" ht="27.0" customHeight="1">
      <c r="A2971" s="30" t="str">
        <f>HYPERLINK("https://www.tenforums.com/tutorials/65810-add-remove-power-icon-sign-screen-windows-10-a.html","Power Icon on Sign-in Screen - Add or Remove in Windows 10 ")</f>
        <v>Power Icon on Sign-in Screen - Add or Remove in Windows 10 </v>
      </c>
      <c r="B2971" s="24" t="s">
        <v>2999</v>
      </c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</row>
    <row r="2972" ht="27.0" customHeight="1">
      <c r="A2972" s="22" t="str">
        <f>HYPERLINK("https://www.tenforums.com/tutorials/7445-hibernate-power-menu-add-remove-windows-10-a.html","Power menu - Add or Remove Hibernate in Windows 10")</f>
        <v>Power menu - Add or Remove Hibernate in Windows 10</v>
      </c>
      <c r="B2972" s="23" t="s">
        <v>1395</v>
      </c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</row>
    <row r="2973" ht="27.0" customHeight="1">
      <c r="A2973" s="22" t="str">
        <f>HYPERLINK("https://www.tenforums.com/tutorials/7456-sleep-power-menu-add-remove-windows-10-a.html","Power menu - Add or Remove Sleep in Windows 10")</f>
        <v>Power menu - Add or Remove Sleep in Windows 10</v>
      </c>
      <c r="B2973" s="23" t="s">
        <v>3000</v>
      </c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</row>
    <row r="2974" ht="27.0" customHeight="1">
      <c r="A2974" s="22" t="str">
        <f>HYPERLINK("https://www.tenforums.com/tutorials/104886-disable-shut-down-restart-sleep-hibernate-windows-10-a.html","Power Menu - Enable or Disable Shut Down, Restart, Sleep, and Hibernate in Power Menu in Windows 10")</f>
        <v>Power Menu - Enable or Disable Shut Down, Restart, Sleep, and Hibernate in Power Menu in Windows 10</v>
      </c>
      <c r="B2974" s="23" t="s">
        <v>1396</v>
      </c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</row>
    <row r="2975" ht="27.0" customHeight="1">
      <c r="A2975" s="22" t="str">
        <f>HYPERLINK("https://www.tenforums.com/tutorials/76183-power-mode-change-level-windows-10-a.html","Power Mode - Change Level in Windows 10")</f>
        <v>Power Mode - Change Level in Windows 10</v>
      </c>
      <c r="B2975" s="24" t="s">
        <v>3001</v>
      </c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</row>
    <row r="2976" ht="27.0" customHeight="1">
      <c r="A2976" s="22" t="str">
        <f>HYPERLINK("https://www.tenforums.com/tutorials/108189-add-remove-adaptive-backlight-power-options-windows-10-a.html","Power Options - Add or Remove 'Adaptive backlight' in Windows 10")</f>
        <v>Power Options - Add or Remove 'Adaptive backlight' in Windows 10</v>
      </c>
      <c r="B2976" s="23" t="s">
        <v>3002</v>
      </c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</row>
    <row r="2977" ht="27.0" customHeight="1">
      <c r="A2977" s="22" t="str">
        <f>HYPERLINK("https://www.tenforums.com/tutorials/108142-add-remove-adaptive-display-power-options-windows.html","Power Options - Add or Remove 'Adaptive display' in Windows")</f>
        <v>Power Options - Add or Remove 'Adaptive display' in Windows</v>
      </c>
      <c r="B2977" s="23" t="s">
        <v>3003</v>
      </c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</row>
    <row r="2978" ht="27.0" customHeight="1">
      <c r="A2978" s="22" t="str">
        <f>HYPERLINK("https://www.tenforums.com/tutorials/107712-add-ahci-link-power-management-adaptive-power-options-windows.html","Power Options  - Add or Remove 'AHCI Link Power Management - Adaptive' in Windows")</f>
        <v>Power Options  - Add or Remove 'AHCI Link Power Management - Adaptive' in Windows</v>
      </c>
      <c r="B2978" s="23" t="s">
        <v>3004</v>
      </c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</row>
    <row r="2979" ht="27.0" customHeight="1">
      <c r="A2979" s="22" t="str">
        <f>HYPERLINK("https://www.tenforums.com/tutorials/72971-power-options-add-ahci-link-power-management-windows-10-a.html","Power Options - Add or Remove 'AHCI Link Power Management - HIPM/DIPM' in Windows 10 ")</f>
        <v>Power Options - Add or Remove 'AHCI Link Power Management - HIPM/DIPM' in Windows 10 </v>
      </c>
      <c r="B2979" s="23" t="s">
        <v>124</v>
      </c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</row>
    <row r="2980" ht="27.0" customHeight="1">
      <c r="A2980" s="22" t="str">
        <f>HYPERLINK("https://www.tenforums.com/tutorials/108441-add-remove-allow-away-mode-policy-power-options-windows.html","Power Options - Add or Remove 'Allow Away Mode Policy' in Windows")</f>
        <v>Power Options - Add or Remove 'Allow Away Mode Policy' in Windows</v>
      </c>
      <c r="B2980" s="23" t="s">
        <v>3005</v>
      </c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</row>
    <row r="2981" ht="27.0" customHeight="1">
      <c r="A2981" s="22" t="str">
        <f>HYPERLINK("https://www.tenforums.com/tutorials/108188-add-allow-display-required-policy-power-options-windows.html","Power Options - Add or Remove 'Allow display required policy' in Windows")</f>
        <v>Power Options - Add or Remove 'Allow display required policy' in Windows</v>
      </c>
      <c r="B2981" s="23" t="s">
        <v>3006</v>
      </c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</row>
    <row r="2982" ht="27.0" customHeight="1">
      <c r="A2982" s="22" t="str">
        <f>HYPERLINK("https://www.tenforums.com/tutorials/72143-power-options-add-allow-sleep-remote-opens-windows-10-a.html","Power Options - Add or Remove 'Allow sleep with remote opens' in Windows 10 ")</f>
        <v>Power Options - Add or Remove 'Allow sleep with remote opens' in Windows 10 </v>
      </c>
      <c r="B2982" s="23" t="s">
        <v>3007</v>
      </c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</row>
    <row r="2983" ht="27.0" customHeight="1">
      <c r="A2983" s="22" t="str">
        <f>HYPERLINK("https://www.tenforums.com/tutorials/108447-add-allow-system-required-policy-power-options-windows.html","Power Options - Add or Remove 'Allow system required policy' in Windows")</f>
        <v>Power Options - Add or Remove 'Allow system required policy' in Windows</v>
      </c>
      <c r="B2983" s="23" t="s">
        <v>3008</v>
      </c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</row>
    <row r="2984" ht="27.0" customHeight="1">
      <c r="A2984" s="22" t="str">
        <f>HYPERLINK("https://www.tenforums.com/tutorials/65716-power-options-add-remove-allow-wake-timers-windows-10-a.html","Power Options - Add or Remove 'Allow wake timers' in Windows 10 ")</f>
        <v>Power Options - Add or Remove 'Allow wake timers' in Windows 10 </v>
      </c>
      <c r="B2984" s="23" t="s">
        <v>3009</v>
      </c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</row>
    <row r="2985" ht="27.0" customHeight="1">
      <c r="A2985" s="22" t="str">
        <f>HYPERLINK("https://www.tenforums.com/tutorials/65586-power-options-add-console-lock-display-off-timeout-windows-10-a.html","Power Options - Add or Remove 'Console lock display off timeout' in Windows 10 ")</f>
        <v>Power Options - Add or Remove 'Console lock display off timeout' in Windows 10 </v>
      </c>
      <c r="B2985" s="23" t="s">
        <v>634</v>
      </c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</row>
    <row r="2986" ht="27.0" customHeight="1">
      <c r="A2986" s="22" t="str">
        <f>HYPERLINK("https://www.tenforums.com/tutorials/108336-add-remove-critical-battery-action-power-options-windows.html","Power Options - Add or Remove 'Critical battery action' in Windows")</f>
        <v>Power Options - Add or Remove 'Critical battery action' in Windows</v>
      </c>
      <c r="B2986" s="23" t="s">
        <v>3010</v>
      </c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</row>
    <row r="2987" ht="27.0" customHeight="1">
      <c r="A2987" s="22" t="str">
        <f>HYPERLINK("https://www.tenforums.com/tutorials/108335-add-remove-critical-battery-level-power-options-windows.html","Power Options - Add or Remove 'Critical battery level' in Windows")</f>
        <v>Power Options - Add or Remove 'Critical battery level' in Windows</v>
      </c>
      <c r="B2987" s="23" t="s">
        <v>3011</v>
      </c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</row>
    <row r="2988" ht="27.0" customHeight="1">
      <c r="A2988" s="22" t="str">
        <f>HYPERLINK("https://www.tenforums.com/tutorials/108337-remove-critical-battery-notification-power-options-windows-10-a.html","Power Options - Add or Remove 'Critical battery notification' in Windows 10")</f>
        <v>Power Options - Add or Remove 'Critical battery notification' in Windows 10</v>
      </c>
      <c r="B2988" s="23" t="s">
        <v>3012</v>
      </c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</row>
    <row r="2989" ht="27.0" customHeight="1">
      <c r="A2989" s="22" t="str">
        <f>HYPERLINK("https://www.tenforums.com/tutorials/108376-add-remove-device-idle-policy-power-options-windows.html","Power Options - Add or Remove 'Device idle policy' in Windows")</f>
        <v>Power Options - Add or Remove 'Device idle policy' in Windows</v>
      </c>
      <c r="B2989" s="23" t="s">
        <v>3013</v>
      </c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</row>
    <row r="2990" ht="27.0" customHeight="1">
      <c r="A2990" s="22" t="str">
        <f>HYPERLINK("https://www.tenforums.com/tutorials/108132-add-remove-dim-display-after-power-options-windows.html","Power Options - Add or Remove 'Dim display after' in Windows")</f>
        <v>Power Options - Add or Remove 'Dim display after' in Windows</v>
      </c>
      <c r="B2990" s="23" t="s">
        <v>3014</v>
      </c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</row>
    <row r="2991" ht="27.0" customHeight="1">
      <c r="A2991" s="22" t="str">
        <f>HYPERLINK("https://www.tenforums.com/tutorials/108137-add-remove-dimmed-display-brightness-power-options-windows.html","Power Options - Add or Remove 'Dimmed display brightness' in Windows")</f>
        <v>Power Options - Add or Remove 'Dimmed display brightness' in Windows</v>
      </c>
      <c r="B2991" s="23" t="s">
        <v>3015</v>
      </c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</row>
    <row r="2992" ht="27.0" customHeight="1">
      <c r="A2992" s="22" t="str">
        <f>HYPERLINK("https://www.tenforums.com/tutorials/108126-add-remove-display-brightness-power-options-windows.html","Power Options - Add or Remove 'Display brightness' in Windows")</f>
        <v>Power Options - Add or Remove 'Display brightness' in Windows</v>
      </c>
      <c r="B2992" s="23" t="s">
        <v>3016</v>
      </c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</row>
    <row r="2993" ht="27.0" customHeight="1">
      <c r="A2993" s="22" t="str">
        <f>HYPERLINK("https://www.tenforums.com/tutorials/85503-remove-enable-adaptive-brightness-power-options-windows-a.html","Power Options - Add or Remove 'Enable adaptive brightness' in Windows")</f>
        <v>Power Options - Add or Remove 'Enable adaptive brightness' in Windows</v>
      </c>
      <c r="B2993" s="23" t="s">
        <v>3017</v>
      </c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</row>
    <row r="2994" ht="27.0" customHeight="1">
      <c r="A2994" s="22" t="str">
        <f>HYPERLINK("https://www.tenforums.com/tutorials/107875-add-enable-forced-button-lid-shutdown-power-options-windows.html","Power Options - Add or Remove 'Enable forced button/lid shutdown' in Windows")</f>
        <v>Power Options - Add or Remove 'Enable forced button/lid shutdown' in Windows</v>
      </c>
      <c r="B2994" s="23" t="s">
        <v>3018</v>
      </c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</row>
    <row r="2995" ht="27.0" customHeight="1">
      <c r="A2995" s="22" t="str">
        <f>HYPERLINK("https://www.tenforums.com/tutorials/32733-energy-saver-settings-add-power-options-windows-10-a.html","Power Options - Add or Remove 'Energy Saver settings' in Windows 10 ")</f>
        <v>Power Options - Add or Remove 'Energy Saver settings' in Windows 10 </v>
      </c>
      <c r="B2995" s="23" t="s">
        <v>1075</v>
      </c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</row>
    <row r="2996" ht="27.0" customHeight="1">
      <c r="A2996" s="22" t="str">
        <f>HYPERLINK("https://www.tenforums.com/tutorials/107696-add-hard-disk-burst-ignore-time-power-options-windows.html","Power Options - Add or Remove 'Hard disk burst ignore time' in Windows")</f>
        <v>Power Options - Add or Remove 'Hard disk burst ignore time' in Windows</v>
      </c>
      <c r="B2996" s="23" t="s">
        <v>1372</v>
      </c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</row>
    <row r="2997" ht="27.0" customHeight="1">
      <c r="A2997" s="22" t="str">
        <f>HYPERLINK("https://www.tenforums.com/tutorials/108391-add-remove-hibernate-after-power-options-windows.html","Power Options - Add or Remove 'Hibernate after' in Windows")</f>
        <v>Power Options - Add or Remove 'Hibernate after' in Windows</v>
      </c>
      <c r="B2997" s="23" t="s">
        <v>3019</v>
      </c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</row>
    <row r="2998" ht="27.0" customHeight="1">
      <c r="A2998" s="22" t="str">
        <f>HYPERLINK("https://www.tenforums.com/tutorials/108197-add-hub-selective-suspend-timeout-power-options-windows.html","Power Options - Add or Remove 'Hub Selective Suspend Timeout' in Windows")</f>
        <v>Power Options - Add or Remove 'Hub Selective Suspend Timeout' in Windows</v>
      </c>
      <c r="B2998" s="23" t="s">
        <v>3020</v>
      </c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</row>
    <row r="2999" ht="27.0" customHeight="1">
      <c r="A2999" s="22" t="str">
        <f>HYPERLINK("https://www.tenforums.com/tutorials/3097-power-options-add-remove-internet-explorer-windows.html","Power Options - Add or Remove 'Internet Explorer' in Windows")</f>
        <v>Power Options - Add or Remove 'Internet Explorer' in Windows</v>
      </c>
      <c r="B2999" s="23" t="s">
        <v>1501</v>
      </c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</row>
    <row r="3000" ht="27.0" customHeight="1">
      <c r="A3000" s="22" t="str">
        <f>HYPERLINK("https://www.tenforums.com/tutorials/107865-add-remove-lid-close-action-power-options-windows.html","Power Options - Add or Remove 'Lid close action' in Windows")</f>
        <v>Power Options - Add or Remove 'Lid close action' in Windows</v>
      </c>
      <c r="B3000" s="23" t="s">
        <v>3021</v>
      </c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</row>
    <row r="3001" ht="27.0" customHeight="1">
      <c r="A3001" s="22" t="str">
        <f>HYPERLINK("https://www.tenforums.com/tutorials/107801-add-remove-lid-open-action-power-options-windows-10-a.html","Power Options - Add or Remove 'Lid open action' in Windows 10")</f>
        <v>Power Options - Add or Remove 'Lid open action' in Windows 10</v>
      </c>
      <c r="B3001" s="23" t="s">
        <v>3022</v>
      </c>
      <c r="C3001" s="3"/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</row>
    <row r="3002" ht="27.0" customHeight="1">
      <c r="A3002" s="22" t="str">
        <f>HYPERLINK("https://www.tenforums.com/tutorials/100629-remove-link-state-power-management-power-options-windows-10-a.html","Power Options - Add or Remove 'Link State Power Management' in Windows 10")</f>
        <v>Power Options - Add or Remove 'Link State Power Management' in Windows 10</v>
      </c>
      <c r="B3002" s="23" t="s">
        <v>3023</v>
      </c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</row>
    <row r="3003" ht="27.0" customHeight="1">
      <c r="A3003" s="22" t="str">
        <f>HYPERLINK("https://www.tenforums.com/tutorials/108282-add-remove-low-battery-action-power-options-windows.html","Power Options - Add or Remove 'Low battery action' in Windows")</f>
        <v>Power Options - Add or Remove 'Low battery action' in Windows</v>
      </c>
      <c r="B3003" s="23" t="s">
        <v>3024</v>
      </c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</row>
    <row r="3004" ht="27.0" customHeight="1">
      <c r="A3004" s="22" t="str">
        <f>HYPERLINK("https://www.tenforums.com/tutorials/108250-add-remove-low-battery-level-power-options-windows.html","Power Options - Add or Remove 'Low battery level' in Windows")</f>
        <v>Power Options - Add or Remove 'Low battery level' in Windows</v>
      </c>
      <c r="B3004" s="23" t="s">
        <v>3025</v>
      </c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</row>
    <row r="3005" ht="27.0" customHeight="1">
      <c r="A3005" s="22" t="str">
        <f>HYPERLINK("https://www.tenforums.com/tutorials/108273-add-remove-low-battery-notification-power-options-windows.html","Power Options - Add or Remove 'Low battery notification' in Windows")</f>
        <v>Power Options - Add or Remove 'Low battery notification' in Windows</v>
      </c>
      <c r="B3005" s="23" t="s">
        <v>3026</v>
      </c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</row>
    <row r="3006" ht="27.0" customHeight="1">
      <c r="A3006" s="22" t="str">
        <f>HYPERLINK("https://www.tenforums.com/tutorials/95580-add-remove-maximum-processor-frequency-windows-10-power-options.html","Power Options - Add or Remove 'Maximum processor frequency' in Windows 10")</f>
        <v>Power Options - Add or Remove 'Maximum processor frequency' in Windows 10</v>
      </c>
      <c r="B3006" s="23" t="s">
        <v>1715</v>
      </c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</row>
    <row r="3007" ht="27.0" customHeight="1">
      <c r="A3007" s="22" t="str">
        <f>HYPERLINK("https://www.tenforums.com/tutorials/107967-add-remove-maximum-processor-state-power-options-windows-10-a.html","Power Options - Add or Remove 'Maximum processor state' in Windows 10")</f>
        <v>Power Options - Add or Remove 'Maximum processor state' in Windows 10</v>
      </c>
      <c r="B3007" s="23" t="s">
        <v>3027</v>
      </c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</row>
    <row r="3008" ht="27.0" customHeight="1">
      <c r="A3008" s="22" t="str">
        <f>HYPERLINK("https://www.tenforums.com/tutorials/107960-add-remove-minimum-processor-state-power-options-windows-10-a.html","Power Options - Add or Remove 'Minimum processor state' in Windows 10")</f>
        <v>Power Options - Add or Remove 'Minimum processor state' in Windows 10</v>
      </c>
      <c r="B3008" s="23" t="s">
        <v>3028</v>
      </c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</row>
    <row r="3009" ht="27.0" customHeight="1">
      <c r="A3009" s="22" t="str">
        <f>HYPERLINK("https://www.tenforums.com/tutorials/108378-add-networking-connectivity-standby-power-options-windows-10-a.html","Power Options - Add or Remove 'Networking connectivity in Standby' in Windows 10")</f>
        <v>Power Options - Add or Remove 'Networking connectivity in Standby' in Windows 10</v>
      </c>
      <c r="B3009" s="23" t="s">
        <v>3029</v>
      </c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</row>
    <row r="3010" ht="27.0" customHeight="1">
      <c r="A3010" s="22" t="str">
        <f>HYPERLINK("https://www.tenforums.com/tutorials/107757-add-remove-power-button-action-power-options-windows.html","Power Options - Add or Remove 'Power button action' in Windows")</f>
        <v>Power Options - Add or Remove 'Power button action' in Windows</v>
      </c>
      <c r="B3010" s="23" t="s">
        <v>3030</v>
      </c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</row>
    <row r="3011" ht="27.0" customHeight="1">
      <c r="A3011" s="25" t="str">
        <f>HYPERLINK("https://www.tenforums.com/tutorials/144700-add-primary-nvme-idle-timeout-power-options-windows-10-a.html","Power Options - Add or Remove 'Primary NVMe Idle Timeout' in Windows 10")</f>
        <v>Power Options - Add or Remove 'Primary NVMe Idle Timeout' in Windows 10</v>
      </c>
      <c r="B3011" s="24" t="s">
        <v>3031</v>
      </c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</row>
    <row r="3012" ht="27.0" customHeight="1">
      <c r="A3012" s="22" t="str">
        <f>HYPERLINK("https://www.tenforums.com/tutorials/108569-add-processor-performance-decrease-threshold-windows-power-options.html","Power Options - Add or Remove 'Processor performance decrease threshold' in Windows")</f>
        <v>Power Options - Add or Remove 'Processor performance decrease threshold' in Windows</v>
      </c>
      <c r="B3012" s="23" t="s">
        <v>3032</v>
      </c>
      <c r="C3012" s="3"/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</row>
    <row r="3013" ht="27.0" customHeight="1">
      <c r="A3013" s="22" t="str">
        <f>HYPERLINK("https://www.tenforums.com/tutorials/108564-add-processor-performance-increase-threshold-windows-power-options.html","Power Options - Add or Remove 'Processor performance increase threshold' in Windows")</f>
        <v>Power Options - Add or Remove 'Processor performance increase threshold' in Windows</v>
      </c>
      <c r="B3013" s="23" t="s">
        <v>3033</v>
      </c>
      <c r="C3013" s="3"/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</row>
    <row r="3014" ht="27.0" customHeight="1">
      <c r="A3014" s="22" t="str">
        <f>HYPERLINK("https://www.tenforums.com/tutorials/65628-power-options-add-require-password-wakeup-windows-10-a.html","Power Options - Add or Remove 'Require a password on wakeup' in Windows 10 ")</f>
        <v>Power Options - Add or Remove 'Require a password on wakeup' in Windows 10 </v>
      </c>
      <c r="B3014" s="23" t="s">
        <v>3034</v>
      </c>
      <c r="C3014" s="3"/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</row>
    <row r="3015" ht="27.0" customHeight="1">
      <c r="A3015" s="22" t="str">
        <f>HYPERLINK("https://www.tenforums.com/tutorials/108341-add-remove-reserve-battery-level-power-options-windows.html","Power Options - Add or Remove 'Reserve battery level' in Windows")</f>
        <v>Power Options - Add or Remove 'Reserve battery level' in Windows</v>
      </c>
      <c r="B3015" s="23" t="s">
        <v>3035</v>
      </c>
      <c r="C3015" s="3"/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</row>
    <row r="3016" ht="27.0" customHeight="1">
      <c r="A3016" s="22" t="str">
        <f>HYPERLINK("https://www.tenforums.com/tutorials/107718-add-remove-sec-nvme-idle-timeout-power-options-windows-10-a.html","Power Options - Add or Remove 'SEC NVMe Idle Timeout' in Windows 10")</f>
        <v>Power Options - Add or Remove 'SEC NVMe Idle Timeout' in Windows 10</v>
      </c>
      <c r="B3016" s="23" t="s">
        <v>3036</v>
      </c>
      <c r="C3016" s="3"/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</row>
    <row r="3017" ht="27.0" customHeight="1">
      <c r="A3017" s="22" t="str">
        <f>HYPERLINK("https://www.tenforums.com/tutorials/108385-add-remove-sleep-after-power-options-windows.html","Power Options - Add or Remove 'Sleep after' in Windows")</f>
        <v>Power Options - Add or Remove 'Sleep after' in Windows</v>
      </c>
      <c r="B3017" s="23" t="s">
        <v>3037</v>
      </c>
      <c r="C3017" s="3"/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</row>
    <row r="3018" ht="27.0" customHeight="1">
      <c r="A3018" s="22" t="str">
        <f>HYPERLINK("https://www.tenforums.com/tutorials/107766-add-remove-sleep-button-action-power-options-windows.html","Power Options - Add or Remove 'Sleep button action' in Windows")</f>
        <v>Power Options - Add or Remove 'Sleep button action' in Windows</v>
      </c>
      <c r="B3018" s="23" t="s">
        <v>3038</v>
      </c>
      <c r="C3018" s="3"/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</row>
    <row r="3019" ht="27.0" customHeight="1">
      <c r="A3019" s="22" t="str">
        <f>HYPERLINK("https://www.tenforums.com/tutorials/85498-remove-desktop-background-slide-show-power-options-windows-10-a.html","Power Options - Add or Remove 'Slide show' in Windows 10")</f>
        <v>Power Options - Add or Remove 'Slide show' in Windows 10</v>
      </c>
      <c r="B3019" s="23" t="s">
        <v>3039</v>
      </c>
      <c r="C3019" s="3"/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</row>
    <row r="3020" ht="27.0" customHeight="1">
      <c r="A3020" s="22" t="str">
        <f>HYPERLINK("https://www.tenforums.com/tutorials/107953-add-remove-system-cooling-policy-power-options-windows.html","Power Options - Add or Remove 'System cooling policy' in Windows")</f>
        <v>Power Options - Add or Remove 'System cooling policy' in Windows</v>
      </c>
      <c r="B3020" s="23" t="s">
        <v>3040</v>
      </c>
      <c r="C3020" s="3"/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</row>
    <row r="3021" ht="27.0" customHeight="1">
      <c r="A3021" s="22" t="str">
        <f>HYPERLINK("https://www.tenforums.com/tutorials/72133-power-options-add-system-unattended-sleep-timeout-windows-10-a.html","Power Options - Add or Remove 'System unattended sleep timeout' in Windows 10 ")</f>
        <v>Power Options - Add or Remove 'System unattended sleep timeout' in Windows 10 </v>
      </c>
      <c r="B3021" s="23" t="s">
        <v>3041</v>
      </c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</row>
    <row r="3022" ht="27.0" customHeight="1">
      <c r="A3022" s="22" t="str">
        <f>HYPERLINK("https://www.tenforums.com/tutorials/85492-add-remove-turn-off-display-after-power-options-windows-a.html","Power Options - Add or Remove 'Turn off Display after' in Windows")</f>
        <v>Power Options - Add or Remove 'Turn off Display after' in Windows</v>
      </c>
      <c r="B3022" s="24" t="s">
        <v>3042</v>
      </c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</row>
    <row r="3023" ht="27.0" customHeight="1">
      <c r="A3023" s="22" t="str">
        <f>HYPERLINK("https://www.tenforums.com/tutorials/65710-power-options-add-remove-turn-off-hard-disk-after-windows-10-a.html","Power Options - Add or Remove 'Turn off hard disk after' in Windows 10 ")</f>
        <v>Power Options - Add or Remove 'Turn off hard disk after' in Windows 10 </v>
      </c>
      <c r="B3023" s="23" t="s">
        <v>3043</v>
      </c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</row>
    <row r="3024" ht="27.0" customHeight="1">
      <c r="A3024" s="22" t="str">
        <f>HYPERLINK("https://www.tenforums.com/tutorials/108194-add-usb-3-link-power-management-power-options-windows.html","Power Options - Add or Remove 'USB 3 Link Power Management' in Windows")</f>
        <v>Power Options - Add or Remove 'USB 3 Link Power Management' in Windows</v>
      </c>
      <c r="B3024" s="23" t="s">
        <v>3044</v>
      </c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</row>
    <row r="3025" ht="27.0" customHeight="1">
      <c r="A3025" s="22" t="str">
        <f>HYPERLINK("https://www.tenforums.com/tutorials/100643-remove-usb-selective-suspend-setting-power-options-windows-10-a.html","Power Options - Add or Remove 'USB selective suspend setting' in Windows 10")</f>
        <v>Power Options - Add or Remove 'USB selective suspend setting' in Windows 10</v>
      </c>
      <c r="B3025" s="23" t="s">
        <v>3045</v>
      </c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</row>
    <row r="3026" ht="27.0" customHeight="1">
      <c r="A3026" s="22" t="str">
        <f>HYPERLINK("https://www.tenforums.com/tutorials/100617-remove-video-playback-quality-bias-power-options-windows-10-a.html","Power Options - Add or Remove 'Video playback quality bias' in Windows 10")</f>
        <v>Power Options - Add or Remove 'Video playback quality bias' in Windows 10</v>
      </c>
      <c r="B3026" s="23" t="s">
        <v>3046</v>
      </c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</row>
    <row r="3027" ht="27.0" customHeight="1">
      <c r="A3027" s="22" t="str">
        <f>HYPERLINK("https://www.tenforums.com/tutorials/100615-add-remove-when-playing-video-power-options-windows-10-a.html","Power Options - Add or Remove 'When playing video' in Windows 10")</f>
        <v>Power Options - Add or Remove 'When playing video' in Windows 10</v>
      </c>
      <c r="B3027" s="23" t="s">
        <v>3047</v>
      </c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</row>
    <row r="3028" ht="27.0" customHeight="1">
      <c r="A3028" s="22" t="str">
        <f>HYPERLINK("https://www.tenforums.com/tutorials/100609-add-remove-when-sharing-media-power-options-windows-10-a.html","Power Options - Add or Remove 'When sharing media' in Windows 10")</f>
        <v>Power Options - Add or Remove 'When sharing media' in Windows 10</v>
      </c>
      <c r="B3028" s="23" t="s">
        <v>3048</v>
      </c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</row>
    <row r="3029" ht="27.0" customHeight="1">
      <c r="A3029" s="22" t="str">
        <f>HYPERLINK("https://www.tenforums.com/tutorials/73119-power-options-add-remove-wireless-adapter-settings-windows-10-a.html","Power Options - Add or Remove 'Wireless Adapter Settings' in Windows 10 ")</f>
        <v>Power Options - Add or Remove 'Wireless Adapter Settings' in Windows 10 </v>
      </c>
      <c r="B3029" s="23" t="s">
        <v>3049</v>
      </c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</row>
    <row r="3030" ht="27.0" customHeight="1">
      <c r="A3030" s="22" t="str">
        <f>HYPERLINK("https://www.tenforums.com/tutorials/91689-add-power-options-context-menu-windows-10-a.html","Power Options Context Menu - Add or Remove in Windows 10")</f>
        <v>Power Options Context Menu - Add or Remove in Windows 10</v>
      </c>
      <c r="B3030" s="23" t="s">
        <v>3050</v>
      </c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</row>
    <row r="3031" ht="27.0" customHeight="1">
      <c r="A3031" s="22" t="str">
        <f>HYPERLINK("https://www.tenforums.com/tutorials/66997-win-x-menu-power-options-control-panel-settings-windows-10-a.html","Power Options in Win+X Menu - Control Panel or Settings in Windows 10 ")</f>
        <v>Power Options in Win+X Menu - Control Panel or Settings in Windows 10 </v>
      </c>
      <c r="B3031" s="23" t="s">
        <v>3051</v>
      </c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</row>
    <row r="3032" ht="27.0" customHeight="1">
      <c r="A3032" s="22" t="str">
        <f>HYPERLINK("https://www.tenforums.com/tutorials/107613-add-remove-ultimate-performance-power-plan-windows-10-a.html","Power Plan - Add or Remove Ultimate Performance scheme in Windows 10")</f>
        <v>Power Plan - Add or Remove Ultimate Performance scheme in Windows 10</v>
      </c>
      <c r="B3032" s="23" t="s">
        <v>3052</v>
      </c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</row>
    <row r="3033" ht="27.0" customHeight="1">
      <c r="A3033" s="22" t="str">
        <f>HYPERLINK("https://www.tenforums.com/tutorials/6039-choose-power-plan-context-menu-add-windows-10-a.html","Power Plan Choose context menu - Add in Windows 10")</f>
        <v>Power Plan Choose context menu - Add in Windows 10</v>
      </c>
      <c r="B3033" s="23" t="s">
        <v>465</v>
      </c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</row>
    <row r="3034" ht="27.0" customHeight="1">
      <c r="A3034" s="22" t="str">
        <f>HYPERLINK("https://www.tenforums.com/tutorials/21434-power-plan-choose-windows-10-a.html","Power Plan - Choose in Windows 10")</f>
        <v>Power Plan - Choose in Windows 10</v>
      </c>
      <c r="B3034" s="23" t="s">
        <v>3053</v>
      </c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</row>
    <row r="3035" ht="27.0" customHeight="1">
      <c r="A3035" s="22" t="str">
        <f>HYPERLINK("https://www.tenforums.com/tutorials/43655-power-plan-create-windows-10-a.html","Power Plan - Create in Windows 10")</f>
        <v>Power Plan - Create in Windows 10</v>
      </c>
      <c r="B3035" s="23" t="s">
        <v>3054</v>
      </c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</row>
    <row r="3036" ht="27.0" customHeight="1">
      <c r="A3036" s="22" t="str">
        <f>HYPERLINK("https://www.tenforums.com/tutorials/43698-power-plan-delete-windows-10-a.html","Power Plan - Delete in Windows 10")</f>
        <v>Power Plan - Delete in Windows 10</v>
      </c>
      <c r="B3036" s="23" t="s">
        <v>3055</v>
      </c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</row>
    <row r="3037" ht="27.0" customHeight="1">
      <c r="A3037" s="22" t="str">
        <f>HYPERLINK("https://www.tenforums.com/tutorials/43673-power-plan-export-import-windows-10-a.html","Power Plan - Export and Import in Windows 10 ")</f>
        <v>Power Plan - Export and Import in Windows 10 </v>
      </c>
      <c r="B3037" s="23" t="s">
        <v>3056</v>
      </c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</row>
    <row r="3038" ht="27.0" customHeight="1">
      <c r="A3038" s="22" t="str">
        <f>HYPERLINK("https://www.tenforums.com/tutorials/43812-power-plan-rename-windows-10-a.html","Power Plan - Rename in Windows 10")</f>
        <v>Power Plan - Rename in Windows 10</v>
      </c>
      <c r="B3038" s="23" t="s">
        <v>3057</v>
      </c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</row>
    <row r="3039" ht="27.0" customHeight="1">
      <c r="A3039" s="22" t="str">
        <f>HYPERLINK("https://www.tenforums.com/tutorials/63445-power-plan-see-active-scheme-windows-10-a.html","Power Plan - See Active Scheme in Windows 10 ")</f>
        <v>Power Plan - See Active Scheme in Windows 10 </v>
      </c>
      <c r="B3039" s="23" t="s">
        <v>3058</v>
      </c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</row>
    <row r="3040" ht="27.0" customHeight="1">
      <c r="A3040" s="22" t="str">
        <f>HYPERLINK("https://www.tenforums.com/tutorials/2843-power-plan-settings-change-windows-10-a.html","Power Plan Settings - Change in Windows 10")</f>
        <v>Power Plan Settings - Change in Windows 10</v>
      </c>
      <c r="B3040" s="23" t="s">
        <v>3059</v>
      </c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</row>
    <row r="3041" ht="27.0" customHeight="1">
      <c r="A3041" s="22" t="str">
        <f>HYPERLINK("https://www.tenforums.com/tutorials/124566-view-all-power-plan-settings-text-file-windows.html","Power Plan Settings - View All in Text File in Windows")</f>
        <v>Power Plan Settings - View All in Text File in Windows</v>
      </c>
      <c r="B3041" s="23" t="s">
        <v>3060</v>
      </c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</row>
    <row r="3042" ht="27.0" customHeight="1">
      <c r="A3042" s="22" t="str">
        <f>HYPERLINK("https://www.tenforums.com/tutorials/91744-specify-default-active-power-plan-windows-10-a.html","Power Plan - Specify Default Active Power Plan in Windows 10")</f>
        <v>Power Plan - Specify Default Active Power Plan in Windows 10</v>
      </c>
      <c r="B3042" s="23" t="s">
        <v>3061</v>
      </c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</row>
    <row r="3043" ht="27.0" customHeight="1">
      <c r="A3043" s="30" t="str">
        <f>HYPERLINK("https://www.tenforums.com/tutorials/43774-reset-restore-power-plans-default-settings-windows-10-a.html","Power Plans - Reset and Restore to Default in Windows 10")</f>
        <v>Power Plans - Reset and Restore to Default in Windows 10</v>
      </c>
      <c r="B3043" s="24" t="s">
        <v>3062</v>
      </c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</row>
    <row r="3044" ht="27.0" customHeight="1">
      <c r="A3044" s="22" t="str">
        <f>HYPERLINK("https://www.tenforums.com/tutorials/110372-restore-missing-default-power-plans-windows-10-a.html","Power Plans - Restore Missing Default in Windows 10")</f>
        <v>Power Plans - Restore Missing Default in Windows 10</v>
      </c>
      <c r="B3044" s="23" t="s">
        <v>3063</v>
      </c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</row>
    <row r="3045" ht="27.0" customHeight="1">
      <c r="A3045" s="22" t="str">
        <f>HYPERLINK("https://www.tenforums.com/tutorials/24008-powershell-add-context-menu-windows-10-a.html","PowerShell - Add to Context Menu in Windows 10")</f>
        <v>PowerShell - Add to Context Menu in Windows 10</v>
      </c>
      <c r="B3045" s="23" t="s">
        <v>3064</v>
      </c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</row>
    <row r="3046" ht="27.0" customHeight="1">
      <c r="A3046" s="22" t="str">
        <f>HYPERLINK("https://www.tenforums.com/tutorials/126551-install-powershell-core-windows.html","PowerShell Core - Install on Windows")</f>
        <v>PowerShell Core - Install on Windows</v>
      </c>
      <c r="B3046" s="23" t="s">
        <v>3065</v>
      </c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</row>
    <row r="3047" ht="27.0" customHeight="1">
      <c r="A3047" s="22" t="str">
        <f>HYPERLINK("https://www.tenforums.com/tutorials/25721-windows-powershell-elevated-open-windows-10-a.html","PowerShell Elevated - Open in Windows 10")</f>
        <v>PowerShell Elevated - Open in Windows 10</v>
      </c>
      <c r="B3047" s="23" t="s">
        <v>1046</v>
      </c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</row>
    <row r="3048" ht="27.0" customHeight="1">
      <c r="A3048" s="22" t="str">
        <f>HYPERLINK("https://www.tenforums.com/tutorials/111654-enable-disable-windows-powershell-2-0-windows-10-a.html","PowerShell 2.0 - Enable or Disable in Windows 10")</f>
        <v>PowerShell 2.0 - Enable or Disable in Windows 10</v>
      </c>
      <c r="B3048" s="23" t="s">
        <v>3066</v>
      </c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</row>
    <row r="3049" ht="27.0" customHeight="1">
      <c r="A3049" s="25" t="str">
        <f>HYPERLINK("https://www.tenforums.com/tutorials/151734-how-install-powershell-7-0-windows-7-windows-8-windows-10-a.html","PowerShell 7.0 - Install in Windows 7, Windows 8, and Windows 10")</f>
        <v>PowerShell 7.0 - Install in Windows 7, Windows 8, and Windows 10</v>
      </c>
      <c r="B3049" s="24" t="s">
        <v>3067</v>
      </c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</row>
    <row r="3050" ht="27.0" customHeight="1">
      <c r="A3050" s="25" t="s">
        <v>3068</v>
      </c>
      <c r="B3050" s="24" t="s">
        <v>3069</v>
      </c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</row>
    <row r="3051" ht="27.0" customHeight="1">
      <c r="A3051" s="22" t="str">
        <f>HYPERLINK("https://www.tenforums.com/tutorials/114235-add-edit-powershell-ise-administrator-windows-10-a.html","PowerShell ISE - Add 'Edit with PowerShell ISE as administrator' context menu in Windows 10")</f>
        <v>PowerShell ISE - Add 'Edit with PowerShell ISE as administrator' context menu in Windows 10</v>
      </c>
      <c r="B3051" s="23" t="s">
        <v>1042</v>
      </c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</row>
    <row r="3052" ht="27.0" customHeight="1">
      <c r="A3052" s="22" t="str">
        <f>HYPERLINK("https://www.tenforums.com/tutorials/114269-add-edit-powershell-ise-x86-administrator-windows-10-a.html","PowerShell ISE (x86) - Add 'Edit with PowerShell ISE x86 as administrator' context menu in Windows 10")</f>
        <v>PowerShell ISE (x86) - Add 'Edit with PowerShell ISE x86 as administrator' context menu in Windows 10</v>
      </c>
      <c r="B3052" s="23" t="s">
        <v>1043</v>
      </c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</row>
    <row r="3053" ht="27.0" customHeight="1">
      <c r="A3053" s="22" t="str">
        <f>HYPERLINK("https://www.tenforums.com/tutorials/94146-enable-disable-legacy-console-cmd-powershell-windows-10-a.html","Powershell Legacy Console - Enable or Disable in Windows 10")</f>
        <v>Powershell Legacy Console - Enable or Disable in Windows 10</v>
      </c>
      <c r="B3053" s="23" t="s">
        <v>591</v>
      </c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</row>
    <row r="3054" ht="27.0" customHeight="1">
      <c r="A3054" s="22" t="str">
        <f>HYPERLINK("https://www.tenforums.com/tutorials/2742-powershell-oneget-install-apps-command-line.html","PowerShell OneGet - Install Apps from Command Line")</f>
        <v>PowerShell OneGet - Install Apps from Command Line</v>
      </c>
      <c r="B3054" s="23" t="s">
        <v>3070</v>
      </c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</row>
    <row r="3055" ht="27.0" customHeight="1">
      <c r="A3055" s="22" t="str">
        <f>HYPERLINK("https://www.tenforums.com/tutorials/25581-windows-powershell-open-windows-10-a.html","PowerShell - Open in Windows 10")</f>
        <v>PowerShell - Open in Windows 10</v>
      </c>
      <c r="B3055" s="23" t="s">
        <v>3071</v>
      </c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</row>
    <row r="3056" ht="27.0" customHeight="1">
      <c r="A3056" s="22" t="str">
        <f>HYPERLINK("https://www.tenforums.com/tutorials/60177-open-powershell-window-here-administrator-add-windows-10-a.html","PowerShell open window here as administrator - Add in Windows 10 ")</f>
        <v>PowerShell open window here as administrator - Add in Windows 10 </v>
      </c>
      <c r="B3056" s="23" t="s">
        <v>2809</v>
      </c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</row>
    <row r="3057" ht="27.0" customHeight="1">
      <c r="A3057" s="22" t="str">
        <f>HYPERLINK("https://www.tenforums.com/tutorials/60175-open-powershell-window-here-context-menu-add-windows-10-a.html","PowerShell open window here context menu - Add in Windows 10 ")</f>
        <v>PowerShell open window here context menu - Add in Windows 10 </v>
      </c>
      <c r="B3057" s="23" t="s">
        <v>2810</v>
      </c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</row>
    <row r="3058" ht="27.0" customHeight="1">
      <c r="A3058" s="22" t="str">
        <f>HYPERLINK("https://www.tenforums.com/tutorials/22882-win-x-menu-show-command-prompt-powershell-windows-10-a.html","PowerShell or Command Prompt on Win+X menu in Windows 10")</f>
        <v>PowerShell or Command Prompt on Win+X menu in Windows 10</v>
      </c>
      <c r="B3058" s="23" t="s">
        <v>599</v>
      </c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</row>
    <row r="3059" ht="27.0" customHeight="1">
      <c r="A3059" s="22" t="str">
        <f>HYPERLINK("https://www.tenforums.com/tutorials/60267-powershell-script-add-new-context-menu-windows-10-a.html","PowerShell Script - Add to New Context Menu in Windows 10 ")</f>
        <v>PowerShell Script - Add to New Context Menu in Windows 10 </v>
      </c>
      <c r="B3059" s="23" t="s">
        <v>2643</v>
      </c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</row>
    <row r="3060" ht="27.0" customHeight="1">
      <c r="A3060" s="22" t="str">
        <f>HYPERLINK("https://www.tenforums.com/tutorials/54585-powershell-script-execution-policy-set-windows-10-a.html","PowerShell Script Execution Policy - Set in Windows 10 ")</f>
        <v>PowerShell Script Execution Policy - Set in Windows 10 </v>
      </c>
      <c r="B3060" s="23" t="s">
        <v>3072</v>
      </c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</row>
    <row r="3061" ht="27.0" customHeight="1">
      <c r="A3061" s="22" t="str">
        <f>HYPERLINK("https://www.tenforums.com/tutorials/97162-powershell-scripting-run-script-shortcut.html","PowerShell Scripting - Run a Script from Shortcut")</f>
        <v>PowerShell Scripting - Run a Script from Shortcut</v>
      </c>
      <c r="B3061" s="23" t="s">
        <v>3073</v>
      </c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</row>
    <row r="3062" ht="27.0" customHeight="1">
      <c r="A3062" s="22" t="str">
        <f>HYPERLINK("https://www.tenforums.com/tutorials/96176-powershell-scripting-basics.html","PowerShell Scripting - The Basics")</f>
        <v>PowerShell Scripting - The Basics</v>
      </c>
      <c r="B3062" s="23" t="s">
        <v>3074</v>
      </c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</row>
    <row r="3063" ht="27.0" customHeight="1">
      <c r="A3063" s="25" t="s">
        <v>3075</v>
      </c>
      <c r="B3063" s="24" t="s">
        <v>602</v>
      </c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</row>
    <row r="3064" ht="27.0" customHeight="1">
      <c r="A3064" s="22" t="str">
        <f>HYPERLINK("https://www.tenforums.com/tutorials/76207-update-upgrade-windows-10-using-powershell.html","PowerShell - Update and Upgrade Windows 10")</f>
        <v>PowerShell - Update and Upgrade Windows 10</v>
      </c>
      <c r="B3064" s="24" t="s">
        <v>3076</v>
      </c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</row>
    <row r="3065" ht="27.0" customHeight="1">
      <c r="A3065" s="22" t="str">
        <f>HYPERLINK("https://www.tenforums.com/tutorials/126539-check-powershell-version-windows.html","PowerShell Version - Check in Windows")</f>
        <v>PowerShell Version - Check in Windows</v>
      </c>
      <c r="B3065" s="23" t="s">
        <v>3077</v>
      </c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</row>
    <row r="3066" ht="27.0" customHeight="1">
      <c r="A3066" s="22" t="str">
        <f>HYPERLINK("https://www.tenforums.com/tutorials/63346-sleep-states-available-your-windows-10-pc.html","Power States Available on your Windows 10 PC")</f>
        <v>Power States Available on your Windows 10 PC</v>
      </c>
      <c r="B3066" s="23" t="s">
        <v>3078</v>
      </c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</row>
    <row r="3067" ht="27.0" customHeight="1">
      <c r="A3067" s="22" t="str">
        <f>HYPERLINK("https://www.tenforums.com/tutorials/99445-enable-disable-power-throttling-windows-10-a.html","Power Throttling - Enable or Disable in Windows 10")</f>
        <v>Power Throttling - Enable or Disable in Windows 10</v>
      </c>
      <c r="B3067" s="23" t="s">
        <v>3079</v>
      </c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</row>
    <row r="3068" ht="27.0" customHeight="1">
      <c r="A3068" s="22" t="str">
        <f>HYPERLINK("https://www.tenforums.com/tutorials/84136-see-if-apps-power-throttling-windows-10-a.html","Power Throttling - See if Apps are Power Throttling in Windows 10")</f>
        <v>Power Throttling - See if Apps are Power Throttling in Windows 10</v>
      </c>
      <c r="B3068" s="24" t="s">
        <v>3080</v>
      </c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</row>
    <row r="3069" ht="27.0" customHeight="1">
      <c r="A3069" s="38" t="s">
        <v>3081</v>
      </c>
      <c r="B3069" s="37" t="s">
        <v>2422</v>
      </c>
      <c r="C3069" s="14"/>
      <c r="D3069" s="14"/>
      <c r="E3069" s="14"/>
      <c r="F3069" s="14"/>
      <c r="G3069" s="14"/>
      <c r="H3069" s="14"/>
      <c r="I3069" s="14"/>
      <c r="J3069" s="14"/>
      <c r="K3069" s="14"/>
      <c r="L3069" s="14"/>
      <c r="M3069" s="14"/>
      <c r="N3069" s="14"/>
      <c r="O3069" s="14"/>
      <c r="P3069" s="14"/>
      <c r="Q3069" s="14"/>
      <c r="R3069" s="14"/>
      <c r="S3069" s="14"/>
      <c r="T3069" s="14"/>
      <c r="U3069" s="14"/>
      <c r="V3069" s="14"/>
      <c r="W3069" s="14"/>
      <c r="X3069" s="14"/>
    </row>
    <row r="3070" ht="27.0" customHeight="1">
      <c r="A3070" s="28" t="s">
        <v>3082</v>
      </c>
      <c r="B3070" s="37" t="s">
        <v>2424</v>
      </c>
      <c r="C3070" s="14"/>
      <c r="D3070" s="14"/>
      <c r="E3070" s="14"/>
      <c r="F3070" s="14"/>
      <c r="G3070" s="14"/>
      <c r="H3070" s="14"/>
      <c r="I3070" s="14"/>
      <c r="J3070" s="14"/>
      <c r="K3070" s="14"/>
      <c r="L3070" s="14"/>
      <c r="M3070" s="14"/>
      <c r="N3070" s="14"/>
      <c r="O3070" s="14"/>
      <c r="P3070" s="14"/>
      <c r="Q3070" s="14"/>
      <c r="R3070" s="14"/>
      <c r="S3070" s="14"/>
      <c r="T3070" s="14"/>
      <c r="U3070" s="14"/>
      <c r="V3070" s="14"/>
      <c r="W3070" s="14"/>
      <c r="X3070" s="14"/>
    </row>
    <row r="3071" ht="27.0" customHeight="1">
      <c r="A3071" s="38" t="s">
        <v>3083</v>
      </c>
      <c r="B3071" s="37" t="s">
        <v>2426</v>
      </c>
      <c r="C3071" s="14"/>
      <c r="D3071" s="14"/>
      <c r="E3071" s="14"/>
      <c r="F3071" s="14"/>
      <c r="G3071" s="14"/>
      <c r="H3071" s="14"/>
      <c r="I3071" s="14"/>
      <c r="J3071" s="14"/>
      <c r="K3071" s="14"/>
      <c r="L3071" s="14"/>
      <c r="M3071" s="14"/>
      <c r="N3071" s="14"/>
      <c r="O3071" s="14"/>
      <c r="P3071" s="14"/>
      <c r="Q3071" s="14"/>
      <c r="R3071" s="14"/>
      <c r="S3071" s="14"/>
      <c r="T3071" s="14"/>
      <c r="U3071" s="14"/>
      <c r="V3071" s="14"/>
      <c r="W3071" s="14"/>
      <c r="X3071" s="14"/>
    </row>
    <row r="3072" ht="27.0" customHeight="1">
      <c r="A3072" s="25" t="str">
        <f>HYPERLINK("https://www.tenforums.com/tutorials/143528-how-download-install-microsoft-powertoys-windows-10-a.html","PowerToys - Download and Install in Windows 10")</f>
        <v>PowerToys - Download and Install in Windows 10</v>
      </c>
      <c r="B3072" s="24" t="s">
        <v>2427</v>
      </c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</row>
    <row r="3073" ht="27.0" customHeight="1">
      <c r="A3073" s="38" t="s">
        <v>3084</v>
      </c>
      <c r="B3073" s="37" t="s">
        <v>2429</v>
      </c>
      <c r="C3073" s="14"/>
      <c r="D3073" s="14"/>
      <c r="E3073" s="14"/>
      <c r="F3073" s="14"/>
      <c r="G3073" s="14"/>
      <c r="H3073" s="14"/>
      <c r="I3073" s="14"/>
      <c r="J3073" s="14"/>
      <c r="K3073" s="14"/>
      <c r="L3073" s="14"/>
      <c r="M3073" s="14"/>
      <c r="N3073" s="14"/>
      <c r="O3073" s="14"/>
      <c r="P3073" s="14"/>
      <c r="Q3073" s="14"/>
      <c r="R3073" s="14"/>
      <c r="S3073" s="14"/>
      <c r="T3073" s="14"/>
      <c r="U3073" s="14"/>
      <c r="V3073" s="14"/>
      <c r="W3073" s="14"/>
      <c r="X3073" s="14"/>
    </row>
    <row r="3074" ht="27.0" customHeight="1">
      <c r="A3074" s="38" t="s">
        <v>3085</v>
      </c>
      <c r="B3074" s="37" t="s">
        <v>2431</v>
      </c>
      <c r="C3074" s="14"/>
      <c r="D3074" s="14"/>
      <c r="E3074" s="14"/>
      <c r="F3074" s="14"/>
      <c r="G3074" s="14"/>
      <c r="H3074" s="14"/>
      <c r="I3074" s="14"/>
      <c r="J3074" s="14"/>
      <c r="K3074" s="14"/>
      <c r="L3074" s="14"/>
      <c r="M3074" s="14"/>
      <c r="N3074" s="14"/>
      <c r="O3074" s="14"/>
      <c r="P3074" s="14"/>
      <c r="Q3074" s="14"/>
      <c r="R3074" s="14"/>
      <c r="S3074" s="14"/>
      <c r="T3074" s="14"/>
      <c r="U3074" s="14"/>
      <c r="V3074" s="14"/>
      <c r="W3074" s="14"/>
      <c r="X3074" s="14"/>
    </row>
    <row r="3075" ht="27.0" customHeight="1">
      <c r="A3075" s="25" t="s">
        <v>3086</v>
      </c>
      <c r="B3075" s="24" t="s">
        <v>3087</v>
      </c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</row>
    <row r="3076" ht="27.0" customHeight="1">
      <c r="A3076" s="22" t="str">
        <f>HYPERLINK("https://www.tenforums.com/tutorials/119220-turn-off-presentation-mode-windows.html","Presentation Mode - Turn On or Off in Windows")</f>
        <v>Presentation Mode - Turn On or Off in Windows</v>
      </c>
      <c r="B3076" s="23" t="s">
        <v>3088</v>
      </c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</row>
    <row r="3077" ht="27.0" customHeight="1">
      <c r="A3077" s="22" t="str">
        <f>HYPERLINK("https://www.tenforums.com/tutorials/119282-add-presentation-settings-desktop-context-menu-windows.html","Presentation Settings Desktop Context Menu - Add or Remove in Windows")</f>
        <v>Presentation Settings Desktop Context Menu - Add or Remove in Windows</v>
      </c>
      <c r="B3077" s="23" t="s">
        <v>3089</v>
      </c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</row>
    <row r="3078" ht="27.0" customHeight="1">
      <c r="A3078" s="22" t="str">
        <f>HYPERLINK("https://www.tenforums.com/tutorials/124468-enable-disable-presentation-settings-windows.html","Presentation Settings - Enable or Disable in Windows")</f>
        <v>Presentation Settings - Enable or Disable in Windows</v>
      </c>
      <c r="B3078" s="23" t="s">
        <v>3090</v>
      </c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</row>
    <row r="3079" ht="27.0" customHeight="1">
      <c r="A3079" s="25" t="s">
        <v>3091</v>
      </c>
      <c r="B3079" s="24" t="s">
        <v>3092</v>
      </c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</row>
    <row r="3080" ht="27.0" customHeight="1">
      <c r="A3080" s="25" t="s">
        <v>3093</v>
      </c>
      <c r="B3080" s="24" t="s">
        <v>3094</v>
      </c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</row>
    <row r="3081" ht="27.0" customHeight="1">
      <c r="A3081" s="22" t="str">
        <f>HYPERLINK("https://www.tenforums.com/tutorials/41687-details-preview-pane-width-size-reset-windows-8-10-a.html","Preview and Details Pane Width Size - Reset in Windows 8 and 10 ")</f>
        <v>Preview and Details Pane Width Size - Reset in Windows 8 and 10 </v>
      </c>
      <c r="B3081" s="23" t="s">
        <v>841</v>
      </c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</row>
    <row r="3082" ht="27.0" customHeight="1">
      <c r="A3082" s="22" t="str">
        <f>HYPERLINK("https://www.tenforums.com/tutorials/12316-insider-builds-start-stop-receiving-windows-10-a.html","Preview Builds for Insiders - Start or Stop Receiving in Windows 10")</f>
        <v>Preview Builds for Insiders - Start or Stop Receiving in Windows 10</v>
      </c>
      <c r="B3082" s="23" t="s">
        <v>1485</v>
      </c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</row>
    <row r="3083" ht="27.0" customHeight="1">
      <c r="A3083" s="22" t="str">
        <f>HYPERLINK("https://www.tenforums.com/tutorials/75915-preview-pane-add-context-menu-windows-10-a.html","Preview pane - Add to Context Menu in Windows 10")</f>
        <v>Preview pane - Add to Context Menu in Windows 10</v>
      </c>
      <c r="B3083" s="23" t="s">
        <v>3095</v>
      </c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</row>
    <row r="3084" ht="27.0" customHeight="1">
      <c r="A3084" s="22" t="str">
        <f>HYPERLINK("https://www.tenforums.com/tutorials/35230-preview-pane-file-explorer-show-hide-windows-10-a.html","Preview Pane in File Explorer - Show or Hide in Windows 10")</f>
        <v>Preview Pane in File Explorer - Show or Hide in Windows 10</v>
      </c>
      <c r="B3084" s="23" t="s">
        <v>1159</v>
      </c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</row>
    <row r="3085" ht="27.0" customHeight="1">
      <c r="A3085" s="22" t="str">
        <f>HYPERLINK("https://www.tenforums.com/tutorials/89342-hide-show-preview-handlers-preview-pane-windows-10-a.html","Preview Pane in File Explorer - Hide or Show Preview Handlers in Windows 10")</f>
        <v>Preview Pane in File Explorer - Hide or Show Preview Handlers in Windows 10</v>
      </c>
      <c r="B3085" s="23" t="s">
        <v>1158</v>
      </c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</row>
    <row r="3086" ht="27.0" customHeight="1">
      <c r="A3086" s="22" t="str">
        <f>HYPERLINK("https://www.tenforums.com/tutorials/79490-restore-previous-versions-files-folders-drives-windows-10-a.html","Previous Versions of Files, Folders, and Drives - Restore in Windows 10")</f>
        <v>Previous Versions of Files, Folders, and Drives - Restore in Windows 10</v>
      </c>
      <c r="B3086" s="24" t="s">
        <v>3096</v>
      </c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</row>
    <row r="3087" ht="27.0" customHeight="1">
      <c r="A3087" s="22" t="str">
        <f>HYPERLINK("https://www.tenforums.com/tutorials/2066-delete-windows-old-folder-windows-10-a.html","Previous Version of Windows - Delete in Windows 10")</f>
        <v>Previous Version of Windows - Delete in Windows 10</v>
      </c>
      <c r="B3087" s="34" t="s">
        <v>3097</v>
      </c>
      <c r="C3087" s="3"/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</row>
    <row r="3088" ht="27.0" customHeight="1">
      <c r="A3088" s="22" t="str">
        <f>HYPERLINK("https://www.tenforums.com/tutorials/79513-remove-previous-versions-context-menu-properties-windows-10-a.html","Previous Versions - Remove from Context Menu &amp; Properties in Windows 10")</f>
        <v>Previous Versions - Remove from Context Menu &amp; Properties in Windows 10</v>
      </c>
      <c r="B3088" s="23" t="s">
        <v>3098</v>
      </c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</row>
    <row r="3089" ht="27.0" customHeight="1">
      <c r="A3089" s="22" t="str">
        <f>HYPERLINK("https://www.tenforums.com/tutorials/4097-windows-10-go-back-previous-windows.html","Previous Version of Windows - Go Back from Windows 10")</f>
        <v>Previous Version of Windows - Go Back from Windows 10</v>
      </c>
      <c r="B3089" s="23" t="s">
        <v>1328</v>
      </c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</row>
    <row r="3090" ht="27.0" customHeight="1">
      <c r="A3090" s="22" t="str">
        <f>HYPERLINK("https://www.tenforums.com/tutorials/111315-set-number-days-can-go-back-previous-version-windows.html","Previous Version of Windows - Set Number of Days Can Go Back")</f>
        <v>Previous Version of Windows - Set Number of Days Can Go Back</v>
      </c>
      <c r="B3090" s="23" t="s">
        <v>1329</v>
      </c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</row>
    <row r="3091" ht="27.0" customHeight="1">
      <c r="A3091" s="22" t="str">
        <f>HYPERLINK("https://www.tenforums.com/tutorials/16474-prime95-stress-test-your-cpu.html","Prime95 - Stress Test Your CPU")</f>
        <v>Prime95 - Stress Test Your CPU</v>
      </c>
      <c r="B3091" s="23" t="s">
        <v>752</v>
      </c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</row>
    <row r="3092" ht="27.0" customHeight="1">
      <c r="A3092" s="22" t="str">
        <f>HYPERLINK("https://www.tenforums.com/tutorials/54305-print-dialog-use-modern-metro-style-windows-10-a.html","Print Dialog - Use Modern or Metro Style in Windows 10 ")</f>
        <v>Print Dialog - Use Modern or Metro Style in Windows 10 </v>
      </c>
      <c r="B3092" s="23" t="s">
        <v>3099</v>
      </c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</row>
    <row r="3093" ht="27.0" customHeight="1">
      <c r="A3093" s="25" t="str">
        <f>HYPERLINK("https://www.tenforums.com/tutorials/144118-how-enable-disable-print-logging-windows-10-event-viewer.html","Print Logging - Enable or Disable in Windows 10 Event Viewer")</f>
        <v>Print Logging - Enable or Disable in Windows 10 Event Viewer</v>
      </c>
      <c r="B3093" s="24" t="s">
        <v>3100</v>
      </c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</row>
    <row r="3094" ht="27.0" customHeight="1">
      <c r="A3094" s="22" t="str">
        <f>HYPERLINK("https://www.tenforums.com/tutorials/109302-turn-use-print-screen-key-launch-screen-snipping-windows-10-a.html","Print Screen Key - Turn On or Off Use to Launch Screen Snipping in Windows 10")</f>
        <v>Print Screen Key - Turn On or Off Use to Launch Screen Snipping in Windows 10</v>
      </c>
      <c r="B3094" s="23" t="s">
        <v>3101</v>
      </c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</row>
    <row r="3095" ht="27.0" customHeight="1">
      <c r="A3095" s="22" t="str">
        <f>HYPERLINK("https://www.tenforums.com/tutorials/90615-reset-clear-print-spooler-windows-10-a.html","Print Spooler - Reset and Clear in Windows 10")</f>
        <v>Print Spooler - Reset and Clear in Windows 10</v>
      </c>
      <c r="B3095" s="23" t="s">
        <v>3102</v>
      </c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</row>
    <row r="3096" ht="27.0" customHeight="1">
      <c r="A3096" s="28" t="s">
        <v>3103</v>
      </c>
      <c r="B3096" s="29" t="s">
        <v>3104</v>
      </c>
      <c r="C3096" s="14"/>
      <c r="D3096" s="14"/>
      <c r="E3096" s="14"/>
      <c r="F3096" s="14"/>
      <c r="G3096" s="14"/>
      <c r="H3096" s="14"/>
      <c r="I3096" s="14"/>
      <c r="J3096" s="14"/>
      <c r="K3096" s="14"/>
      <c r="L3096" s="14"/>
      <c r="M3096" s="14"/>
      <c r="N3096" s="14"/>
      <c r="O3096" s="14"/>
      <c r="P3096" s="14"/>
      <c r="Q3096" s="14"/>
      <c r="R3096" s="14"/>
      <c r="S3096" s="14"/>
      <c r="T3096" s="14"/>
      <c r="U3096" s="14"/>
      <c r="V3096" s="14"/>
      <c r="W3096" s="14"/>
      <c r="X3096" s="14"/>
    </row>
    <row r="3097" ht="27.0" customHeight="1">
      <c r="A3097" s="22" t="str">
        <f>HYPERLINK("https://www.tenforums.com/tutorials/35640-print-pdf-windows-10-a.html","Print to PDF in Windows 10")</f>
        <v>Print to PDF in Windows 10</v>
      </c>
      <c r="B3097" s="23" t="s">
        <v>2432</v>
      </c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</row>
    <row r="3098" ht="27.0" customHeight="1">
      <c r="A3098" s="22" t="str">
        <f>HYPERLINK("https://www.tenforums.com/tutorials/35650-microsoft-print-pdf-turn-off-windows-10-a.html","Print to PDF - Turn On or Off in Windows 10")</f>
        <v>Print to PDF - Turn On or Off in Windows 10</v>
      </c>
      <c r="B3098" s="23" t="s">
        <v>2434</v>
      </c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</row>
    <row r="3099" ht="27.0" customHeight="1">
      <c r="A3099" s="22" t="str">
        <f>HYPERLINK("https://www.tenforums.com/tutorials/66152-microsoft-xps-document-writer-printer-add-remove-windows-10-a.html","Print To XPS Document Writer - Add or Remove in Windows 10")</f>
        <v>Print To XPS Document Writer - Add or Remove in Windows 10</v>
      </c>
      <c r="B3099" s="23" t="s">
        <v>2460</v>
      </c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</row>
    <row r="3100" ht="27.0" customHeight="1">
      <c r="A3100" s="22" t="str">
        <f>HYPERLINK("https://www.tenforums.com/tutorials/101156-add-shared-printer-windows-10-a.html","Printer - Add Shared Printer in Windows 10")</f>
        <v>Printer - Add Shared Printer in Windows 10</v>
      </c>
      <c r="B3100" s="23" t="s">
        <v>3105</v>
      </c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</row>
    <row r="3101" ht="27.0" customHeight="1">
      <c r="A3101" s="25" t="str">
        <f>HYPERLINK("https://www.tenforums.com/tutorials/151383-how-add-printer-send-context-menu-windows-10-a.html","Printer - Add to Send To Context Menu in Windows 10")</f>
        <v>Printer - Add to Send To Context Menu in Windows 10</v>
      </c>
      <c r="B3101" s="24" t="s">
        <v>3106</v>
      </c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</row>
    <row r="3102" ht="27.0" customHeight="1">
      <c r="A3102" s="22" t="str">
        <f>HYPERLINK("https://www.tenforums.com/tutorials/101274-uninstall-printer-driver-windows-10-a.html","Printer Driver - Uninstall in Windows 10")</f>
        <v>Printer Driver - Uninstall in Windows 10</v>
      </c>
      <c r="B3102" s="23" t="s">
        <v>3107</v>
      </c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</row>
    <row r="3103" ht="27.0" customHeight="1">
      <c r="A3103" s="22" t="str">
        <f>HYPERLINK("https://www.tenforums.com/tutorials/72277-create-printer-queue-shortcut-windows-10-a.html","Printer Queue Shortcut  - Create in Windows 10")</f>
        <v>Printer Queue Shortcut  - Create in Windows 10</v>
      </c>
      <c r="B3103" s="23" t="s">
        <v>3108</v>
      </c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</row>
    <row r="3104" ht="27.0" customHeight="1">
      <c r="A3104" s="22" t="str">
        <f>HYPERLINK("https://www.tenforums.com/tutorials/101089-rename-printer-windows-10-a.html","Printer - Rename in Windows 10")</f>
        <v>Printer - Rename in Windows 10</v>
      </c>
      <c r="B3104" s="23" t="s">
        <v>3109</v>
      </c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</row>
    <row r="3105" ht="27.0" customHeight="1">
      <c r="A3105" s="22" t="str">
        <f>HYPERLINK("https://www.tenforums.com/tutorials/101201-remove-printer-windows-10-a.html","Printer - Remove in Windows 10")</f>
        <v>Printer - Remove in Windows 10</v>
      </c>
      <c r="B3105" s="56" t="s">
        <v>3110</v>
      </c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</row>
    <row r="3106" ht="27.0" customHeight="1">
      <c r="A3106" s="22" t="str">
        <f>HYPERLINK("https://www.tenforums.com/tutorials/101069-set-default-printer-windows-10-a.html","Printer - Set Default in Windows 10")</f>
        <v>Printer - Set Default in Windows 10</v>
      </c>
      <c r="B3106" s="57" t="s">
        <v>3111</v>
      </c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</row>
    <row r="3107" ht="27.0" customHeight="1">
      <c r="A3107" s="22" t="str">
        <f>HYPERLINK("https://www.tenforums.com/tutorials/101147-share-printer-windows-10-a.html","Printer - Share in Windows 10")</f>
        <v>Printer - Share in Windows 10</v>
      </c>
      <c r="B3107" s="23" t="s">
        <v>3112</v>
      </c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</row>
    <row r="3108" ht="27.0" customHeight="1">
      <c r="A3108" s="22" t="str">
        <f>HYPERLINK("https://www.tenforums.com/tutorials/26138-printer-turn-off-let-windows-10-manage-default-printer.html","Printer - Turn On or Off Let Windows 10 Manage Default Printer")</f>
        <v>Printer - Turn On or Off Let Windows 10 Manage Default Printer</v>
      </c>
      <c r="B3108" s="23" t="s">
        <v>3113</v>
      </c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</row>
    <row r="3109" ht="27.0" customHeight="1">
      <c r="A3109" s="22" t="str">
        <f>HYPERLINK("https://www.tenforums.com/tutorials/101051-backup-restore-printers-windows.html","Printers - Backup and Restore in Windows")</f>
        <v>Printers - Backup and Restore in Windows</v>
      </c>
      <c r="B3109" s="23" t="s">
        <v>3114</v>
      </c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</row>
    <row r="3110" ht="27.0" customHeight="1">
      <c r="A3110" s="22" t="str">
        <f>HYPERLINK("https://www.tenforums.com/tutorials/101072-create-printers-folder-shortcut-windows.html","Printers Folder Shortcut - Create in Windows")</f>
        <v>Printers Folder Shortcut - Create in Windows</v>
      </c>
      <c r="B3110" s="23" t="s">
        <v>3115</v>
      </c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</row>
    <row r="3111" ht="27.0" customHeight="1">
      <c r="A3111" s="22" t="str">
        <f>HYPERLINK("https://www.tenforums.com/tutorials/129465-list-all-installed-printers-windows-10-a.html","Printers - List All Installed Printers in Windows 10")</f>
        <v>Printers - List All Installed Printers in Windows 10</v>
      </c>
      <c r="B3111" s="23" t="s">
        <v>3116</v>
      </c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</row>
    <row r="3112" ht="27.0" customHeight="1">
      <c r="A3112" s="25" t="s">
        <v>3117</v>
      </c>
      <c r="B3112" s="24" t="s">
        <v>2094</v>
      </c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</row>
    <row r="3113" ht="27.0" customHeight="1">
      <c r="A3113" s="22" t="str">
        <f>HYPERLINK("https://www.tenforums.com/tutorials/38022-snapshot-sound-printscreen-key-add-remove-windows.html","PrintScreen Key SnapShot Sound  - Add or Remove in Windows")</f>
        <v>PrintScreen Key SnapShot Sound  - Add or Remove in Windows</v>
      </c>
      <c r="B3113" s="23" t="s">
        <v>3118</v>
      </c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</row>
    <row r="3114" ht="27.0" customHeight="1">
      <c r="A3114" s="22" t="str">
        <f>HYPERLINK("https://www.tenforums.com/tutorials/76495-use-microsoft-privacy-dashboard-manage-your-privacy-windows-10-a.html","Privacy Dashboard to Manage Your Privacy on the Cloud in Windows 10")</f>
        <v>Privacy Dashboard to Manage Your Privacy on the Cloud in Windows 10</v>
      </c>
      <c r="B3114" s="24" t="s">
        <v>1757</v>
      </c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</row>
    <row r="3115" ht="27.0" customHeight="1">
      <c r="A3115" s="22" t="str">
        <f>HYPERLINK("https://www.tenforums.com/tutorials/118840-enable-disable-privacy-settings-experience-sign-windows-10-a.html","Privacy Settings Experience - Enable or Disable at Sign-in in Windows 10")</f>
        <v>Privacy Settings Experience - Enable or Disable at Sign-in in Windows 10</v>
      </c>
      <c r="B3115" s="23" t="s">
        <v>3119</v>
      </c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</row>
    <row r="3116" ht="27.0" customHeight="1">
      <c r="A3116" s="22" t="str">
        <f>HYPERLINK("https://www.tenforums.com/tutorials/82624-read-privacy-statement-windows-10-microsoft-services.html","Read Privacy Statement - Read for Windows 10 and Microsoft Services")</f>
        <v>Read Privacy Statement - Read for Windows 10 and Microsoft Services</v>
      </c>
      <c r="B3116" s="24" t="s">
        <v>3120</v>
      </c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</row>
    <row r="3117" ht="27.0" customHeight="1">
      <c r="A3117" s="22" t="str">
        <f>HYPERLINK("https://www.tenforums.com/tutorials/107232-enable-disable-windows-error-reporting-windows-10-a.html","Problem Reporting - Enable or Disable in Windows 10")</f>
        <v>Problem Reporting - Enable or Disable in Windows 10</v>
      </c>
      <c r="B3117" s="23" t="s">
        <v>1083</v>
      </c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</row>
    <row r="3118" ht="27.0" customHeight="1">
      <c r="A3118" s="22" t="str">
        <f>HYPERLINK("https://www.tenforums.com/tutorials/108795-change-windows-error-problem-reporting-settings-windows-10-a.html","Problem Reporting Settings - Change in Windows 10")</f>
        <v>Problem Reporting Settings - Change in Windows 10</v>
      </c>
      <c r="B3118" s="23" t="s">
        <v>3121</v>
      </c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</row>
    <row r="3119" ht="27.0" customHeight="1">
      <c r="A3119" s="28" t="s">
        <v>3122</v>
      </c>
      <c r="B3119" s="29" t="s">
        <v>1375</v>
      </c>
      <c r="C3119" s="14"/>
      <c r="D3119" s="14"/>
      <c r="E3119" s="14"/>
      <c r="F3119" s="14"/>
      <c r="G3119" s="14"/>
      <c r="H3119" s="14"/>
      <c r="I3119" s="14"/>
      <c r="J3119" s="14"/>
      <c r="K3119" s="14"/>
      <c r="L3119" s="14"/>
      <c r="M3119" s="14"/>
      <c r="N3119" s="14"/>
      <c r="O3119" s="14"/>
      <c r="P3119" s="14"/>
      <c r="Q3119" s="14"/>
      <c r="R3119" s="14"/>
      <c r="S3119" s="14"/>
      <c r="T3119" s="14"/>
      <c r="U3119" s="14"/>
      <c r="V3119" s="14"/>
      <c r="W3119" s="14"/>
      <c r="X3119" s="14"/>
    </row>
    <row r="3120" ht="27.0" customHeight="1">
      <c r="A3120" s="22" t="str">
        <f>HYPERLINK("https://www.tenforums.com/tutorials/125919-enable-disable-launch-folder-windows-separate-process-windows.html","Process - Enable or Disable Launch Folder Windows in Separate Process in Windows")</f>
        <v>Process - Enable or Disable Launch Folder Windows in Separate Process in Windows</v>
      </c>
      <c r="B3120" s="23" t="s">
        <v>1099</v>
      </c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</row>
    <row r="3121" ht="27.0" customHeight="1">
      <c r="A3121" s="22" t="str">
        <f>HYPERLINK("https://www.tenforums.com/tutorials/101472-kill-process-windows-10-a.html","Process - Kill in Windows 10")</f>
        <v>Process - Kill in Windows 10</v>
      </c>
      <c r="B3121" s="23" t="s">
        <v>3123</v>
      </c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</row>
    <row r="3122" ht="27.0" customHeight="1">
      <c r="A3122" s="22" t="str">
        <f>HYPERLINK("https://www.tenforums.com/tutorials/89548-set-cpu-process-priority-applications-windows-10-a.html","Process Priority - Set for Applications in Windows 10")</f>
        <v>Process Priority - Set for Applications in Windows 10</v>
      </c>
      <c r="B3122" s="23" t="s">
        <v>751</v>
      </c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</row>
    <row r="3123" ht="27.0" customHeight="1">
      <c r="A3123" s="22" t="str">
        <f>HYPERLINK("https://www.tenforums.com/tutorials/60878-process-see-if-32-bit-64-bit-windows-10-a.html","Process - See if 32-bit or 64-bit in Windows 10 ")</f>
        <v>Process - See if 32-bit or 64-bit in Windows 10 </v>
      </c>
      <c r="B3123" s="23" t="s">
        <v>3124</v>
      </c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</row>
    <row r="3124" ht="27.0" customHeight="1">
      <c r="A3124" s="22" t="str">
        <f>HYPERLINK("https://www.tenforums.com/tutorials/26850-process-see-if-running-administrator-elevated.html","Process - See if Running as Administrator (elevated)")</f>
        <v>Process - See if Running as Administrator (elevated)</v>
      </c>
      <c r="B3124" s="23" t="s">
        <v>178</v>
      </c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</row>
    <row r="3125" ht="27.0" customHeight="1">
      <c r="A3125" s="22" t="str">
        <f>HYPERLINK("https://www.tenforums.com/tutorials/63945-process-see-user-running-windows-10-a.html","Process - See User Running As in Windows 10 ")</f>
        <v>Process - See User Running As in Windows 10 </v>
      </c>
      <c r="B3125" s="23" t="s">
        <v>3125</v>
      </c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</row>
    <row r="3126" ht="27.0" customHeight="1">
      <c r="A3126" s="22" t="str">
        <f>HYPERLINK("https://www.tenforums.com/tutorials/118795-save-list-running-processes-file-windows.html","Processes - Save List of Running to File in Windows")</f>
        <v>Processes - Save List of Running to File in Windows</v>
      </c>
      <c r="B3126" s="23" t="s">
        <v>3126</v>
      </c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</row>
    <row r="3127" ht="27.0" customHeight="1">
      <c r="A3127" s="22" t="str">
        <f>HYPERLINK("https://www.tenforums.com/tutorials/95574-change-maximum-processor-frequency-windows-10-a.html","Processor - Change Maximum Frequency in Windows 10")</f>
        <v>Processor - Change Maximum Frequency in Windows 10</v>
      </c>
      <c r="B3127" s="23" t="s">
        <v>747</v>
      </c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</row>
    <row r="3128" ht="27.0" customHeight="1">
      <c r="A3128" s="25" t="s">
        <v>3127</v>
      </c>
      <c r="B3128" s="24" t="s">
        <v>749</v>
      </c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</row>
    <row r="3129" ht="27.0" customHeight="1">
      <c r="A3129" s="22" t="str">
        <f>HYPERLINK("https://www.tenforums.com/tutorials/132836-check-what-processor-cpu-windows-pc.html","Processor or CPU - Check What is in Windows PC")</f>
        <v>Processor or CPU - Check What is in Windows PC</v>
      </c>
      <c r="B3129" s="23" t="s">
        <v>750</v>
      </c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</row>
    <row r="3130" ht="27.0" customHeight="1">
      <c r="A3130" s="22" t="str">
        <f>HYPERLINK("https://www.tenforums.com/tutorials/89429-adjust-processor-resources-best-performance-windows-10-a.html","Processor Scheduling - Adjust for Best Performance of Programs or Background Services in Windows 10")</f>
        <v>Processor Scheduling - Adjust for Best Performance of Programs or Background Services in Windows 10</v>
      </c>
      <c r="B3130" s="23" t="s">
        <v>3128</v>
      </c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</row>
    <row r="3131" ht="27.0" customHeight="1">
      <c r="A3131" s="22" t="str">
        <f>HYPERLINK("https://www.tenforums.com/tutorials/7209-product-key-change-windows-10-a.html","Product Key - Change in Windows 10")</f>
        <v>Product Key - Change in Windows 10</v>
      </c>
      <c r="B3131" s="23" t="s">
        <v>3129</v>
      </c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</row>
    <row r="3132" ht="27.0" customHeight="1">
      <c r="A3132" s="22" t="str">
        <f>HYPERLINK("https://www.tenforums.com/tutorials/36271-product-key-clear-registry-windows.html","Product Key - Clear from Registry in Windows ")</f>
        <v>Product Key - Clear from Registry in Windows </v>
      </c>
      <c r="B3132" s="23" t="s">
        <v>3130</v>
      </c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</row>
    <row r="3133" ht="27.0" customHeight="1">
      <c r="A3133" s="22" t="str">
        <f>HYPERLINK("https://www.tenforums.com/tutorials/49586-windows-license-type-determine-if-oem-retail-volume.html","Product Key - Determine if OEM, Retail, or Volume")</f>
        <v>Product Key - Determine if OEM, Retail, or Volume</v>
      </c>
      <c r="B3133" s="24" t="s">
        <v>1593</v>
      </c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</row>
    <row r="3134" ht="27.0" customHeight="1">
      <c r="A3134" s="22" t="str">
        <f>HYPERLINK("https://www.tenforums.com/tutorials/55398-microsoft-account-link-digital-license-windows-10-pc.html","Product Key - Link to Microsoft Account on Windows 10 PC")</f>
        <v>Product Key - Link to Microsoft Account on Windows 10 PC</v>
      </c>
      <c r="B3134" s="23" t="s">
        <v>84</v>
      </c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</row>
    <row r="3135" ht="27.0" customHeight="1">
      <c r="A3135" s="22" t="str">
        <f>HYPERLINK("https://www.tenforums.com/tutorials/35979-product-key-uninstall-deactivate-windows-10-a.html","Product Key - Uninstall to Deactivate Windows 10")</f>
        <v>Product Key - Uninstall to Deactivate Windows 10</v>
      </c>
      <c r="B3135" s="23" t="s">
        <v>3131</v>
      </c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</row>
    <row r="3136" ht="27.0" customHeight="1">
      <c r="A3136" s="22" t="str">
        <f>HYPERLINK("https://www.tenforums.com/tutorials/7745-product-key-view-windows-10-a.html","Product Key - View in Windows 10")</f>
        <v>Product Key - View in Windows 10</v>
      </c>
      <c r="B3136" s="23" t="s">
        <v>3132</v>
      </c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</row>
    <row r="3137" ht="27.0" customHeight="1">
      <c r="A3137" s="22" t="str">
        <f>HYPERLINK("https://www.tenforums.com/tutorials/95922-generic-product-keys-install-windows-10-editions.html","Product Keys (Generic) to Install Windows 10 Editions")</f>
        <v>Product Keys (Generic) to Install Windows 10 Editions</v>
      </c>
      <c r="B3137" s="23" t="s">
        <v>795</v>
      </c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</row>
    <row r="3138" ht="27.0" customHeight="1">
      <c r="A3138" s="22" t="str">
        <f>HYPERLINK("https://www.tenforums.com/tutorials/89060-change-name-user-profile-folder-windows-10-a.html","Profile Folder - Change Name in Windows 10")</f>
        <v>Profile Folder - Change Name in Windows 10</v>
      </c>
      <c r="B3138" s="23" t="s">
        <v>53</v>
      </c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</row>
    <row r="3139" ht="27.0" customHeight="1">
      <c r="A3139" s="22" t="str">
        <f>HYPERLINK("https://www.tenforums.com/tutorials/1964-users-folder-move-location-windows-10-a.html","Profile Folder of Users - Move Location in Windows 10")</f>
        <v>Profile Folder of Users - Move Location in Windows 10</v>
      </c>
      <c r="B3139" s="23" t="s">
        <v>3133</v>
      </c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</row>
    <row r="3140" ht="27.0" customHeight="1">
      <c r="A3140" s="22" t="str">
        <f>HYPERLINK("https://www.tenforums.com/tutorials/69127-delete-user-profile-windows-10-a.html","Profile of User Account - Delete in Windows 10")</f>
        <v>Profile of User Account - Delete in Windows 10</v>
      </c>
      <c r="B3140" s="23" t="s">
        <v>3134</v>
      </c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</row>
    <row r="3141" ht="27.0" customHeight="1">
      <c r="A3141" s="22" t="str">
        <f>HYPERLINK("https://www.tenforums.com/tutorials/86975-program-install-uninstall-troubleshooter-windows.html","Program Install and Uninstall Troubleshooter - Use in Windows")</f>
        <v>Program Install and Uninstall Troubleshooter - Use in Windows</v>
      </c>
      <c r="B3141" s="23" t="s">
        <v>3135</v>
      </c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</row>
    <row r="3142" ht="27.0" customHeight="1">
      <c r="A3142" s="25" t="s">
        <v>3136</v>
      </c>
      <c r="B3142" s="24" t="s">
        <v>167</v>
      </c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</row>
    <row r="3143" ht="27.0" customHeight="1">
      <c r="A3143" s="22" t="str">
        <f>HYPERLINK("https://www.tenforums.com/tutorials/67058-win-x-programs-features-control-panel-settings-windows-10-a.html","Programs and Features in Win+X Menu - Control Panel or Settings in Windows 10 ")</f>
        <v>Programs and Features in Win+X Menu - Control Panel or Settings in Windows 10 </v>
      </c>
      <c r="B3143" s="23" t="s">
        <v>3137</v>
      </c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</row>
    <row r="3144" ht="27.0" customHeight="1">
      <c r="A3144" s="25" t="str">
        <f>HYPERLINK("https://www.tenforums.com/tutorials/143263-how-install-uninstall-programs-safe-mode-windows-10-a.html","Programs - Install and Uninstall in Safe Mode")</f>
        <v>Programs - Install and Uninstall in Safe Mode</v>
      </c>
      <c r="B3144" s="24" t="s">
        <v>3138</v>
      </c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</row>
    <row r="3145" ht="27.0" customHeight="1">
      <c r="A3145" s="22" t="str">
        <f>HYPERLINK("https://www.tenforums.com/tutorials/4689-apps-uninstall-windows-10-a.html","Programs - Uninstall in Windows 10")</f>
        <v>Programs - Uninstall in Windows 10</v>
      </c>
      <c r="B3145" s="23" t="s">
        <v>3139</v>
      </c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</row>
    <row r="3146" ht="27.0" customHeight="1">
      <c r="A3146" s="22" t="str">
        <f>HYPERLINK("https://www.tenforums.com/tutorials/124509-project-android-phone-screen-windows-10-pc.html","Project Android Phone to Screen on Windows 10 PC")</f>
        <v>Project Android Phone to Screen on Windows 10 PC</v>
      </c>
      <c r="B3146" s="23" t="s">
        <v>152</v>
      </c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</row>
    <row r="3147" ht="27.0" customHeight="1">
      <c r="A3147" s="22" t="str">
        <f>HYPERLINK("https://www.tenforums.com/tutorials/53922-display-switch-change-presentation-mode-project-windows-10-a.html","Project Display - Change Presentation Mode in Windows 10 ")</f>
        <v>Project Display - Change Presentation Mode in Windows 10 </v>
      </c>
      <c r="B3147" s="23" t="s">
        <v>931</v>
      </c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</row>
    <row r="3148" ht="27.0" customHeight="1">
      <c r="A3148" s="25" t="str">
        <f>HYPERLINK("https://www.tenforums.com/tutorials/137721-add-project-display-context-menu-windows-10-a.html","Project Display context menu - Add in Windows 10")</f>
        <v>Project Display context menu - Add in Windows 10</v>
      </c>
      <c r="B3148" s="24" t="s">
        <v>3140</v>
      </c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</row>
    <row r="3149" ht="27.0" customHeight="1">
      <c r="A3149" s="22" t="str">
        <f>HYPERLINK("https://www.tenforums.com/tutorials/4608-display-switch-shortcut-create-windows-10-a.html","Project Display Switch shortcut - Create in Windows 10")</f>
        <v>Project Display Switch shortcut - Create in Windows 10</v>
      </c>
      <c r="B3149" s="23" t="s">
        <v>932</v>
      </c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</row>
    <row r="3150" ht="27.0" customHeight="1">
      <c r="A3150" s="22" t="str">
        <f>HYPERLINK("https://www.tenforums.com/tutorials/53814-connect-wireless-display-miracast-windows-10-a.html","Project to Wireless Display with Miracast in Windows 10 ")</f>
        <v>Project to Wireless Display with Miracast in Windows 10 </v>
      </c>
      <c r="B3150" s="23" t="s">
        <v>632</v>
      </c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</row>
    <row r="3151" ht="27.0" customHeight="1">
      <c r="A3151" s="22" t="str">
        <f>HYPERLINK("https://www.tenforums.com/tutorials/53895-connect-wireless-display-miracast-windows-10-mobile-phone.html","Project to Wireless Display with Miracast on Windows 10 Mobile Phone ")</f>
        <v>Project to Wireless Display with Miracast on Windows 10 Mobile Phone </v>
      </c>
      <c r="B3151" s="23" t="s">
        <v>633</v>
      </c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</row>
    <row r="3152" ht="27.0" customHeight="1">
      <c r="A3152" s="22" t="str">
        <f>HYPERLINK("https://www.tenforums.com/tutorials/49088-projecting-pc-change-when-ask-windows-10-a.html","Projecting to this PC - Change when to Ask in Windows 10")</f>
        <v>Projecting to this PC - Change when to Ask in Windows 10</v>
      </c>
      <c r="B3152" s="23" t="s">
        <v>3141</v>
      </c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</row>
    <row r="3153" ht="27.0" customHeight="1">
      <c r="A3153" s="22" t="str">
        <f>HYPERLINK("https://www.tenforums.com/tutorials/49466-projecting-pc-enable-disable-windows-10-a.html","Projecting to this PC - Enable or Disable in Windows 10")</f>
        <v>Projecting to this PC - Enable or Disable in Windows 10</v>
      </c>
      <c r="B3153" s="23" t="s">
        <v>3142</v>
      </c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</row>
    <row r="3154" ht="27.0" customHeight="1">
      <c r="A3154" s="22" t="str">
        <f>HYPERLINK("https://www.tenforums.com/tutorials/49148-projecting-pc-windows-10-mobile-phone.html","Projecting to this PC from Windows 10 Mobile Phone")</f>
        <v>Projecting to this PC from Windows 10 Mobile Phone</v>
      </c>
      <c r="B3154" s="23" t="s">
        <v>3143</v>
      </c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</row>
    <row r="3155" ht="27.0" customHeight="1">
      <c r="A3155" s="25" t="s">
        <v>3144</v>
      </c>
      <c r="B3155" s="24" t="s">
        <v>630</v>
      </c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</row>
    <row r="3156" ht="27.0" customHeight="1">
      <c r="A3156" s="22" t="str">
        <f>HYPERLINK("https://www.tenforums.com/tutorials/55823-projecting-pc-only-when-plugged-turn-off-windows-10-a.html","Projecting to this PC Only when Plugged In - Turn On/Off in Windows 10")</f>
        <v>Projecting to this PC Only when Plugged In - Turn On/Off in Windows 10</v>
      </c>
      <c r="B3156" s="23" t="s">
        <v>3145</v>
      </c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</row>
    <row r="3157" ht="27.0" customHeight="1">
      <c r="A3157" s="22" t="str">
        <f>HYPERLINK("https://www.tenforums.com/tutorials/49091-projecting-pc-require-pin-turn-off-windows-10-a.html","Projecting to this PC Require PIN - Turn On or Off in Windows 10")</f>
        <v>Projecting to this PC Require PIN - Turn On or Off in Windows 10</v>
      </c>
      <c r="B3157" s="23" t="s">
        <v>3146</v>
      </c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</row>
    <row r="3158" ht="27.0" customHeight="1">
      <c r="A3158" s="22" t="str">
        <f>HYPERLINK("https://www.tenforums.com/tutorials/49083-projecting-pc-turn-off-windows-10-a.html","Projecting to this PC - Turn On or Off in Windows 10")</f>
        <v>Projecting to this PC - Turn On or Off in Windows 10</v>
      </c>
      <c r="B3158" s="23" t="s">
        <v>3147</v>
      </c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</row>
    <row r="3159" ht="27.0" customHeight="1">
      <c r="A3159" s="25" t="s">
        <v>3148</v>
      </c>
      <c r="B3159" s="24" t="s">
        <v>3149</v>
      </c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</row>
    <row r="3160" ht="27.0" customHeight="1">
      <c r="A3160" s="25" t="s">
        <v>3150</v>
      </c>
      <c r="B3160" s="24" t="s">
        <v>3151</v>
      </c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</row>
    <row r="3161" ht="27.0" customHeight="1">
      <c r="A3161" s="25" t="s">
        <v>3152</v>
      </c>
      <c r="B3161" s="24" t="s">
        <v>3153</v>
      </c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</row>
    <row r="3162" ht="27.0" customHeight="1">
      <c r="A3162" s="25" t="s">
        <v>3154</v>
      </c>
      <c r="B3162" s="24" t="s">
        <v>1320</v>
      </c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</row>
    <row r="3163" ht="27.0" customHeight="1">
      <c r="A3163" s="25" t="s">
        <v>3155</v>
      </c>
      <c r="B3163" s="24" t="s">
        <v>1619</v>
      </c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</row>
    <row r="3164" ht="27.0" customHeight="1">
      <c r="A3164" s="25" t="s">
        <v>3156</v>
      </c>
      <c r="B3164" s="24" t="s">
        <v>3157</v>
      </c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</row>
    <row r="3165" ht="27.0" customHeight="1">
      <c r="A3165" s="25" t="s">
        <v>3158</v>
      </c>
      <c r="B3165" s="24" t="s">
        <v>3159</v>
      </c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</row>
    <row r="3166" ht="27.0" customHeight="1">
      <c r="A3166" s="25" t="s">
        <v>3160</v>
      </c>
      <c r="B3166" s="24" t="s">
        <v>3161</v>
      </c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</row>
    <row r="3167" ht="27.0" customHeight="1">
      <c r="A3167" s="25" t="s">
        <v>3162</v>
      </c>
      <c r="B3167" s="24" t="s">
        <v>3163</v>
      </c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</row>
    <row r="3168" ht="27.0" customHeight="1">
      <c r="A3168" s="25" t="s">
        <v>3164</v>
      </c>
      <c r="B3168" s="24" t="s">
        <v>3165</v>
      </c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</row>
    <row r="3169" ht="27.0" customHeight="1">
      <c r="A3169" s="25" t="s">
        <v>3166</v>
      </c>
      <c r="B3169" s="24" t="s">
        <v>3167</v>
      </c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</row>
    <row r="3170" ht="27.0" customHeight="1">
      <c r="A3170" s="22" t="str">
        <f>HYPERLINK("https://www.tenforums.com/tutorials/11769-provisioning-package-create-windows-10-a.html","Provisioning Package - Create in Windows 10")</f>
        <v>Provisioning Package - Create in Windows 10</v>
      </c>
      <c r="B3170" s="23" t="s">
        <v>3168</v>
      </c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</row>
    <row r="3171" ht="27.0" customHeight="1">
      <c r="A3171" s="25" t="s">
        <v>3169</v>
      </c>
      <c r="B3171" s="24" t="s">
        <v>3170</v>
      </c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</row>
    <row r="3172" ht="27.0" customHeight="1">
      <c r="A3172" s="22" t="str">
        <f>HYPERLINK("https://www.tenforums.com/tutorials/64349-run-administrator-add-ps1-file-context-menu-windows-10-a.html","PS1 File - Add Run as administrator to Context Menu in Windows 10 ")</f>
        <v>PS1 File - Add Run as administrator to Context Menu in Windows 10 </v>
      </c>
      <c r="B3172" s="23" t="s">
        <v>3171</v>
      </c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</row>
    <row r="3173" ht="27.0" customHeight="1">
      <c r="A3173" s="22" t="str">
        <f>HYPERLINK("https://www.tenforums.com/tutorials/50179-public-folder-sharing-turn-off-windows-10-a.html","Public Folder Sharing - Turn On or Off in Windows 10 ")</f>
        <v>Public Folder Sharing - Turn On or Off in Windows 10 </v>
      </c>
      <c r="B3173" s="23" t="s">
        <v>3172</v>
      </c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</row>
    <row r="3174" ht="27.0" customHeight="1">
      <c r="A3174" s="6" t="s">
        <v>3173</v>
      </c>
      <c r="B3174" s="6" t="s">
        <v>3173</v>
      </c>
      <c r="C3174" s="21"/>
      <c r="D3174" s="21"/>
      <c r="E3174" s="21"/>
      <c r="F3174" s="21"/>
      <c r="G3174" s="21"/>
      <c r="H3174" s="21"/>
      <c r="I3174" s="21"/>
      <c r="J3174" s="21"/>
      <c r="K3174" s="21"/>
      <c r="L3174" s="21"/>
      <c r="M3174" s="21"/>
      <c r="N3174" s="21"/>
      <c r="O3174" s="21"/>
      <c r="P3174" s="21"/>
      <c r="Q3174" s="21"/>
      <c r="R3174" s="21"/>
      <c r="S3174" s="21"/>
      <c r="T3174" s="21"/>
      <c r="U3174" s="21"/>
      <c r="V3174" s="21"/>
      <c r="W3174" s="21"/>
      <c r="X3174" s="21"/>
    </row>
    <row r="3175" ht="27.0" customHeight="1">
      <c r="A3175" s="22" t="str">
        <f>HYPERLINK("https://www.tenforums.com/tutorials/2714-quick-access-add-remove-favorites-windows-10-a.html","Quick Access - Add or Remove Favorites in Windows 10")</f>
        <v>Quick Access - Add or Remove Favorites in Windows 10</v>
      </c>
      <c r="B3175" s="23" t="s">
        <v>1131</v>
      </c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</row>
    <row r="3176" ht="27.0" customHeight="1">
      <c r="A3176" s="22" t="str">
        <f>HYPERLINK("https://www.tenforums.com/tutorials/2712-quick-access-add-remove-frequent-folders-windows-10-a.html","Quick access - Add or Remove Frequent folders Windows 10")</f>
        <v>Quick access - Add or Remove Frequent folders Windows 10</v>
      </c>
      <c r="B3176" s="23" t="s">
        <v>3174</v>
      </c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</row>
    <row r="3177" ht="27.0" customHeight="1">
      <c r="A3177" s="22" t="str">
        <f>HYPERLINK("https://www.tenforums.com/tutorials/2933-pin-quick-access-context-menu-remove-windows-10-a.html","Quick access - Add or Remove 'Pin to Quick access' Context Menu in Windows 10")</f>
        <v>Quick access - Add or Remove 'Pin to Quick access' Context Menu in Windows 10</v>
      </c>
      <c r="B3177" s="23" t="s">
        <v>2976</v>
      </c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</row>
    <row r="3178" ht="27.0" customHeight="1">
      <c r="A3178" s="22" t="str">
        <f>HYPERLINK("https://www.tenforums.com/tutorials/2713-quick-access-add-remove-recent-files-windows-10-a.html","Quick access - Add or Remove Recent files in Windows 10")</f>
        <v>Quick access - Add or Remove Recent files in Windows 10</v>
      </c>
      <c r="B3178" s="23" t="s">
        <v>3175</v>
      </c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</row>
    <row r="3179" ht="27.0" customHeight="1">
      <c r="A3179" s="22" t="str">
        <f>HYPERLINK("https://www.tenforums.com/tutorials/4448-quick-access-hide-specific-file-folder-windows-10-a.html","Quick Access - Hide Specific File or Folder in Windows 10")</f>
        <v>Quick Access - Hide Specific File or Folder in Windows 10</v>
      </c>
      <c r="B3179" s="23" t="s">
        <v>3176</v>
      </c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</row>
    <row r="3180" ht="27.0" customHeight="1">
      <c r="A3180" s="22" t="str">
        <f>HYPERLINK("https://www.tenforums.com/tutorials/115807-change-quick-access-icon-file-explorer-windows-10-a.html","Quick Access Icon - Change in File Explorer in Windows 10")</f>
        <v>Quick Access Icon - Change in File Explorer in Windows 10</v>
      </c>
      <c r="B3180" s="23" t="s">
        <v>3177</v>
      </c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</row>
    <row r="3181" ht="27.0" customHeight="1">
      <c r="A3181" s="22" t="str">
        <f>HYPERLINK("https://www.tenforums.com/tutorials/4844-quick-access-navigation-pane-add-remove-windows-10-a.html","Quick access in Navigation Pane - Add or Remove in Windows 10")</f>
        <v>Quick access in Navigation Pane - Add or Remove in Windows 10</v>
      </c>
      <c r="B3181" s="23" t="s">
        <v>2603</v>
      </c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</row>
    <row r="3182" ht="27.0" customHeight="1">
      <c r="A3182" s="22" t="str">
        <f>HYPERLINK("https://www.tenforums.com/tutorials/3734-file-explorer-open-pc-quick-access.html","Quick access - Open to in File Explorer")</f>
        <v>Quick access - Open to in File Explorer</v>
      </c>
      <c r="B3182" s="23" t="s">
        <v>1154</v>
      </c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</row>
    <row r="3183" ht="27.0" customHeight="1">
      <c r="A3183" s="22" t="str">
        <f>HYPERLINK("https://www.tenforums.com/tutorials/2893-quick-access-pin-unpin-locations-windows-10-a.html","Quick access - Pin or Unpin Locations in Windows 10")</f>
        <v>Quick access - Pin or Unpin Locations in Windows 10</v>
      </c>
      <c r="B3183" s="23" t="s">
        <v>2975</v>
      </c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</row>
    <row r="3184" ht="27.0" customHeight="1">
      <c r="A3184" s="25" t="str">
        <f>HYPERLINK("https://www.tenforums.com/tutorials/153669-how-pin-recent-folders-quick-access-windows-10-a.html","Quick Access - Pin Recent Folders to in Windows 10")</f>
        <v>Quick Access - Pin Recent Folders to in Windows 10</v>
      </c>
      <c r="B3184" s="24" t="s">
        <v>3178</v>
      </c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</row>
    <row r="3185" ht="27.0" customHeight="1">
      <c r="A3185" s="25" t="str">
        <f>HYPERLINK("https://www.tenforums.com/tutorials/153674-how-pin-recent-items-quick-access-windows-10-a.html","Quick Access - Pin Recent Items to in Windows 10")</f>
        <v>Quick Access - Pin Recent Items to in Windows 10</v>
      </c>
      <c r="B3185" s="24" t="s">
        <v>3179</v>
      </c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</row>
    <row r="3186" ht="27.0" customHeight="1">
      <c r="A3186" s="25" t="s">
        <v>3180</v>
      </c>
      <c r="B3186" s="24" t="s">
        <v>3181</v>
      </c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</row>
    <row r="3187" ht="27.0" customHeight="1">
      <c r="A3187" s="25" t="s">
        <v>3182</v>
      </c>
      <c r="B3187" s="24" t="s">
        <v>3183</v>
      </c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</row>
    <row r="3188" ht="27.0" customHeight="1">
      <c r="A3188" s="22" t="str">
        <f>HYPERLINK("https://www.tenforums.com/tutorials/2565-quick-access-toolbar-add-empty-recycle-bin-windows-10-a.html","Quick Access Toolbar - Add Empty Recycle Bin in Windows 10")</f>
        <v>Quick Access Toolbar - Add Empty Recycle Bin in Windows 10</v>
      </c>
      <c r="B3188" s="23" t="s">
        <v>3184</v>
      </c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</row>
    <row r="3189" ht="27.0" customHeight="1">
      <c r="A3189" s="22" t="str">
        <f>HYPERLINK("https://www.tenforums.com/tutorials/42808-file-explorer-quick-access-toolbar-add-remove-items-windows-10-a.html","Quick Access Toolbar in File Explorer - Add or Remove Items in Windows 10 ")</f>
        <v>Quick Access Toolbar in File Explorer - Add or Remove Items in Windows 10 </v>
      </c>
      <c r="B3189" s="23" t="s">
        <v>1160</v>
      </c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</row>
    <row r="3190" ht="27.0" customHeight="1">
      <c r="A3190" s="22" t="str">
        <f>HYPERLINK("https://www.tenforums.com/tutorials/42864-file-explorer-quick-access-toolbar-backup-restore-windows-10-a.html","Quick Access Toolbar in File Explorer - Backup and Restore in Windows 10 ")</f>
        <v>Quick Access Toolbar in File Explorer - Backup and Restore in Windows 10 </v>
      </c>
      <c r="B3190" s="23" t="s">
        <v>1161</v>
      </c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</row>
    <row r="3191" ht="27.0" customHeight="1">
      <c r="A3191" s="22" t="str">
        <f>HYPERLINK("https://www.tenforums.com/tutorials/42858-file-explorer-quick-access-toolbar-reset-default-windows-10-a.html","Quick Access Toolbar in File Explorer - Reset to Default in Windows 10 ")</f>
        <v>Quick Access Toolbar in File Explorer - Reset to Default in Windows 10 </v>
      </c>
      <c r="B3191" s="23" t="s">
        <v>1162</v>
      </c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</row>
    <row r="3192" ht="27.0" customHeight="1">
      <c r="A3192" s="22" t="str">
        <f>HYPERLINK("https://www.tenforums.com/tutorials/42839-file-explorer-quick-access-toolbar-show-above-below-ribbon.html","Quick Access Toolbar in File Explorer - Show Above or Below Ribbon ")</f>
        <v>Quick Access Toolbar in File Explorer - Show Above or Below Ribbon </v>
      </c>
      <c r="B3192" s="23" t="s">
        <v>1163</v>
      </c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</row>
    <row r="3193" ht="27.0" customHeight="1">
      <c r="A3193" s="22" t="str">
        <f>HYPERLINK("https://www.tenforums.com/tutorials/45158-action-center-quick-actions-backup-restore-windows-10-a.html","Quick Actions - Backup and Restore in Windows 10 ")</f>
        <v>Quick Actions - Backup and Restore in Windows 10 </v>
      </c>
      <c r="B3193" s="23" t="s">
        <v>71</v>
      </c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</row>
    <row r="3194" ht="27.0" customHeight="1">
      <c r="A3194" s="22" t="str">
        <f>HYPERLINK("https://www.tenforums.com/tutorials/3956-action-center-quick-actions-add-remove-windows-10-a.html","Quick Actions in Action Center - Add or Remove in Windows 10 ")</f>
        <v>Quick Actions in Action Center - Add or Remove in Windows 10 </v>
      </c>
      <c r="B3194" s="23" t="s">
        <v>69</v>
      </c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</row>
    <row r="3195" ht="27.0" customHeight="1">
      <c r="A3195" s="22" t="str">
        <f>HYPERLINK("https://www.tenforums.com/tutorials/45074-action-center-quick-actions-change-number-show-windows-10-a.html","Quick Actions in Action Center - Change Number to Show in Windows 10 ")</f>
        <v>Quick Actions in Action Center - Change Number to Show in Windows 10 </v>
      </c>
      <c r="B3195" s="23" t="s">
        <v>72</v>
      </c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</row>
    <row r="3196" ht="27.0" customHeight="1">
      <c r="A3196" s="22" t="str">
        <f>HYPERLINK("https://www.tenforums.com/tutorials/48122-action-center-quick-actions-rearrange-windows-10-a.html","Quick Actions in Action Center - Rearrange in Windows 10 ")</f>
        <v>Quick Actions in Action Center - Rearrange in Windows 10 </v>
      </c>
      <c r="B3196" s="23" t="s">
        <v>73</v>
      </c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</row>
    <row r="3197" ht="27.0" customHeight="1">
      <c r="A3197" s="22" t="str">
        <f>HYPERLINK("https://www.tenforums.com/tutorials/45143-action-center-quick-actions-reset-default-windows-10-a.html","Quick Actions in Action Center - Reset to Default in Windows 10")</f>
        <v>Quick Actions in Action Center - Reset to Default in Windows 10</v>
      </c>
      <c r="B3197" s="23" t="s">
        <v>75</v>
      </c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</row>
    <row r="3198" ht="27.0" customHeight="1">
      <c r="A3198" s="22" t="str">
        <f>HYPERLINK("https://www.tenforums.com/tutorials/56123-quick-assist-get-give-remote-assistance-windows-10-a.html","Quick Assist - Get and Give Remote Assistance in Windows 10 ")</f>
        <v>Quick Assist - Get and Give Remote Assistance in Windows 10 </v>
      </c>
      <c r="B3198" s="23" t="s">
        <v>3185</v>
      </c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</row>
    <row r="3199" ht="27.0" customHeight="1">
      <c r="A3199" s="22" t="str">
        <f>HYPERLINK("https://www.tenforums.com/tutorials/22914-quick-launch-add-remove-send-context-menu-windows-10-a.html","Quick Launch - Add or Remove from Send to Context Menu in Windows 10")</f>
        <v>Quick Launch - Add or Remove from Send to Context Menu in Windows 10</v>
      </c>
      <c r="B3199" s="23" t="s">
        <v>3186</v>
      </c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</row>
    <row r="3200" ht="27.0" customHeight="1">
      <c r="A3200" s="22" t="str">
        <f>HYPERLINK("https://www.tenforums.com/tutorials/4624-quick-launch-toolbar-add-remove-windows-10-a.html","Quick Launch toolbar - Add or Remove in Windows 10")</f>
        <v>Quick Launch toolbar - Add or Remove in Windows 10</v>
      </c>
      <c r="B3200" s="23" t="s">
        <v>3187</v>
      </c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</row>
    <row r="3201" ht="27.0" customHeight="1">
      <c r="A3201" s="22" t="str">
        <f>HYPERLINK("https://www.tenforums.com/tutorials/126918-add-custom-shortcuts-win-x-quick-link-menu-windows-10-a.html","Quick Link (Win+X) Menu - Add Custom Shortcuts in Windows 10")</f>
        <v>Quick Link (Win+X) Menu - Add Custom Shortcuts in Windows 10</v>
      </c>
      <c r="B3201" s="23" t="s">
        <v>3188</v>
      </c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</row>
    <row r="3202" ht="27.0" customHeight="1">
      <c r="A3202" s="25" t="str">
        <f>HYPERLINK("https://www.tenforums.com/tutorials/66491-how-add-remove-control-panel-win-x-menu-windows-10-a.html","Quick Link (Win+X) Menu - Add or Remove Control Panel in Windows 10")</f>
        <v>Quick Link (Win+X) Menu - Add or Remove Control Panel in Windows 10</v>
      </c>
      <c r="B3202" s="24" t="s">
        <v>3189</v>
      </c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</row>
    <row r="3203" ht="27.0" customHeight="1">
      <c r="A3203" s="22" t="str">
        <f>HYPERLINK("https://www.tenforums.com/tutorials/124210-add-remove-default-items-win-x-quick-link-menu-windows-10-a.html","Quick Link (Win+X) Menu - Add or Remove Default Items in Windows 10")</f>
        <v>Quick Link (Win+X) Menu - Add or Remove Default Items in Windows 10</v>
      </c>
      <c r="B3203" s="23" t="s">
        <v>3190</v>
      </c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</row>
    <row r="3204" ht="27.0" customHeight="1">
      <c r="A3204" s="25" t="str">
        <f>HYPERLINK("https://www.tenforums.com/tutorials/154066-how-add-remove-settings-win-x-menu-windows-10-a.html","Quick Link (Win+X) Menu - Add or Remove Settings in Windows 10")</f>
        <v>Quick Link (Win+X) Menu - Add or Remove Settings in Windows 10</v>
      </c>
      <c r="B3204" s="24" t="s">
        <v>3191</v>
      </c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</row>
    <row r="3205" ht="27.0" customHeight="1">
      <c r="A3205" s="22" t="str">
        <f>HYPERLINK("https://www.tenforums.com/tutorials/1984-win-x-quick-link-menu-open-windows-10-a.html","Quick Link (Win+X) menu - Open in Windows 10")</f>
        <v>Quick Link (Win+X) menu - Open in Windows 10</v>
      </c>
      <c r="B3205" s="23" t="s">
        <v>3192</v>
      </c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</row>
    <row r="3206" ht="27.0" customHeight="1">
      <c r="A3206" s="22" t="str">
        <f>HYPERLINK("https://www.tenforums.com/tutorials/128500-rename-shortcuts-win-x-quick-link-menu-windows-10-a.html","Quick Link (Win+X) Menu Shortcuts - Rename in Windows 10")</f>
        <v>Quick Link (Win+X) Menu Shortcuts - Rename in Windows 10</v>
      </c>
      <c r="B3206" s="23" t="s">
        <v>3193</v>
      </c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</row>
    <row r="3207" ht="27.0" customHeight="1">
      <c r="A3207" s="22" t="str">
        <f>HYPERLINK("https://www.tenforums.com/tutorials/102201-change-quiet-hours-automatic-rules-windows-10-a.html","Quiet Hours Automatic Rules - Change in Windows 10")</f>
        <v>Quiet Hours Automatic Rules - Change in Windows 10</v>
      </c>
      <c r="B3207" s="23" t="s">
        <v>3194</v>
      </c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</row>
    <row r="3208" ht="27.0" customHeight="1">
      <c r="A3208" s="22" t="str">
        <f>HYPERLINK("https://www.tenforums.com/tutorials/102205-customize-quiet-hours-priority-list-windows-10-a.html","Quiet Hours Priority List - Customize in Windows 10")</f>
        <v>Quiet Hours Priority List - Customize in Windows 10</v>
      </c>
      <c r="B3208" s="23" t="s">
        <v>3195</v>
      </c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</row>
    <row r="3209" ht="27.0" customHeight="1">
      <c r="A3209" s="22" t="str">
        <f>HYPERLINK("https://www.tenforums.com/tutorials/18273-turn-off-quiet-hours-windows-10-a.html","Quiet Hours - Turn On or Off in Windows 10")</f>
        <v>Quiet Hours - Turn On or Off in Windows 10</v>
      </c>
      <c r="B3209" s="23" t="s">
        <v>3196</v>
      </c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</row>
    <row r="3210" ht="27.0" customHeight="1">
      <c r="A3210" s="25" t="s">
        <v>3197</v>
      </c>
      <c r="B3210" s="24" t="s">
        <v>3161</v>
      </c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</row>
    <row r="3211" ht="27.0" customHeight="1">
      <c r="A3211" s="6" t="s">
        <v>3198</v>
      </c>
      <c r="B3211" s="6" t="s">
        <v>3198</v>
      </c>
      <c r="C3211" s="21"/>
      <c r="D3211" s="21"/>
      <c r="E3211" s="21"/>
      <c r="F3211" s="21"/>
      <c r="G3211" s="21"/>
      <c r="H3211" s="21"/>
      <c r="I3211" s="21"/>
      <c r="J3211" s="21"/>
      <c r="K3211" s="21"/>
      <c r="L3211" s="21"/>
      <c r="M3211" s="21"/>
      <c r="N3211" s="21"/>
      <c r="O3211" s="21"/>
      <c r="P3211" s="21"/>
      <c r="Q3211" s="21"/>
      <c r="R3211" s="21"/>
      <c r="S3211" s="21"/>
      <c r="T3211" s="21"/>
      <c r="U3211" s="21"/>
      <c r="V3211" s="21"/>
      <c r="W3211" s="21"/>
      <c r="X3211" s="21"/>
    </row>
    <row r="3212" ht="27.0" customHeight="1">
      <c r="A3212" s="25" t="s">
        <v>3199</v>
      </c>
      <c r="B3212" s="24" t="s">
        <v>3200</v>
      </c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</row>
    <row r="3213" ht="27.0" customHeight="1">
      <c r="A3213" s="22" t="str">
        <f>HYPERLINK("https://www.tenforums.com/tutorials/66809-memory-size-speed-type-determine-windows-10-a.html","RAM Size, Speed, and Type - Determine in Windows 10 ")</f>
        <v>RAM Size, Speed, and Type - Determine in Windows 10 </v>
      </c>
      <c r="B3213" s="23" t="s">
        <v>1729</v>
      </c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</row>
    <row r="3214" ht="27.0" customHeight="1">
      <c r="A3214" s="22" t="str">
        <f>HYPERLINK("https://www.tenforums.com/tutorials/39022-wi-fi-random-hardware-mac-addresses-turn-off-windows-10-a.html","Random Hardware MAC Addresses for Wi-Fi - Turn On or Off in Windows 10")</f>
        <v>Random Hardware MAC Addresses for Wi-Fi - Turn On or Off in Windows 10</v>
      </c>
      <c r="B3214" s="23" t="s">
        <v>1654</v>
      </c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</row>
    <row r="3215" ht="27.0" customHeight="1">
      <c r="A3215" s="22" t="str">
        <f>HYPERLINK("https://www.tenforums.com/tutorials/39050-wi-fi-random-hardware-addresses-turn-off-windows-10-mobile.html","Random Hardware Addresses for Wi-Fi - Turn On or Off in Windows 10 Mobile")</f>
        <v>Random Hardware Addresses for Wi-Fi - Turn On or Off in Windows 10 Mobile</v>
      </c>
      <c r="B3215" s="23" t="s">
        <v>1655</v>
      </c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</row>
    <row r="3216" ht="27.0" customHeight="1">
      <c r="A3216" s="22" t="str">
        <f>HYPERLINK("https://www.tenforums.com/tutorials/125972-add-native-raw-image-format-support-windows-10-a.html","RAW Image Format Support - Add to Windows 10")</f>
        <v>RAW Image Format Support - Add to Windows 10</v>
      </c>
      <c r="B3216" s="23" t="s">
        <v>3201</v>
      </c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</row>
    <row r="3217" ht="27.0" customHeight="1">
      <c r="A3217" s="22" t="str">
        <f>HYPERLINK("https://www.tenforums.com/tutorials/3982-rdc-connect-remotely-your-windows-10-pc.html","RDC - Connect Remotely to your Windows 10 PC ")</f>
        <v>RDC - Connect Remotely to your Windows 10 PC </v>
      </c>
      <c r="B3217" s="23" t="s">
        <v>3202</v>
      </c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</row>
    <row r="3218" ht="27.0" customHeight="1">
      <c r="A3218" s="22" t="str">
        <f>HYPERLINK("https://www.tenforums.com/tutorials/118782-add-rdp-capablity-windows-10-home.html","RDP capablity - Add to Windows 10 Home")</f>
        <v>RDP capablity - Add to Windows 10 Home</v>
      </c>
      <c r="B3218" s="23" t="s">
        <v>3203</v>
      </c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</row>
    <row r="3219" ht="27.0" customHeight="1">
      <c r="A3219" s="22" t="str">
        <f>HYPERLINK("https://www.tenforums.com/tutorials/85640-set-unset-read-only-attribute-files-folders-windows-10-a.html","Read-only Attribute of Files and Folders - Set or Unset in Windows 10")</f>
        <v>Read-only Attribute of Files and Folders - Set or Unset in Windows 10</v>
      </c>
      <c r="B3219" s="23" t="s">
        <v>1200</v>
      </c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</row>
    <row r="3220" ht="27.0" customHeight="1">
      <c r="A3220" s="22" t="str">
        <f>HYPERLINK("https://www.tenforums.com/tutorials/3548-disk-write-protection-enable-disable-windows.html","Read-only for Disk - Enable or Disable in Windows")</f>
        <v>Read-only for Disk - Enable or Disable in Windows</v>
      </c>
      <c r="B3220" s="23" t="s">
        <v>909</v>
      </c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</row>
    <row r="3221" ht="27.0" customHeight="1">
      <c r="A3221" s="22" t="str">
        <f>HYPERLINK("https://www.tenforums.com/tutorials/31840-keyboard-shortcuts-apps-windows-10-a.html","Reader app Keyboard Shortcuts in Windows 10")</f>
        <v>Reader app Keyboard Shortcuts in Windows 10</v>
      </c>
      <c r="B3221" s="23" t="s">
        <v>204</v>
      </c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</row>
    <row r="3222" ht="27.0" customHeight="1">
      <c r="A3222" s="25" t="s">
        <v>3204</v>
      </c>
      <c r="B3222" s="24" t="s">
        <v>3163</v>
      </c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</row>
    <row r="3223" ht="27.0" customHeight="1">
      <c r="A3223" s="22" t="str">
        <f>HYPERLINK("https://www.tenforums.com/tutorials/95462-clear-recent-colors-history-windows-10-a.html","Recent Colors History - Clear in Windows 10")</f>
        <v>Recent Colors History - Clear in Windows 10</v>
      </c>
      <c r="B3223" s="23" t="s">
        <v>6</v>
      </c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</row>
    <row r="3224" ht="27.0" customHeight="1">
      <c r="A3224" s="25" t="str">
        <f>HYPERLINK("https://www.tenforums.com/tutorials/153669-how-pin-recent-folders-quick-access-windows-10-a.html","Recent Folders - Pin to Quick Access in Windows 10")</f>
        <v>Recent Folders - Pin to Quick Access in Windows 10</v>
      </c>
      <c r="B3224" s="24" t="s">
        <v>3178</v>
      </c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</row>
    <row r="3225" ht="27.0" customHeight="1">
      <c r="A3225" s="22" t="str">
        <f>HYPERLINK("https://www.tenforums.com/tutorials/17486-recent-folders-shortcut-create-windows-10-a.html","Recent Folders Shortcut - Create in Windows 10")</f>
        <v>Recent Folders Shortcut - Create in Windows 10</v>
      </c>
      <c r="B3225" s="23" t="s">
        <v>3205</v>
      </c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</row>
    <row r="3226" ht="27.0" customHeight="1">
      <c r="A3226" s="22" t="str">
        <f>HYPERLINK("https://www.tenforums.com/tutorials/3476-recent-items-frequent-places-reset-clear.html","Recent Items and Frequent Places - Reset and Clear")</f>
        <v>Recent Items and Frequent Places - Reset and Clear</v>
      </c>
      <c r="B3226" s="23" t="s">
        <v>1292</v>
      </c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</row>
    <row r="3227" ht="27.0" customHeight="1">
      <c r="A3227" s="22" t="str">
        <f>HYPERLINK("https://www.tenforums.com/tutorials/3469-recent-items-frequent-places-turn-off.html","Recent Items and Frequent Places - Turn On or Off")</f>
        <v>Recent Items and Frequent Places - Turn On or Off</v>
      </c>
      <c r="B3227" s="23" t="s">
        <v>1293</v>
      </c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</row>
    <row r="3228" ht="27.0" customHeight="1">
      <c r="A3228" s="25" t="str">
        <f>HYPERLINK("https://www.tenforums.com/tutorials/153674-how-pin-recent-items-quick-access-windows-10-a.html","Recent Items - Pin to Quick Access in Windows 10")</f>
        <v>Recent Items - Pin to Quick Access in Windows 10</v>
      </c>
      <c r="B3228" s="24" t="s">
        <v>3179</v>
      </c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</row>
    <row r="3229" ht="27.0" customHeight="1">
      <c r="A3229" s="22" t="str">
        <f>HYPERLINK("https://www.tenforums.com/tutorials/17456-recent-items-shortcut-create-windows-10-a.html","Recent Items Shortcut - Create in Windows 10")</f>
        <v>Recent Items Shortcut - Create in Windows 10</v>
      </c>
      <c r="B3229" s="23" t="s">
        <v>3206</v>
      </c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</row>
    <row r="3230" ht="27.0" customHeight="1">
      <c r="A3230" s="22" t="str">
        <f>HYPERLINK("https://www.tenforums.com/tutorials/113557-view-recommended-troubleshooting-history-windows-10-a.html","Recommended Troubleshooting History - View in Windows 10")</f>
        <v>Recommended Troubleshooting History - View in Windows 10</v>
      </c>
      <c r="B3230" s="23" t="s">
        <v>3207</v>
      </c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</row>
    <row r="3231" ht="27.0" customHeight="1">
      <c r="A3231" s="22" t="str">
        <f>HYPERLINK("https://www.tenforums.com/tutorials/113553-turn-off-automatic-recommended-troubleshooting-windows-10-a.html","Recommended Troubleshooting - Turn On or Off in Windows 10")</f>
        <v>Recommended Troubleshooting - Turn On or Off in Windows 10</v>
      </c>
      <c r="B3231" s="23" t="s">
        <v>3208</v>
      </c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</row>
    <row r="3232" ht="27.0" customHeight="1">
      <c r="A3232" s="22" t="str">
        <f>HYPERLINK("https://www.tenforums.com/tutorials/8630-game-bar-record-take-screenshots-windows-10-a.html","Record Video with Game bar in Windows 10")</f>
        <v>Record Video with Game bar in Windows 10</v>
      </c>
      <c r="B3232" s="23" t="s">
        <v>1307</v>
      </c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</row>
    <row r="3233" ht="27.0" customHeight="1">
      <c r="A3233" s="22" t="str">
        <f>HYPERLINK("https://www.tenforums.com/tutorials/111310-change-default-sound-input-device-windows-10-a.html","Recording Input Device - Change Default in Windows 10")</f>
        <v>Recording Input Device - Change Default in Windows 10</v>
      </c>
      <c r="B3233" s="23" t="s">
        <v>231</v>
      </c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</row>
    <row r="3234" ht="27.0" customHeight="1">
      <c r="A3234" s="22" t="str">
        <f>HYPERLINK("https://www.tenforums.com/tutorials/38595-recover-windows-10-recovery-drive.html","Recover Windows 10 from a Recovery Drive")</f>
        <v>Recover Windows 10 from a Recovery Drive</v>
      </c>
      <c r="B3234" s="23" t="s">
        <v>3209</v>
      </c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</row>
    <row r="3235" ht="27.0" customHeight="1">
      <c r="A3235" s="22" t="str">
        <f>HYPERLINK("https://www.tenforums.com/tutorials/5487-recovery-environment-use-troubleshoot-windows-10-failure-boot.html","Recovery Environment - Use to Troubleshoot Windows 10 Failure to Boot")</f>
        <v>Recovery Environment - Use to Troubleshoot Windows 10 Failure to Boot</v>
      </c>
      <c r="B3235" s="23" t="s">
        <v>3210</v>
      </c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</row>
    <row r="3236" ht="27.0" customHeight="1">
      <c r="A3236" s="22" t="str">
        <f>HYPERLINK("https://www.tenforums.com/tutorials/4200-create-recovery-drive-windows-10-a.html","Recovery Drive - Create in Windows 10")</f>
        <v>Recovery Drive - Create in Windows 10</v>
      </c>
      <c r="B3236" s="23" t="s">
        <v>3211</v>
      </c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</row>
    <row r="3237" ht="27.0" customHeight="1">
      <c r="A3237" s="25" t="s">
        <v>3212</v>
      </c>
      <c r="B3237" s="24" t="s">
        <v>3213</v>
      </c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</row>
    <row r="3238" ht="27.0" customHeight="1">
      <c r="A3238" s="25" t="s">
        <v>3214</v>
      </c>
      <c r="B3238" s="23" t="s">
        <v>3215</v>
      </c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</row>
    <row r="3239" ht="27.0" customHeight="1">
      <c r="A3239" s="25" t="s">
        <v>3216</v>
      </c>
      <c r="B3239" s="24" t="s">
        <v>3217</v>
      </c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</row>
    <row r="3240" ht="27.0" customHeight="1">
      <c r="A3240" s="22" t="str">
        <f>HYPERLINK("https://www.tenforums.com/tutorials/105689-remove-empty-recycle-bin-context-menu-recycle-bin-windows.html","Recycle Bin - Add or Remove Empty Recycle Bin from Context Menu in Windows")</f>
        <v>Recycle Bin - Add or Remove Empty Recycle Bin from Context Menu in Windows</v>
      </c>
      <c r="B3240" s="23" t="s">
        <v>1061</v>
      </c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</row>
    <row r="3241" ht="27.0" customHeight="1">
      <c r="A3241" s="22" t="str">
        <f>HYPERLINK("https://www.tenforums.com/tutorials/99269-add-remove-properties-recycle-bin-context-menu-windows.html","Recycle Bin Context Menu - Add or Remove Properties in Windows")</f>
        <v>Recycle Bin Context Menu - Add or Remove Properties in Windows</v>
      </c>
      <c r="B3241" s="23" t="s">
        <v>3218</v>
      </c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</row>
    <row r="3242" ht="27.0" customHeight="1">
      <c r="A3242" s="22" t="str">
        <f>HYPERLINK("https://www.tenforums.com/tutorials/124353-add-secure-delete-recycle-bin-context-menu-windows-10-a.html","Recycle Bin Context Menu - Add Secure Delete in Windows 10")</f>
        <v>Recycle Bin Context Menu - Add Secure Delete in Windows 10</v>
      </c>
      <c r="B3242" s="23" t="s">
        <v>3219</v>
      </c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</row>
    <row r="3243" ht="27.0" customHeight="1">
      <c r="A3243" s="25" t="str">
        <f>HYPERLINK("https://www.tenforums.com/tutorials/152466-add-show-recycle-confirmation-windows-10-recycle-bin-context-menu.html","Recycle Bin Context Menu - Add Show Recycle Confirmation in Windows 10")</f>
        <v>Recycle Bin Context Menu - Add Show Recycle Confirmation in Windows 10</v>
      </c>
      <c r="B3243" s="24" t="s">
        <v>3220</v>
      </c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</row>
    <row r="3244" ht="27.0" customHeight="1">
      <c r="A3244" s="22" t="str">
        <f>HYPERLINK("https://www.tenforums.com/tutorials/94946-fix-corrupted-recycle-bin-windows.html","Recycle Bin Corrupted - Fix in Windows")</f>
        <v>Recycle Bin Corrupted - Fix in Windows</v>
      </c>
      <c r="B3244" s="23" t="s">
        <v>3221</v>
      </c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</row>
    <row r="3245" ht="27.0" customHeight="1">
      <c r="A3245" s="22" t="str">
        <f>HYPERLINK("https://www.tenforums.com/tutorials/36358-delete-confirmation-dialog-prompt-details-customize-windows.html","Recycle Bin Delete Confirmation Dialog Prompt Details - Customize in Windows")</f>
        <v>Recycle Bin Delete Confirmation Dialog Prompt Details - Customize in Windows</v>
      </c>
      <c r="B3245" s="23" t="s">
        <v>801</v>
      </c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</row>
    <row r="3246" ht="27.0" customHeight="1">
      <c r="A3246" s="22" t="str">
        <f>HYPERLINK("https://www.tenforums.com/tutorials/32772-recycle-bin-delete-confirmation-turn-off-windows-10-a.html","Recycle Bin Delete Confirmation - Turn On or Off in Windows 10")</f>
        <v>Recycle Bin Delete Confirmation - Turn On or Off in Windows 10</v>
      </c>
      <c r="B3246" s="23" t="s">
        <v>3222</v>
      </c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</row>
    <row r="3247" ht="27.0" customHeight="1">
      <c r="A3247" s="22" t="str">
        <f>HYPERLINK("https://www.tenforums.com/tutorials/67471-recycle-bin-empty-windows-10-a.html","Recycle Bin - Empty in Windows 10 ")</f>
        <v>Recycle Bin - Empty in Windows 10 </v>
      </c>
      <c r="B3247" s="23" t="s">
        <v>3223</v>
      </c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</row>
    <row r="3248" ht="27.0" customHeight="1">
      <c r="A3248" s="22" t="str">
        <f>HYPERLINK("https://www.tenforums.com/tutorials/12479-recycle-bin-icon-change-windows-10-a.html","Recycle Bin Icon - Change in Windows 10")</f>
        <v>Recycle Bin Icon - Change in Windows 10</v>
      </c>
      <c r="B3248" s="23" t="s">
        <v>3224</v>
      </c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</row>
    <row r="3249" ht="27.0" customHeight="1">
      <c r="A3249" s="22" t="str">
        <f>HYPERLINK("https://www.tenforums.com/tutorials/7299-recycle-bin-navigation-pane-add-remove-windows-10-a.html","Recycle Bin in Navigation Pane - Add or Remove in Windows 10")</f>
        <v>Recycle Bin in Navigation Pane - Add or Remove in Windows 10</v>
      </c>
      <c r="B3249" s="23" t="s">
        <v>2604</v>
      </c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</row>
    <row r="3250" ht="27.0" customHeight="1">
      <c r="A3250" s="22" t="str">
        <f>HYPERLINK("https://www.tenforums.com/tutorials/32948-recycle-bin-maximum-storage-size-change-windows-10-a.html","Recycle Bin Maximum Storage Size - Change in Windows 10")</f>
        <v>Recycle Bin Maximum Storage Size - Change in Windows 10</v>
      </c>
      <c r="B3250" s="23" t="s">
        <v>3225</v>
      </c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</row>
    <row r="3251" ht="27.0" customHeight="1">
      <c r="A3251" s="25" t="s">
        <v>3226</v>
      </c>
      <c r="B3251" s="24" t="s">
        <v>3227</v>
      </c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</row>
    <row r="3252" ht="27.0" customHeight="1">
      <c r="A3252" s="22" t="str">
        <f>HYPERLINK("https://www.tenforums.com/tutorials/32831-recycle-bin-permanently-delete-files-windows-10-a.html","Recycle Bin - Permanently Delete Files in Windows 10")</f>
        <v>Recycle Bin - Permanently Delete Files in Windows 10</v>
      </c>
      <c r="B3252" s="23" t="s">
        <v>3228</v>
      </c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</row>
    <row r="3253" ht="27.0" customHeight="1">
      <c r="A3253" s="22" t="str">
        <f>HYPERLINK("https://www.tenforums.com/tutorials/29497-recycle-bin-pin-taskbar-windows-10-a.html","Recycle Bin - Pin to Taskbar in Windows 10")</f>
        <v>Recycle Bin - Pin to Taskbar in Windows 10</v>
      </c>
      <c r="B3253" s="23" t="s">
        <v>3229</v>
      </c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</row>
    <row r="3254" ht="27.0" customHeight="1">
      <c r="A3254" s="22" t="str">
        <f>HYPERLINK("https://www.tenforums.com/tutorials/4254-create-custom-recovery-image-windows-10-a.html","Refresh Custom Recovery Image - Create in Windows 10")</f>
        <v>Refresh Custom Recovery Image - Create in Windows 10</v>
      </c>
      <c r="B3254" s="24" t="s">
        <v>3230</v>
      </c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</row>
    <row r="3255" ht="27.0" customHeight="1">
      <c r="A3255" s="22" t="str">
        <f>HYPERLINK("https://www.tenforums.com/tutorials/4268-deregister-refresh-custom-recovery-image-windows-10-a.html","Refresh Custom Recovery Image - Deregister in Windows 10")</f>
        <v>Refresh Custom Recovery Image - Deregister in Windows 10</v>
      </c>
      <c r="B3255" s="24" t="s">
        <v>3231</v>
      </c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</row>
    <row r="3256" ht="27.0" customHeight="1">
      <c r="A3256" s="22" t="str">
        <f>HYPERLINK("https://www.tenforums.com/tutorials/4266-set-refresh-custom-recovery-image-active-windows-10-a.html","Refresh Custom Recovery Image - Set as Active in Windows 10")</f>
        <v>Refresh Custom Recovery Image - Set as Active in Windows 10</v>
      </c>
      <c r="B3256" s="24" t="s">
        <v>3232</v>
      </c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</row>
    <row r="3257" ht="27.0" customHeight="1">
      <c r="A3257" s="22" t="str">
        <f>HYPERLINK("https://www.tenforums.com/tutorials/4271-show-current-refresh-custom-recovery-image-windows-10-a.html","Refresh Custom Recovery Image - Show Current in Windows 10")</f>
        <v>Refresh Custom Recovery Image - Show Current in Windows 10</v>
      </c>
      <c r="B3257" s="23" t="s">
        <v>3233</v>
      </c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</row>
    <row r="3258" ht="27.0" customHeight="1">
      <c r="A3258" s="25" t="s">
        <v>834</v>
      </c>
      <c r="B3258" s="24" t="s">
        <v>834</v>
      </c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</row>
    <row r="3259" ht="27.0" customHeight="1">
      <c r="A3259" s="22" t="str">
        <f>HYPERLINK("https://www.tenforums.com/tutorials/104543-change-screen-refresh-rate-display-windows-10-a.html","Refresh Rate of Display - Change in Windows 10")</f>
        <v>Refresh Rate of Display - Change in Windows 10</v>
      </c>
      <c r="B3259" s="23" t="s">
        <v>925</v>
      </c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</row>
    <row r="3260" ht="27.0" customHeight="1">
      <c r="A3260" s="22" t="str">
        <f>HYPERLINK("https://www.tenforums.com/tutorials/4090-refresh-windows-10-a.html","Refresh Windows 10")</f>
        <v>Refresh Windows 10</v>
      </c>
      <c r="B3260" s="23" t="s">
        <v>3234</v>
      </c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</row>
    <row r="3261" ht="27.0" customHeight="1">
      <c r="A3261" s="22" t="str">
        <f>HYPERLINK("https://www.tenforums.com/tutorials/72541-clean-up-update-pc-windows-10-a.html","Refresh Windows 10 On-demand to Clean Up and Update PC")</f>
        <v>Refresh Windows 10 On-demand to Clean Up and Update PC</v>
      </c>
      <c r="B3261" s="23" t="s">
        <v>3235</v>
      </c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</row>
    <row r="3262" ht="27.0" customHeight="1">
      <c r="A3262" s="22" t="str">
        <f>HYPERLINK("https://www.tenforums.com/tutorials/53637-refresh-windows-tool-how-use-windows-10-a.html","Refresh Windows Tool - How to Use in Windows 10 ")</f>
        <v>Refresh Windows Tool - How to Use in Windows 10 </v>
      </c>
      <c r="B3262" s="23" t="s">
        <v>3236</v>
      </c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</row>
    <row r="3263" ht="27.0" customHeight="1">
      <c r="A3263" s="22" t="str">
        <f>HYPERLINK("https://www.tenforums.com/tutorials/29897-refs-file-system-enable-disable-windows-8-1-windows-10-a.html","ReFS File System - Enable or Disable in Windows 8.1 and Windows 10")</f>
        <v>ReFS File System - Enable or Disable in Windows 8.1 and Windows 10</v>
      </c>
      <c r="B3263" s="23" t="s">
        <v>3237</v>
      </c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</row>
    <row r="3264" ht="27.0" customHeight="1">
      <c r="A3264" s="22" t="str">
        <f>HYPERLINK("https://www.tenforums.com/tutorials/3815-region-language-settings-copy-windows-10-a.html","Region and Language Settings - Copy in Windows 10")</f>
        <v>Region and Language Settings - Copy in Windows 10</v>
      </c>
      <c r="B3264" s="23" t="s">
        <v>3238</v>
      </c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</row>
    <row r="3265" ht="27.0" customHeight="1">
      <c r="A3265" s="22" t="str">
        <f>HYPERLINK("https://www.tenforums.com/tutorials/68106-country-region-home-location-change-windows-10-a.html","Region or Country Home Location - Change in Windows 10 ")</f>
        <v>Region or Country Home Location - Change in Windows 10 </v>
      </c>
      <c r="B3265" s="23" t="s">
        <v>744</v>
      </c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</row>
    <row r="3266" ht="27.0" customHeight="1">
      <c r="A3266" s="25" t="s">
        <v>3239</v>
      </c>
      <c r="B3266" s="24" t="s">
        <v>3240</v>
      </c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</row>
    <row r="3267" ht="27.0" customHeight="1">
      <c r="A3267" s="22" t="str">
        <f>HYPERLINK("https://www.tenforums.com/tutorials/68752-registered-owner-organization-change-windows-10-pc.html","Registered Owner and Organization - Change for Windows 10 PC ")</f>
        <v>Registered Owner and Organization - Change for Windows 10 PC </v>
      </c>
      <c r="B3267" s="23" t="s">
        <v>2873</v>
      </c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</row>
    <row r="3268" ht="27.0" customHeight="1">
      <c r="A3268" s="25" t="str">
        <f>HYPERLINK("https://www.tenforums.com/tutorials/154454-how-add-registry-editor-control-panel-windows.html","Registry Editor - Add to Control Panel in Windows")</f>
        <v>Registry Editor - Add to Control Panel in Windows</v>
      </c>
      <c r="B3268" s="24" t="s">
        <v>666</v>
      </c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</row>
    <row r="3269" ht="27.0" customHeight="1">
      <c r="A3269" s="22" t="str">
        <f>HYPERLINK("https://www.tenforums.com/tutorials/66329-registry-editor-address-bar-turn-off-windows-10-a.html","Registry Editor Address Bar - Turn On or Off in Windows 10 ")</f>
        <v>Registry Editor Address Bar - Turn On or Off in Windows 10 </v>
      </c>
      <c r="B3269" s="23" t="s">
        <v>3241</v>
      </c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</row>
    <row r="3270" ht="27.0" customHeight="1">
      <c r="A3270" s="25" t="s">
        <v>3242</v>
      </c>
      <c r="B3270" s="24" t="s">
        <v>3243</v>
      </c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</row>
    <row r="3271" ht="27.0" customHeight="1">
      <c r="A3271" s="22" t="str">
        <f>HYPERLINK("https://www.tenforums.com/tutorials/66696-registry-editor-font-change-windows-10-a.html","Registry Editor Font - Change in Windows 10 ")</f>
        <v>Registry Editor Font - Change in Windows 10 </v>
      </c>
      <c r="B3271" s="23" t="s">
        <v>3244</v>
      </c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</row>
    <row r="3272" ht="27.0" customHeight="1">
      <c r="A3272" s="25" t="str">
        <f>HYPERLINK("https://www.tenforums.com/tutorials/155881-reset-registry-editor-default-position-size-layout-windows-10-a.html","Registry Editor - Reset Default Position, Size, and Layout in Windows 10")</f>
        <v>Registry Editor - Reset Default Position, Size, and Layout in Windows 10</v>
      </c>
      <c r="B3272" s="24" t="s">
        <v>3245</v>
      </c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</row>
    <row r="3273" ht="27.0" customHeight="1">
      <c r="A3273" s="22" t="str">
        <f>HYPERLINK("https://www.tenforums.com/tutorials/72867-switch-between-hkcu-hklm-keys-registry-editor-windows-10-a.html","Registry Editor - Switch Between HKCU and HKLM Keys in Windows 10")</f>
        <v>Registry Editor - Switch Between HKCU and HKLM Keys in Windows 10</v>
      </c>
      <c r="B3273" s="23" t="s">
        <v>3246</v>
      </c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</row>
    <row r="3274" ht="27.0" customHeight="1">
      <c r="A3274" s="25" t="str">
        <f>HYPERLINK("https://www.tenforums.com/tutorials/137565-enable-automatic-backup-system-registry-when-restart-windows-10-a.html","Registry - Enable Automatic Backup when Restart in Windows 10")</f>
        <v>Registry - Enable Automatic Backup when Restart in Windows 10</v>
      </c>
      <c r="B3274" s="24" t="s">
        <v>3247</v>
      </c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</row>
    <row r="3275" ht="27.0" customHeight="1">
      <c r="A3275" s="22" t="str">
        <f>HYPERLINK("https://www.tenforums.com/tutorials/6961-registry-favorites-add-remove-windows.html","Registry Favorites - Add or Remove in Windows")</f>
        <v>Registry Favorites - Add or Remove in Windows</v>
      </c>
      <c r="B3275" s="23" t="s">
        <v>3248</v>
      </c>
      <c r="C3275" s="3"/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</row>
    <row r="3276" ht="27.0" customHeight="1">
      <c r="A3276" s="22" t="str">
        <f>HYPERLINK("https://www.tenforums.com/tutorials/7981-registry-file-add-new-context-menu-windows-10-a.html","Registry File - Add to New Context Menu in Windows 10")</f>
        <v>Registry File - Add to New Context Menu in Windows 10</v>
      </c>
      <c r="B3276" s="23" t="s">
        <v>2644</v>
      </c>
      <c r="C3276" s="3"/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</row>
    <row r="3277" ht="27.0" customHeight="1">
      <c r="A3277" s="22" t="str">
        <f>HYPERLINK("https://www.tenforums.com/tutorials/125696-export-import-registry-keys-windows.html","Registry Keys - Export and Import in Windows")</f>
        <v>Registry Keys - Export and Import in Windows</v>
      </c>
      <c r="B3277" s="23" t="s">
        <v>3249</v>
      </c>
      <c r="C3277" s="3"/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</row>
    <row r="3278" ht="27.0" customHeight="1">
      <c r="A3278" s="30" t="str">
        <f>HYPERLINK("https://www.tenforums.com/tutorials/3175-reinstall-re-register-apps-windows-10-a.html","Reinstall and Re-register Apps in Windows 10")</f>
        <v>Reinstall and Re-register Apps in Windows 10</v>
      </c>
      <c r="B3278" s="24" t="s">
        <v>208</v>
      </c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</row>
    <row r="3279" ht="27.0" customHeight="1">
      <c r="A3279" s="22" t="str">
        <f>HYPERLINK("https://www.tenforums.com/tutorials/2342-reinstall-windows-10-media.html","Reinstall Windows 10 with this media")</f>
        <v>Reinstall Windows 10 with this media</v>
      </c>
      <c r="B3279" s="23" t="s">
        <v>3250</v>
      </c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</row>
    <row r="3280" ht="27.0" customHeight="1">
      <c r="A3280" s="22" t="str">
        <f>HYPERLINK("https://www.tenforums.com/tutorials/76453-advertising-id-relevant-ads-enable-disable-windows-10-a.html","Relevant Ads - Enable or Disable in Windows 10")</f>
        <v>Relevant Ads - Enable or Disable in Windows 10</v>
      </c>
      <c r="B3280" s="24" t="s">
        <v>118</v>
      </c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</row>
    <row r="3281" ht="27.0" customHeight="1">
      <c r="A3281" s="22" t="str">
        <f>HYPERLINK("https://www.tenforums.com/tutorials/75832-reliability-history-clear-windows-10-a.html","Reliability History - Clear in Windows 10")</f>
        <v>Reliability History - Clear in Windows 10</v>
      </c>
      <c r="B3281" s="23" t="s">
        <v>3251</v>
      </c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</row>
    <row r="3282" ht="27.0" customHeight="1">
      <c r="A3282" s="22" t="str">
        <f>HYPERLINK("https://www.tenforums.com/tutorials/75294-reliability-history-view-windows-10-a.html","Reliability History - View in Windows 10")</f>
        <v>Reliability History - View in Windows 10</v>
      </c>
      <c r="B3282" s="24" t="s">
        <v>3252</v>
      </c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</row>
    <row r="3283" ht="27.0" customHeight="1">
      <c r="A3283" s="22" t="str">
        <f>HYPERLINK("https://www.tenforums.com/tutorials/75768-reliability-monitor-shortcut-create-windows-10-a.html","Reliability Monitor Shortcut - Create in Windows 10")</f>
        <v>Reliability Monitor Shortcut - Create in Windows 10</v>
      </c>
      <c r="B3283" s="24" t="s">
        <v>3253</v>
      </c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</row>
    <row r="3284" ht="27.0" customHeight="1">
      <c r="A3284" s="22" t="str">
        <f>HYPERLINK("https://www.tenforums.com/tutorials/116749-enable-disable-remote-assistance-connections-windows.html","Remote Assistance Connections - Enable or Disable in Windows")</f>
        <v>Remote Assistance Connections - Enable or Disable in Windows</v>
      </c>
      <c r="B3284" s="23" t="s">
        <v>3254</v>
      </c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</row>
    <row r="3285" ht="27.0" customHeight="1">
      <c r="A3285" s="22" t="str">
        <f>HYPERLINK("https://www.tenforums.com/tutorials/56123-quick-assist-get-give-remote-assistance-windows-10-a.html","Remote Assistance with Quick Assist in Windows 10 ")</f>
        <v>Remote Assistance with Quick Assist in Windows 10 </v>
      </c>
      <c r="B3285" s="23" t="s">
        <v>3185</v>
      </c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</row>
    <row r="3286" ht="27.0" customHeight="1">
      <c r="A3286" s="22" t="str">
        <f>HYPERLINK("https://www.tenforums.com/tutorials/110540-add-remote-desktop-connection-remote-desktop-app-windows-10-pc.html","Remote Desktop app - Add Remote Desktop Connection on Windows 10 PC")</f>
        <v>Remote Desktop app - Add Remote Desktop Connection on Windows 10 PC</v>
      </c>
      <c r="B3286" s="23" t="s">
        <v>3255</v>
      </c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</row>
    <row r="3287" ht="27.0" customHeight="1">
      <c r="A3287" s="22" t="str">
        <f>HYPERLINK("https://www.tenforums.com/tutorials/110662-backup-restore-remote-desktop-app-windows-10-a.html","Remote Desktop app - Backup and Restore in Windows 10")</f>
        <v>Remote Desktop app - Backup and Restore in Windows 10</v>
      </c>
      <c r="B3287" s="23" t="s">
        <v>3256</v>
      </c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</row>
    <row r="3288" ht="27.0" customHeight="1">
      <c r="A3288" s="22" t="str">
        <f>HYPERLINK("https://www.tenforums.com/tutorials/110554-change-global-settings-remote-desktop-app-windows-10-pc.html","Remote Desktop app Global Settings - Change on Windows 10 PC")</f>
        <v>Remote Desktop app Global Settings - Change on Windows 10 PC</v>
      </c>
      <c r="B3288" s="23" t="s">
        <v>3257</v>
      </c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</row>
    <row r="3289" ht="27.0" customHeight="1">
      <c r="A3289" s="22" t="str">
        <f>HYPERLINK("https://www.tenforums.com/tutorials/110615-manage-groups-remote-desktop-app-windows-10-pc.html","Remote Desktop app - Manage Groups on Windows 10 PC")</f>
        <v>Remote Desktop app - Manage Groups on Windows 10 PC</v>
      </c>
      <c r="B3289" s="23" t="s">
        <v>3258</v>
      </c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</row>
    <row r="3290" ht="27.0" customHeight="1">
      <c r="A3290" s="22" t="str">
        <f>HYPERLINK("https://www.tenforums.com/tutorials/110546-remove-remote-desktop-connection-remote-desktop-app-windows-10-a.html","Remote Desktop app - Remove Remote Desktop Connection on Windows 10")</f>
        <v>Remote Desktop app - Remove Remote Desktop Connection on Windows 10</v>
      </c>
      <c r="B3290" s="23" t="s">
        <v>3259</v>
      </c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</row>
    <row r="3291" ht="27.0" customHeight="1">
      <c r="A3291" s="22" t="str">
        <f>HYPERLINK("https://www.tenforums.com/tutorials/129826-allow-prevent-users-groups-log-remote-desktop.html","Remote Desktop Connection - Allow or Prevent Users and Groups to Log on in Windows 10")</f>
        <v>Remote Desktop Connection - Allow or Prevent Users and Groups to Log on in Windows 10</v>
      </c>
      <c r="B3291" s="23" t="s">
        <v>3260</v>
      </c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</row>
    <row r="3292" ht="27.0" customHeight="1">
      <c r="A3292" s="22" t="str">
        <f>HYPERLINK("https://www.tenforums.com/tutorials/3982-rdc-connect-remotely-your-windows-10-pc.html","Remote Desktop Connection - Connect Remotely to your Windows 10 PC ")</f>
        <v>Remote Desktop Connection - Connect Remotely to your Windows 10 PC </v>
      </c>
      <c r="B3292" s="23" t="s">
        <v>3202</v>
      </c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</row>
    <row r="3293" ht="27.0" customHeight="1">
      <c r="A3293" s="22" t="str">
        <f>HYPERLINK("https://www.tenforums.com/tutorials/129893-deny-users-groups-log-remote-desktop-windows-10-a.html","Remote Desktop Connection - Deny Users and Groups to Log on in Windows 10")</f>
        <v>Remote Desktop Connection - Deny Users and Groups to Log on in Windows 10</v>
      </c>
      <c r="B3293" s="23" t="s">
        <v>3261</v>
      </c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</row>
    <row r="3294" ht="27.0" customHeight="1">
      <c r="A3294" s="22" t="str">
        <f>HYPERLINK("https://www.tenforums.com/tutorials/92824-enable-always-prompt-password-upon-remote-desktop-connection.html","Remore Desktop Connection - Enable Always Prompt for Password upon Connection")</f>
        <v>Remore Desktop Connection - Enable Always Prompt for Password upon Connection</v>
      </c>
      <c r="B3294" s="23" t="s">
        <v>3262</v>
      </c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</row>
    <row r="3295" ht="27.0" customHeight="1">
      <c r="A3295" s="55" t="s">
        <v>3263</v>
      </c>
      <c r="B3295" s="24" t="s">
        <v>3264</v>
      </c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</row>
    <row r="3296" ht="27.0" customHeight="1">
      <c r="A3296" s="22" t="str">
        <f>HYPERLINK("https://www.tenforums.com/tutorials/92715-remove-computer-entries-remote-desktop-connection-windows-10-a.html","Remote Desktop Connection - Remove Computer Entries in Windows 10")</f>
        <v>Remote Desktop Connection - Remove Computer Entries in Windows 10</v>
      </c>
      <c r="B3296" s="23" t="s">
        <v>3265</v>
      </c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</row>
    <row r="3297" ht="27.0" customHeight="1">
      <c r="A3297" s="22" t="str">
        <f>HYPERLINK("https://www.tenforums.com/tutorials/92653-delete-saved-credentials-remote-desktop-connection-windows.html","Remote Desktop Connection Saved Credentials - Delete in Windows")</f>
        <v>Remote Desktop Connection Saved Credentials - Delete in Windows</v>
      </c>
      <c r="B3297" s="23" t="s">
        <v>3266</v>
      </c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</row>
    <row r="3298" ht="27.0" customHeight="1">
      <c r="A3298" s="22" t="str">
        <f>HYPERLINK("https://www.tenforums.com/tutorials/92781-save-remote-desktop-connection-settings-rdp-file-windows.html","Remote Desktop Connection Settings - Save to RDP File in Windows")</f>
        <v>Remote Desktop Connection Settings - Save to RDP File in Windows</v>
      </c>
      <c r="B3298" s="23" t="s">
        <v>3267</v>
      </c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</row>
    <row r="3299" ht="27.0" customHeight="1">
      <c r="A3299" s="22" t="str">
        <f>HYPERLINK("https://www.tenforums.com/tutorials/92579-create-remote-desktop-connection-shortcut-specific-pc-windows.html","Remote Desktop Connection Shortcut - Create for Specific PC in Windows")</f>
        <v>Remote Desktop Connection Shortcut - Create for Specific PC in Windows</v>
      </c>
      <c r="B3299" s="23" t="s">
        <v>3268</v>
      </c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</row>
    <row r="3300" ht="27.0" customHeight="1">
      <c r="A3300" s="22" t="str">
        <f>HYPERLINK("https://www.tenforums.com/tutorials/92491-turn-off-your-remote-session-will-disconnected-windows.html","Remote Desktop Connection - Turn On or Off 'Your remote session will be disconnected' in Windows")</f>
        <v>Remote Desktop Connection - Turn On or Off 'Your remote session will be disconnected' in Windows</v>
      </c>
      <c r="B3300" s="23" t="s">
        <v>3269</v>
      </c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</row>
    <row r="3301" ht="27.0" customHeight="1">
      <c r="A3301" s="22" t="str">
        <f>HYPERLINK("https://www.tenforums.com/tutorials/92433-enable-disable-remote-desktop-connections-windows-10-pc.html","Remote Desktop Connections - Enable or Disable on Windows 10 PC")</f>
        <v>Remote Desktop Connections - Enable or Disable on Windows 10 PC</v>
      </c>
      <c r="B3301" s="23" t="s">
        <v>3270</v>
      </c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</row>
    <row r="3302" ht="27.0" customHeight="1">
      <c r="A3302" s="22" t="str">
        <f>HYPERLINK("https://www.tenforums.com/tutorials/31840-keyboard-shortcuts-apps-windows-10-a.html","Remote Desktop Keyboard Shortcuts in Windows 10")</f>
        <v>Remote Desktop Keyboard Shortcuts in Windows 10</v>
      </c>
      <c r="B3302" s="23" t="s">
        <v>204</v>
      </c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</row>
    <row r="3303" ht="27.0" customHeight="1">
      <c r="A3303" s="25" t="s">
        <v>3271</v>
      </c>
      <c r="B3303" s="24" t="s">
        <v>3272</v>
      </c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</row>
    <row r="3304" ht="27.0" customHeight="1">
      <c r="A3304" s="22" t="str">
        <f>HYPERLINK("https://www.tenforums.com/tutorials/92762-add-remove-remote-desktop-users-windows.html","Remote Desktop Users - Add or Remove in Windows")</f>
        <v>Remote Desktop Users - Add or Remove in Windows</v>
      </c>
      <c r="B3304" s="23" t="s">
        <v>3273</v>
      </c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</row>
    <row r="3305" ht="27.0" customHeight="1">
      <c r="A3305" s="22" t="str">
        <f>HYPERLINK("https://www.tenforums.com/tutorials/124308-remotely-lock-windows-10-device-find-my-device.html","Remotely Lock Windows 10 Device with Find My Device")</f>
        <v>Remotely Lock Windows 10 Device with Find My Device</v>
      </c>
      <c r="B3305" s="23" t="s">
        <v>1643</v>
      </c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</row>
    <row r="3306" ht="27.0" customHeight="1">
      <c r="A3306" s="22" t="str">
        <f>HYPERLINK("https://www.tenforums.com/tutorials/122303-enable-disable-installation-removable-devices-windows.html","Removable Devices - Enable or Disable Installation of in Windows")</f>
        <v>Removable Devices - Enable or Disable Installation of in Windows</v>
      </c>
      <c r="B3306" s="23" t="s">
        <v>3274</v>
      </c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</row>
    <row r="3307" ht="27.0" customHeight="1">
      <c r="A3307" s="25" t="str">
        <f>HYPERLINK("https://www.tenforums.com/tutorials/150715-how-enable-disable-write-access-removable-disks-windows.html","Removable Disks - Enable or Disable Write Access to in Windows")</f>
        <v>Removable Disks - Enable or Disable Write Access to in Windows</v>
      </c>
      <c r="B3307" s="24" t="s">
        <v>3275</v>
      </c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</row>
    <row r="3308" ht="27.0" customHeight="1">
      <c r="A3308" s="22" t="str">
        <f>HYPERLINK("https://www.tenforums.com/tutorials/96998-deny-write-access-removable-drives-not-protected-bitlocker.html","Removable Drives - Deny Write Access if not Protected by BitLocker")</f>
        <v>Removable Drives - Deny Write Access if not Protected by BitLocker</v>
      </c>
      <c r="B3308" s="23" t="s">
        <v>323</v>
      </c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</row>
    <row r="3309" ht="27.0" customHeight="1">
      <c r="A3309" s="22" t="str">
        <f>HYPERLINK("https://www.tenforums.com/tutorials/93784-disable-adding-removable-drives-index-libraries-windows-10-a.html","Removable Drives - Disable Adding to Index and Libraries in Windows 10")</f>
        <v>Removable Drives - Disable Adding to Index and Libraries in Windows 10</v>
      </c>
      <c r="B3309" s="23" t="s">
        <v>1459</v>
      </c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</row>
    <row r="3310" ht="27.0" customHeight="1">
      <c r="A3310" s="22" t="str">
        <f>HYPERLINK("https://www.tenforums.com/tutorials/75446-removable-drives-write-protection-turn-off-windows-10-a.html","Removable Drives Write Protection - Turn On or Off in Windows 10")</f>
        <v>Removable Drives Write Protection - Turn On or Off in Windows 10</v>
      </c>
      <c r="B3310" s="24" t="s">
        <v>3276</v>
      </c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</row>
    <row r="3311" ht="27.0" customHeight="1">
      <c r="A3311" s="22" t="str">
        <f>HYPERLINK("https://www.tenforums.com/tutorials/124842-enable-disable-access-all-removable-storage-devices-windows.html","Removable Storage Devices - Enable or Disable Access to All in Windows")</f>
        <v>Removable Storage Devices - Enable or Disable Access to All in Windows</v>
      </c>
      <c r="B3311" s="23" t="s">
        <v>3277</v>
      </c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</row>
    <row r="3312" ht="27.0" customHeight="1">
      <c r="A3312" s="55" t="s">
        <v>3278</v>
      </c>
      <c r="B3312" s="24" t="s">
        <v>3264</v>
      </c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</row>
    <row r="3313" ht="27.0" customHeight="1">
      <c r="A3313" s="25" t="str">
        <f>HYPERLINK("https://www.tenforums.com/tutorials/148810-how-remove-uninstall-windows-7-8-10-dual-boot-pc.html","Remove Windows 7, Windows 8, or Windows 10 from Dual Boot PC")</f>
        <v>Remove Windows 7, Windows 8, or Windows 10 from Dual Boot PC</v>
      </c>
      <c r="B3313" s="24" t="s">
        <v>1031</v>
      </c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</row>
    <row r="3314" ht="27.0" customHeight="1">
      <c r="A3314" s="22" t="str">
        <f>HYPERLINK("https://www.tenforums.com/tutorials/53156-drive-label-rename-windows-10-a.html","Rename Drive in Windows 10 ")</f>
        <v>Rename Drive in Windows 10 </v>
      </c>
      <c r="B3314" s="23" t="s">
        <v>994</v>
      </c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</row>
    <row r="3315" ht="27.0" customHeight="1">
      <c r="A3315" s="26" t="str">
        <f>HYPERLINK("https://www.tenforums.com/tutorials/125119-rename-file-windows-10-a.html","Rename File in Windows 10")</f>
        <v>Rename File in Windows 10</v>
      </c>
      <c r="B3315" s="43" t="s">
        <v>1192</v>
      </c>
      <c r="C3315" s="31"/>
      <c r="D3315" s="31"/>
      <c r="E3315" s="31"/>
      <c r="F3315" s="31"/>
      <c r="G3315" s="31"/>
      <c r="H3315" s="31"/>
      <c r="I3315" s="31"/>
      <c r="J3315" s="31"/>
      <c r="K3315" s="31"/>
      <c r="L3315" s="31"/>
      <c r="M3315" s="31"/>
      <c r="N3315" s="31"/>
      <c r="O3315" s="31"/>
      <c r="P3315" s="31"/>
      <c r="Q3315" s="31"/>
      <c r="R3315" s="31"/>
      <c r="S3315" s="31"/>
      <c r="T3315" s="31"/>
      <c r="U3315" s="31"/>
      <c r="V3315" s="31"/>
      <c r="W3315" s="31"/>
      <c r="X3315" s="31"/>
    </row>
    <row r="3316" ht="27.0" customHeight="1">
      <c r="A3316" s="22" t="str">
        <f>HYPERLINK("https://www.tenforums.com/tutorials/125107-rename-folder-windows-10-a.html","Rename Folder in Windows 10")</f>
        <v>Rename Folder in Windows 10</v>
      </c>
      <c r="B3316" s="23" t="s">
        <v>1262</v>
      </c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</row>
    <row r="3317" ht="27.0" customHeight="1">
      <c r="A3317" s="22" t="str">
        <f>HYPERLINK("https://www.tenforums.com/tutorials/16397-repair-install-windows-10-place-upgrade.html","Repair Install Windows 10 with an In-place Upgrade")</f>
        <v>Repair Install Windows 10 with an In-place Upgrade</v>
      </c>
      <c r="B3317" s="23" t="s">
        <v>1478</v>
      </c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</row>
    <row r="3318" ht="27.0" customHeight="1">
      <c r="A3318" s="25" t="str">
        <f>HYPERLINK("https://www.tenforums.com/tutorials/152238-how-add-repair-windows-image-context-menu-windows-10-a.html","Repair Windows Image Context Menu - Add in Windows 10")</f>
        <v>Repair Windows Image Context Menu - Add in Windows 10</v>
      </c>
      <c r="B3318" s="24" t="s">
        <v>3279</v>
      </c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</row>
    <row r="3319" ht="27.0" customHeight="1">
      <c r="A3319" s="22" t="str">
        <f>HYPERLINK("https://www.tenforums.com/tutorials/65628-power-options-add-require-password-wakeup-windows-10-a.html","Require a password on wakeup - Add to Power Options in Windows 10 ")</f>
        <v>Require a password on wakeup - Add to Power Options in Windows 10 </v>
      </c>
      <c r="B3319" s="23" t="s">
        <v>3034</v>
      </c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</row>
    <row r="3320" ht="27.0" customHeight="1">
      <c r="A3320" s="22" t="str">
        <f>HYPERLINK("https://www.tenforums.com/tutorials/11129-require-sign-wakeup-turn-off-windows-10-a.html","Require Sign-in on Wakeup - Turn On or Off in Windows 10")</f>
        <v>Require Sign-in on Wakeup - Turn On or Off in Windows 10</v>
      </c>
      <c r="B3320" s="23" t="s">
        <v>2894</v>
      </c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</row>
    <row r="3321" ht="27.0" customHeight="1">
      <c r="A3321" s="30" t="str">
        <f>HYPERLINK("https://www.tenforums.com/tutorials/124858-enable-disable-reserved-storage-windows-10-a.html","Reserved Storage - Enable or Disable in Windows 10")</f>
        <v>Reserved Storage - Enable or Disable in Windows 10</v>
      </c>
      <c r="B3321" s="24" t="s">
        <v>3280</v>
      </c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</row>
    <row r="3322" ht="27.0" customHeight="1">
      <c r="A3322" s="22" t="str">
        <f>HYPERLINK("https://www.tenforums.com/tutorials/124859-check-reserved-storage-size-windows-update-windows-10-a.html","Reserved Storage Size - Check in Windows 10")</f>
        <v>Reserved Storage Size - Check in Windows 10</v>
      </c>
      <c r="B3322" s="24" t="s">
        <v>3281</v>
      </c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</row>
    <row r="3323" ht="27.0" customHeight="1">
      <c r="A3323" s="22" t="str">
        <f>HYPERLINK("https://www.tenforums.com/tutorials/48107-reset-app-windows-10-a.html","Reset App in Windows 10")</f>
        <v>Reset App in Windows 10</v>
      </c>
      <c r="B3323" s="23" t="s">
        <v>176</v>
      </c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</row>
    <row r="3324" ht="27.0" customHeight="1">
      <c r="A3324" s="22" t="str">
        <f>HYPERLINK("https://www.tenforums.com/tutorials/88246-add-reset-permissions-context-menu-windows.html","Reset Permissions Context Menu - Add in Windows")</f>
        <v>Reset Permissions Context Menu - Add in Windows</v>
      </c>
      <c r="B3324" s="23" t="s">
        <v>2922</v>
      </c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</row>
    <row r="3325" ht="27.0" customHeight="1">
      <c r="A3325" s="25" t="s">
        <v>3282</v>
      </c>
      <c r="B3325" s="23" t="s">
        <v>3215</v>
      </c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</row>
    <row r="3326" ht="27.0" customHeight="1">
      <c r="A3326" s="22" t="str">
        <f>HYPERLINK("https://www.tenforums.com/tutorials/4301-reset-recovery-image-show-location-windows-10-a.html","Reset Recovery Image - Show Location in Windows 10")</f>
        <v>Reset Recovery Image - Show Location in Windows 10</v>
      </c>
      <c r="B3326" s="23" t="s">
        <v>3283</v>
      </c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</row>
    <row r="3327" ht="27.0" customHeight="1">
      <c r="A3327" s="22" t="str">
        <f>HYPERLINK("https://www.tenforums.com/tutorials/55072-reset-pc-shortcut-create-windows-10-a.html","Reset this PC shortcut - Create in Windows 10 ")</f>
        <v>Reset this PC shortcut - Create in Windows 10 </v>
      </c>
      <c r="B3327" s="23" t="s">
        <v>3284</v>
      </c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</row>
    <row r="3328" ht="27.0" customHeight="1">
      <c r="A3328" s="22" t="str">
        <f>HYPERLINK("https://www.tenforums.com/tutorials/4130-reset-windows-10-a.html","Reset Windows 10")</f>
        <v>Reset Windows 10</v>
      </c>
      <c r="B3328" s="23" t="s">
        <v>3285</v>
      </c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</row>
    <row r="3329" ht="27.0" customHeight="1">
      <c r="A3329" s="22" t="str">
        <f>HYPERLINK("https://www.tenforums.com/tutorials/27259-reset-windows-10-mobile-phone.html","Reset Windows 10 Mobile Phone")</f>
        <v>Reset Windows 10 Mobile Phone</v>
      </c>
      <c r="B3329" s="23" t="s">
        <v>3286</v>
      </c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</row>
    <row r="3330" ht="27.0" customHeight="1">
      <c r="A3330" s="38" t="s">
        <v>3287</v>
      </c>
      <c r="B3330" s="37" t="s">
        <v>2429</v>
      </c>
      <c r="C3330" s="14"/>
      <c r="D3330" s="14"/>
      <c r="E3330" s="14"/>
      <c r="F3330" s="14"/>
      <c r="G3330" s="14"/>
      <c r="H3330" s="14"/>
      <c r="I3330" s="14"/>
      <c r="J3330" s="14"/>
      <c r="K3330" s="14"/>
      <c r="L3330" s="14"/>
      <c r="M3330" s="14"/>
      <c r="N3330" s="14"/>
      <c r="O3330" s="14"/>
      <c r="P3330" s="14"/>
      <c r="Q3330" s="14"/>
      <c r="R3330" s="14"/>
      <c r="S3330" s="14"/>
      <c r="T3330" s="14"/>
      <c r="U3330" s="14"/>
      <c r="V3330" s="14"/>
      <c r="W3330" s="14"/>
      <c r="X3330" s="14"/>
    </row>
    <row r="3331" ht="27.0" customHeight="1">
      <c r="A3331" s="25" t="str">
        <f>HYPERLINK("https://www.tenforums.com/tutorials/138685-turn-off-automatically-restart-apps-after-sign-windows-10-a.html","Restart Apps Automatically after Sign In - Turn On or Off in Windows 10")</f>
        <v>Restart Apps Automatically after Sign In - Turn On or Off in Windows 10</v>
      </c>
      <c r="B3331" s="24" t="s">
        <v>3288</v>
      </c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</row>
    <row r="3332" ht="27.0" customHeight="1">
      <c r="A3332" s="30" t="str">
        <f>HYPERLINK("https://www.tenforums.com/tutorials/7370-restart-computer-windows-10-a.html","Restart Computer in Windows 10")</f>
        <v>Restart Computer in Windows 10</v>
      </c>
      <c r="B3332" s="23" t="s">
        <v>3289</v>
      </c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</row>
    <row r="3333" ht="27.0" customHeight="1">
      <c r="A3333" s="22" t="str">
        <f>HYPERLINK("https://www.tenforums.com/tutorials/96668-add-restart-context-menu-windows-10-a.html","Restart Context Menu - Add in Windows 10")</f>
        <v>Restart Context Menu - Add in Windows 10</v>
      </c>
      <c r="B3333" s="23" t="s">
        <v>3290</v>
      </c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</row>
    <row r="3334" ht="27.0" customHeight="1">
      <c r="A3334" s="22" t="str">
        <f>HYPERLINK("https://www.tenforums.com/tutorials/5976-restart-explorer-context-menu-add-windows-10-a.html","Restart Explorer Context Menu - Add in Windows 10")</f>
        <v>Restart Explorer Context Menu - Add in Windows 10</v>
      </c>
      <c r="B3334" s="23" t="s">
        <v>1101</v>
      </c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</row>
    <row r="3335" ht="27.0" customHeight="1">
      <c r="A3335" s="22" t="str">
        <f>HYPERLINK("https://www.tenforums.com/tutorials/5970-explorer-exe-process-restart-windows-10-a.html","Restart explorer.exe Process in Windows 10")</f>
        <v>Restart explorer.exe Process in Windows 10</v>
      </c>
      <c r="B3335" s="23" t="s">
        <v>1100</v>
      </c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</row>
    <row r="3336" ht="27.0" customHeight="1">
      <c r="A3336" s="22" t="str">
        <f>HYPERLINK("https://www.tenforums.com/tutorials/76305-windows-update-restart-notifications-turn-off-windows-10-a.html","Restart Notifications for Updates - Turn On or Off in Windows 10")</f>
        <v>Restart Notifications for Updates - Turn On or Off in Windows 10</v>
      </c>
      <c r="B3336" s="24" t="s">
        <v>2690</v>
      </c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</row>
    <row r="3337" ht="27.0" customHeight="1">
      <c r="A3337" s="22" t="str">
        <f>HYPERLINK("https://www.tenforums.com/tutorials/104886-disable-shut-down-restart-sleep-hibernate-windows-10-a.html","Restart, Shut Down, Sleep, and Hibernate in Power Menu - Enable or Disable in Windows 10")</f>
        <v>Restart, Shut Down, Sleep, and Hibernate in Power Menu - Enable or Disable in Windows 10</v>
      </c>
      <c r="B3337" s="23" t="s">
        <v>1396</v>
      </c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</row>
    <row r="3338" ht="27.0" customHeight="1">
      <c r="A3338" s="22" t="str">
        <f>HYPERLINK("https://www.tenforums.com/tutorials/133178-restart-start-menu-windows-10-a.html","Restart Start Menu in Windows 10")</f>
        <v>Restart Start Menu in Windows 10</v>
      </c>
      <c r="B3338" s="23" t="s">
        <v>3291</v>
      </c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</row>
    <row r="3339" ht="27.0" customHeight="1">
      <c r="A3339" s="22" t="str">
        <f>HYPERLINK("https://www.tenforums.com/tutorials/133188-add-restart-start-menu-desktop-context-menu-windows-10-a.html","Restart Start Menu - Add to Desktop Context Menu in Windows 10")</f>
        <v>Restart Start Menu - Add to Desktop Context Menu in Windows 10</v>
      </c>
      <c r="B3339" s="23" t="s">
        <v>3292</v>
      </c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</row>
    <row r="3340" ht="27.0" customHeight="1">
      <c r="A3340" s="22" t="str">
        <f>HYPERLINK("https://www.sevenforums.com/tutorials/720-restart-time.html","Restart Time of Windows 10")</f>
        <v>Restart Time of Windows 10</v>
      </c>
      <c r="B3340" s="24" t="s">
        <v>3293</v>
      </c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</row>
    <row r="3341" ht="27.0" customHeight="1">
      <c r="A3341" s="22" t="str">
        <f>HYPERLINK("https://www.tenforums.com/tutorials/64869-restore-point-automatically-create-schedule-windows-10-a.html","Restore Point - Automatically Create on Schedule in Windows 10 ")</f>
        <v>Restore Point - Automatically Create on Schedule in Windows 10 </v>
      </c>
      <c r="B3341" s="23" t="s">
        <v>3294</v>
      </c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</row>
    <row r="3342" ht="27.0" customHeight="1">
      <c r="A3342" s="22" t="str">
        <f>HYPERLINK("https://www.tenforums.com/tutorials/64791-restore-point-automatically-create-startup-windows-10-a.html","Restore Point - Automatically Create at Startup in Windows 10 ")</f>
        <v>Restore Point - Automatically Create at Startup in Windows 10 </v>
      </c>
      <c r="B3342" s="23" t="s">
        <v>3295</v>
      </c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</row>
    <row r="3343" ht="27.0" customHeight="1">
      <c r="A3343" s="22" t="str">
        <f>HYPERLINK("https://www.tenforums.com/tutorials/16236-restore-point-context-menu-add-windows-10-a.html","Restore Point Context Menu - Add in Windows 10")</f>
        <v>Restore Point Context Menu - Add in Windows 10</v>
      </c>
      <c r="B3343" s="23" t="s">
        <v>3296</v>
      </c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</row>
    <row r="3344" ht="27.0" customHeight="1">
      <c r="A3344" s="22" t="str">
        <f>HYPERLINK("https://www.tenforums.com/tutorials/4571-system-restore-point-create-windows-10-a.html","Restore Point - Create in Windows 10")</f>
        <v>Restore Point - Create in Windows 10</v>
      </c>
      <c r="B3344" s="23" t="s">
        <v>3297</v>
      </c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</row>
    <row r="3345" ht="27.0" customHeight="1">
      <c r="A3345" s="22" t="str">
        <f>HYPERLINK("https://www.tenforums.com/tutorials/94682-change-system-restore-point-creation-frequency-windows-10-a.html","Restore Point Creation Frequency - Change in Windows 10")</f>
        <v>Restore Point Creation Frequency - Change in Windows 10</v>
      </c>
      <c r="B3345" s="23" t="s">
        <v>3298</v>
      </c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</row>
    <row r="3346" ht="27.0" customHeight="1">
      <c r="A3346" s="25" t="str">
        <f>HYPERLINK("https://www.tenforums.com/tutorials/142923-delete-system-image-restore-point-system-restore-windows-10-a.html","Restore Point for System Image - Delete from System Restore in Windows 10")</f>
        <v>Restore Point for System Image - Delete from System Restore in Windows 10</v>
      </c>
      <c r="B3346" s="24" t="s">
        <v>3299</v>
      </c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</row>
    <row r="3347" ht="27.0" customHeight="1">
      <c r="A3347" s="22" t="str">
        <f>HYPERLINK("https://www.tenforums.com/tutorials/4543-system-restore-point-shortcut-create-windows-10-a.html","Restore Point shortcut - Create in Windows 10")</f>
        <v>Restore Point shortcut - Create in Windows 10</v>
      </c>
      <c r="B3347" s="23" t="s">
        <v>3300</v>
      </c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</row>
    <row r="3348" ht="27.0" customHeight="1">
      <c r="A3348" s="22" t="str">
        <f>HYPERLINK("https://www.tenforums.com/tutorials/33593-system-restore-points-delete-windows-10-a.html","Restore Points - Delete in Windows 10")</f>
        <v>Restore Points - Delete in Windows 10</v>
      </c>
      <c r="B3348" s="23" t="s">
        <v>3301</v>
      </c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</row>
    <row r="3349" ht="27.0" customHeight="1">
      <c r="A3349" s="22" t="str">
        <f>HYPERLINK("https://www.tenforums.com/tutorials/131901-see-list-all-available-system-restore-points-windows.html","Restore Points - See List of All Available in Windows")</f>
        <v>Restore Points - See List of All Available in Windows</v>
      </c>
      <c r="B3349" s="23" t="s">
        <v>3302</v>
      </c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</row>
    <row r="3350" ht="27.0" customHeight="1">
      <c r="A3350" s="22" t="str">
        <f>HYPERLINK("https://www.tenforums.com/tutorials/67701-restore-previous-folder-windows-logon-turn-windows-10-a.html","Restore previous folder windows at logon - Turn On in Windows 10 ")</f>
        <v>Restore previous folder windows at logon - Turn On in Windows 10 </v>
      </c>
      <c r="B3350" s="23" t="s">
        <v>3303</v>
      </c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</row>
    <row r="3351" ht="27.0" customHeight="1">
      <c r="A3351" s="22" t="str">
        <f>HYPERLINK("https://www.tenforums.com/tutorials/79513-remove-previous-versions-context-menu-properties-windows-10-a.html","Restore Previous Versions Context Menu - Add or Remove in Windows 10")</f>
        <v>Restore Previous Versions Context Menu - Add or Remove in Windows 10</v>
      </c>
      <c r="B3351" s="24" t="s">
        <v>3098</v>
      </c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</row>
    <row r="3352" ht="27.0" customHeight="1">
      <c r="A3352" s="22" t="str">
        <f>HYPERLINK("https://www.tenforums.com/tutorials/97079-add-remove-resume-bitlocker-protection-context-menu-windows-10-a.html","Resume BitLocker Protection - Add or Remove Context Menu in Windows 10")</f>
        <v>Resume BitLocker Protection - Add or Remove Context Menu in Windows 10</v>
      </c>
      <c r="B3352" s="23" t="s">
        <v>315</v>
      </c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</row>
    <row r="3353" ht="27.0" customHeight="1">
      <c r="A3353" s="22" t="str">
        <f>HYPERLINK("https://www.tenforums.com/tutorials/85522-turn-off-retail-demo-experience-mode-windows-10-a.html","Retail Demo Experience Mode - Turn On or Off in Windows 10")</f>
        <v>Retail Demo Experience Mode - Turn On or Off in Windows 10</v>
      </c>
      <c r="B3353" s="23" t="s">
        <v>3304</v>
      </c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</row>
    <row r="3354" ht="27.0" customHeight="1">
      <c r="A3354" s="22" t="str">
        <f>HYPERLINK("https://www.tenforums.com/tutorials/42982-file-explorer-ribbon-hide-show-windows-10-a.html","Ribbon in File Explorer - Hide or Show in Windows 10")</f>
        <v>Ribbon in File Explorer - Hide or Show in Windows 10</v>
      </c>
      <c r="B3354" s="23" t="s">
        <v>1164</v>
      </c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</row>
    <row r="3355" ht="27.0" customHeight="1">
      <c r="A3355" s="25" t="str">
        <f>HYPERLINK("https://www.tenforums.com/tutorials/143627-fix-slow-freezing-right-click-context-menu-windows.html","Right Click Context Menu Slow or Freezing - Fix in Windows 7, Windows 8, and Windows 10")</f>
        <v>Right Click Context Menu Slow or Freezing - Fix in Windows 7, Windows 8, and Windows 10</v>
      </c>
      <c r="B3355" s="24" t="s">
        <v>655</v>
      </c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</row>
    <row r="3356" ht="27.0" customHeight="1">
      <c r="A3356" s="22" t="str">
        <f>HYPERLINK("https://www.tenforums.com/tutorials/87204-how-right-click-touchscreen-windows-10-a.html","Right Click on a Touchscreen in Windows 10")</f>
        <v>Right Click on a Touchscreen in Windows 10</v>
      </c>
      <c r="B3356" s="23" t="s">
        <v>3305</v>
      </c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</row>
    <row r="3357" ht="27.0" customHeight="1">
      <c r="A3357" s="22" t="str">
        <f>HYPERLINK("https://www.tenforums.com/tutorials/87219-how-right-click-using-keyboard-windows.html","Right Click using Keyboard in Windows")</f>
        <v>Right Click using Keyboard in Windows</v>
      </c>
      <c r="B3357" s="23" t="s">
        <v>1552</v>
      </c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</row>
    <row r="3358" ht="27.0" customHeight="1">
      <c r="A3358" s="22" t="str">
        <f>HYPERLINK("https://www.tenforums.com/tutorials/27671-windows-10-mobile-phone-ring-online.html","Ring Windows 10 Mobile Phone Online")</f>
        <v>Ring Windows 10 Mobile Phone Online</v>
      </c>
      <c r="B3358" s="23" t="s">
        <v>3306</v>
      </c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</row>
    <row r="3359" ht="27.0" customHeight="1">
      <c r="A3359" s="22" t="str">
        <f>HYPERLINK("https://www.tenforums.com/tutorials/60478-roll-back-driver-previous-version-windows-10-a.html","Roll Back Driver to Previous Version in Windows 10 ")</f>
        <v>Roll Back Driver to Previous Version in Windows 10 </v>
      </c>
      <c r="B3359" s="23" t="s">
        <v>1008</v>
      </c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</row>
    <row r="3360" ht="27.0" customHeight="1">
      <c r="A3360" s="22" t="str">
        <f>HYPERLINK("https://www.tenforums.com/tutorials/77021-rotate-image-windows-10-a.html","Rotate Image in Windows 10")</f>
        <v>Rotate Image in Windows 10</v>
      </c>
      <c r="B3360" s="24" t="s">
        <v>1457</v>
      </c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</row>
    <row r="3361" ht="27.0" customHeight="1">
      <c r="A3361" s="22" t="str">
        <f>HYPERLINK("https://www.tenforums.com/tutorials/122613-add-remove-rotate-left-rotate-right-context-menu-windows-10-a.html","Rotate Left and Rotate Right Context Menu - Add or Remove in Windows 10")</f>
        <v>Rotate Left and Rotate Right Context Menu - Add or Remove in Windows 10</v>
      </c>
      <c r="B3361" s="23" t="s">
        <v>3307</v>
      </c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</row>
    <row r="3362" ht="27.0" customHeight="1">
      <c r="A3362" s="30" t="str">
        <f>HYPERLINK("https://www.tenforums.com/tutorials/104641-turn-off-screen-rotation-lock-windows-10-a.html","Rotation Lock of Display - Turn On or Off in Windows 10")</f>
        <v>Rotation Lock of Display - Turn On or Off in Windows 10</v>
      </c>
      <c r="B3362" s="23" t="s">
        <v>927</v>
      </c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</row>
    <row r="3363" ht="27.0" customHeight="1">
      <c r="A3363" s="22" t="str">
        <f>HYPERLINK("https://www.tenforums.com/tutorials/26739-run-administrator-add-remove-context-menu-windows-10-a.html","Run as administrator - Add or Remove Context Menu in Windows 10")</f>
        <v>Run as administrator - Add or Remove Context Menu in Windows 10</v>
      </c>
      <c r="B3363" s="23" t="s">
        <v>3308</v>
      </c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</row>
    <row r="3364" ht="27.0" customHeight="1">
      <c r="A3364" s="22" t="str">
        <f>HYPERLINK("https://www.tenforums.com/tutorials/26754-run-administrator-add-msi-file-context-menu-windows-10-a.html","Run as administrator - Add to MSI File Context Menu in Windows 10")</f>
        <v>Run as administrator - Add to MSI File Context Menu in Windows 10</v>
      </c>
      <c r="B3364" s="23" t="s">
        <v>2548</v>
      </c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</row>
    <row r="3365" ht="27.0" customHeight="1">
      <c r="A3365" s="22" t="str">
        <f>HYPERLINK("https://www.tenforums.com/tutorials/64349-run-administrator-add-ps1-file-context-menu-windows-10-a.html","Run as administrator - Add to PS1 File Context Menu in Windows 10 ")</f>
        <v>Run as administrator - Add to PS1 File Context Menu in Windows 10 </v>
      </c>
      <c r="B3365" s="23" t="s">
        <v>3171</v>
      </c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</row>
    <row r="3366" ht="27.0" customHeight="1">
      <c r="A3366" s="22" t="str">
        <f>HYPERLINK("https://www.tenforums.com/tutorials/26747-run-administrator-add-vbs-file-context-menu.html","Run as administrator - Add to VBS File Context Menu in Windows 10")</f>
        <v>Run as administrator - Add to VBS File Context Menu in Windows 10</v>
      </c>
      <c r="B3366" s="23" t="s">
        <v>3309</v>
      </c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</row>
    <row r="3367" ht="27.0" customHeight="1">
      <c r="A3367" s="22" t="str">
        <f>HYPERLINK("https://www.tenforums.com/tutorials/3436-run-administrator-windows-10-a.html","Run as Administrator in Windows 10")</f>
        <v>Run as Administrator in Windows 10</v>
      </c>
      <c r="B3367" s="23" t="s">
        <v>3310</v>
      </c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</row>
    <row r="3368" ht="27.0" customHeight="1">
      <c r="A3368" s="22" t="str">
        <f>HYPERLINK("https://www.tenforums.com/tutorials/26850-process-see-if-running-administrator-elevated.html","Run as administrator - See if Process is Elevated in Windows 10")</f>
        <v>Run as administrator - See if Process is Elevated in Windows 10</v>
      </c>
      <c r="B3368" s="23" t="s">
        <v>178</v>
      </c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</row>
    <row r="3369" ht="27.0" customHeight="1">
      <c r="A3369" s="22" t="str">
        <f>HYPERLINK("https://www.tenforums.com/tutorials/57690-elevated-shortcut-without-uac-create-windows-10-a.html","Run as Administrator Shortcut without UAC - Create in Windows 10 ")</f>
        <v>Run as Administrator Shortcut without UAC - Create in Windows 10 </v>
      </c>
      <c r="B3369" s="23" t="s">
        <v>1049</v>
      </c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</row>
    <row r="3370" ht="27.0" customHeight="1">
      <c r="A3370" s="22" t="str">
        <f>HYPERLINK("https://www.tenforums.com/tutorials/63539-run-different-user-add-remove-context-menu-windows-10-a.html","Run as different user - Add or Remove Context Menu in Windows 10 ")</f>
        <v>Run as different user - Add or Remove Context Menu in Windows 10 </v>
      </c>
      <c r="B3370" s="23" t="s">
        <v>3311</v>
      </c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</row>
    <row r="3371" ht="27.0" customHeight="1">
      <c r="A3371" s="22" t="str">
        <f>HYPERLINK("https://www.tenforums.com/tutorials/63546-run-different-user-add-remove-start-windows-10-a.html","Run as different user - Add or Remove on Start in Windows 10 ")</f>
        <v>Run as different user - Add or Remove on Start in Windows 10 </v>
      </c>
      <c r="B3371" s="23" t="s">
        <v>3312</v>
      </c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</row>
    <row r="3372" ht="27.0" customHeight="1">
      <c r="A3372" s="22" t="str">
        <f>HYPERLINK("https://www.tenforums.com/tutorials/63827-run-different-user-windows-10-a.html","Run as different user in Windows 10 ")</f>
        <v>Run as different user in Windows 10 </v>
      </c>
      <c r="B3372" s="23" t="s">
        <v>3313</v>
      </c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</row>
    <row r="3373" ht="27.0" customHeight="1">
      <c r="A3373" s="22" t="str">
        <f>HYPERLINK("https://www.eightforums.com/tutorials/12837-run-auto-suggest-history-delete-windows.html","Run Command ""Auto Suggest"" History - Delete in Windows")</f>
        <v>Run Command "Auto Suggest" History - Delete in Windows</v>
      </c>
      <c r="B3373" s="23" t="s">
        <v>3314</v>
      </c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</row>
    <row r="3374" ht="27.0" customHeight="1">
      <c r="A3374" s="22" t="str">
        <f>HYPERLINK("https://www.tenforums.com/tutorials/119367-enable-disable-autosuggest-file-explorer-run-windows.html","Run Dialog and File Explorer AutoSuggest - Enable or Disable in Windows")</f>
        <v>Run Dialog and File Explorer AutoSuggest - Enable or Disable in Windows</v>
      </c>
      <c r="B3374" s="23" t="s">
        <v>261</v>
      </c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</row>
    <row r="3375" ht="27.0" customHeight="1">
      <c r="A3375" s="22" t="str">
        <f>HYPERLINK("https://www.tenforums.com/tutorials/83125-turn-off-inline-autocomplete-file-explorer-run-dialog.html","Run Dialog and File Explorer Inline AutoComplete - Turn On or Off in Windows 10")</f>
        <v>Run Dialog and File Explorer Inline AutoComplete - Turn On or Off in Windows 10</v>
      </c>
      <c r="B3375" s="24" t="s">
        <v>1142</v>
      </c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</row>
    <row r="3376" ht="27.0" customHeight="1">
      <c r="A3376" s="25" t="str">
        <f>HYPERLINK("https://www.tenforums.com/tutorials/143727-disable-run-dialog-box-windows-7-windows-8-windows-10-a.html","Run Dialog Box - Enable or Disable in Windows 7, Windows 8, and Windows 10")</f>
        <v>Run Dialog Box - Enable or Disable in Windows 7, Windows 8, and Windows 10</v>
      </c>
      <c r="B3376" s="24" t="s">
        <v>3315</v>
      </c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</row>
    <row r="3377" ht="27.0" customHeight="1">
      <c r="A3377" s="30" t="str">
        <f>HYPERLINK("https://www.tenforums.com/tutorials/6712-clear-file-explorer-run-dialog-box-history-windows-10-a.html","Run Dialog Box History and File Explorer History - Clear in Windows 10")</f>
        <v>Run Dialog Box History and File Explorer History - Clear in Windows 10</v>
      </c>
      <c r="B3377" s="24" t="s">
        <v>1151</v>
      </c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</row>
    <row r="3378" ht="27.0" customHeight="1">
      <c r="A3378" s="58" t="str">
        <f>HYPERLINK("https://www.tenforums.com/tutorials/143641-create-run-dialog-box-shortcut-windows-7-windows-8-windows-10-a.html","Run Dialog Box Shortcut - Create in Windows 7, Windows 8, and Windows 10")</f>
        <v>Run Dialog Box Shortcut - Create in Windows 7, Windows 8, and Windows 10</v>
      </c>
      <c r="B3378" s="34" t="s">
        <v>3316</v>
      </c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</row>
    <row r="3379" ht="27.0" customHeight="1">
      <c r="A3379" s="59" t="str">
        <f>HYPERLINK("https://www.tenforums.com/tutorials/89582-add-run-priority-context-menu-windows-10-a.html","Run with priority Context Menu - Add in Windows 10")</f>
        <v>Run with priority Context Menu - Add in Windows 10</v>
      </c>
      <c r="B3379" s="33" t="s">
        <v>3317</v>
      </c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</row>
    <row r="3380" ht="27.0" customHeight="1">
      <c r="A3380" s="22" t="str">
        <f>HYPERLINK("https://www.tenforums.com/tutorials/77458-rundll32-commands-list-windows-10-a.html","Rundll32 Commands List for Windows 10")</f>
        <v>Rundll32 Commands List for Windows 10</v>
      </c>
      <c r="B3380" s="24" t="s">
        <v>3318</v>
      </c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</row>
    <row r="3381" ht="27.0" customHeight="1">
      <c r="A3381" s="6" t="s">
        <v>3319</v>
      </c>
      <c r="B3381" s="6" t="s">
        <v>3319</v>
      </c>
      <c r="C3381" s="21"/>
      <c r="D3381" s="21"/>
      <c r="E3381" s="21"/>
      <c r="F3381" s="21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1"/>
      <c r="S3381" s="21"/>
      <c r="T3381" s="21"/>
      <c r="U3381" s="21"/>
      <c r="V3381" s="21"/>
      <c r="W3381" s="21"/>
      <c r="X3381" s="21"/>
    </row>
    <row r="3382" ht="27.0" customHeight="1">
      <c r="A3382" s="22" t="str">
        <f>HYPERLINK("https://www.tenforums.com/tutorials/110119-enable-s-mode-windows-10-a.html","S mode - Enable in Windows 10")</f>
        <v>S mode - Enable in Windows 10</v>
      </c>
      <c r="B3382" s="23" t="s">
        <v>3320</v>
      </c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</row>
    <row r="3383" ht="27.0" customHeight="1">
      <c r="A3383" s="22" t="str">
        <f>HYPERLINK("https://www.tenforums.com/tutorials/90761-install-windows-10-s-mode-windows-10-pc.html","S Mode - Install on a Windows 10 PC")</f>
        <v>S Mode - Install on a Windows 10 PC</v>
      </c>
      <c r="B3383" s="23" t="s">
        <v>3321</v>
      </c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</row>
    <row r="3384" ht="27.0" customHeight="1">
      <c r="A3384" s="22" t="str">
        <f>HYPERLINK("https://www.tenforums.com/tutorials/128622-switch-out-s-mode-windows-10-free.html","S mode - Switch out of in Windows 10 for Free")</f>
        <v>S mode - Switch out of in Windows 10 for Free</v>
      </c>
      <c r="B3384" s="23" t="s">
        <v>3322</v>
      </c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</row>
    <row r="3385" ht="27.0" customHeight="1">
      <c r="A3385" s="22" t="str">
        <f>HYPERLINK("https://www.tenforums.com/tutorials/17159-safe-mode-add-boot-options-windows-10-a.html","Safe Mode - Add to Boot Options in Windows 10")</f>
        <v>Safe Mode - Add to Boot Options in Windows 10</v>
      </c>
      <c r="B3385" s="23" t="s">
        <v>371</v>
      </c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</row>
    <row r="3386" ht="27.0" customHeight="1">
      <c r="A3386" s="22" t="str">
        <f>HYPERLINK("https://www.tenforums.com/tutorials/3247-safe-mode-add-desktop-context-menu-windows-10-a.html","Safe Mode - Add to Desktop Context Menu in Windows 10")</f>
        <v>Safe Mode - Add to Desktop Context Menu in Windows 10</v>
      </c>
      <c r="B3386" s="23" t="s">
        <v>3323</v>
      </c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</row>
    <row r="3387" ht="27.0" customHeight="1">
      <c r="A3387" s="25" t="str">
        <f>HYPERLINK("https://www.tenforums.com/tutorials/143263-how-install-uninstall-programs-safe-mode-windows-10-a.html","Safe Mode - Install and Uninstall Programs")</f>
        <v>Safe Mode - Install and Uninstall Programs</v>
      </c>
      <c r="B3387" s="24" t="s">
        <v>3138</v>
      </c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</row>
    <row r="3388" ht="27.0" customHeight="1">
      <c r="A3388" s="22" t="str">
        <f>HYPERLINK("https://www.tenforums.com/tutorials/2304-safe-mode-start-windows-10-a.html","Safe Mode - Start Windows 10 in")</f>
        <v>Safe Mode - Start Windows 10 in</v>
      </c>
      <c r="B3388" s="23" t="s">
        <v>3324</v>
      </c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</row>
    <row r="3389" ht="27.0" customHeight="1">
      <c r="A3389" s="22" t="str">
        <f>HYPERLINK("https://www.tenforums.com/tutorials/59550-safely-remove-hardware-shortcut-create-windows-10-a.html","Safely Remove Hardware shortcut - Create in Windows 10 ")</f>
        <v>Safely Remove Hardware shortcut - Create in Windows 10 </v>
      </c>
      <c r="B3389" s="23" t="s">
        <v>3325</v>
      </c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</row>
    <row r="3390" ht="27.0" customHeight="1">
      <c r="A3390" s="22" t="str">
        <f>HYPERLINK("https://www.tenforums.com/tutorials/82478-change-safesearch-setting-windows-10-a.html","SafeSearch Setting - Change in Windows 10")</f>
        <v>SafeSearch Setting - Change in Windows 10</v>
      </c>
      <c r="B3390" s="24" t="s">
        <v>3326</v>
      </c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</row>
    <row r="3391" ht="27.0" customHeight="1">
      <c r="A3391" s="22" t="str">
        <f>HYPERLINK("https://www.tenforums.com/tutorials/81788-add-remove-samples-settings-page-windows-10-a.html","Samples Settings Page - Add or Remove in Windows 10")</f>
        <v>Samples Settings Page - Add or Remove in Windows 10</v>
      </c>
      <c r="B3391" s="24" t="s">
        <v>3327</v>
      </c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</row>
    <row r="3392" ht="26.25" customHeight="1">
      <c r="A3392" s="25" t="s">
        <v>3328</v>
      </c>
      <c r="B3392" s="24" t="s">
        <v>3329</v>
      </c>
      <c r="C3392" s="60"/>
      <c r="D3392" s="60"/>
      <c r="E3392" s="60"/>
      <c r="F3392" s="60"/>
      <c r="G3392" s="60"/>
      <c r="H3392" s="60"/>
      <c r="I3392" s="60"/>
      <c r="J3392" s="60"/>
      <c r="K3392" s="60"/>
      <c r="L3392" s="60"/>
      <c r="M3392" s="60"/>
      <c r="N3392" s="60"/>
      <c r="O3392" s="60"/>
      <c r="P3392" s="60"/>
      <c r="Q3392" s="60"/>
      <c r="R3392" s="60"/>
      <c r="S3392" s="60"/>
      <c r="T3392" s="60"/>
      <c r="U3392" s="60"/>
      <c r="V3392" s="60"/>
      <c r="W3392" s="60"/>
      <c r="X3392" s="60"/>
    </row>
    <row r="3393" ht="26.25" customHeight="1">
      <c r="A3393" s="25" t="s">
        <v>3330</v>
      </c>
      <c r="B3393" s="24" t="s">
        <v>3331</v>
      </c>
      <c r="C3393" s="60"/>
      <c r="D3393" s="60"/>
      <c r="E3393" s="60"/>
      <c r="F3393" s="60"/>
      <c r="G3393" s="60"/>
      <c r="H3393" s="60"/>
      <c r="I3393" s="60"/>
      <c r="J3393" s="60"/>
      <c r="K3393" s="60"/>
      <c r="L3393" s="60"/>
      <c r="M3393" s="60"/>
      <c r="N3393" s="60"/>
      <c r="O3393" s="60"/>
      <c r="P3393" s="60"/>
      <c r="Q3393" s="60"/>
      <c r="R3393" s="60"/>
      <c r="S3393" s="60"/>
      <c r="T3393" s="60"/>
      <c r="U3393" s="60"/>
      <c r="V3393" s="60"/>
      <c r="W3393" s="60"/>
      <c r="X3393" s="60"/>
    </row>
    <row r="3394" ht="30.0" customHeight="1">
      <c r="A3394" s="22" t="str">
        <f>HYPERLINK("https://www.tenforums.com/tutorials/131437-enable-windows-sandbox-feature-windows-10-home-edition.html","Sandbox - Enable in Windows 10 Home Edition")</f>
        <v>Sandbox - Enable in Windows 10 Home Edition</v>
      </c>
      <c r="B3394" s="23" t="s">
        <v>3332</v>
      </c>
      <c r="C3394" s="60"/>
      <c r="D3394" s="60"/>
      <c r="E3394" s="60"/>
      <c r="F3394" s="60"/>
      <c r="G3394" s="60"/>
      <c r="H3394" s="60"/>
      <c r="I3394" s="60"/>
      <c r="J3394" s="60"/>
      <c r="K3394" s="60"/>
      <c r="L3394" s="60"/>
      <c r="M3394" s="60"/>
      <c r="N3394" s="60"/>
      <c r="O3394" s="60"/>
      <c r="P3394" s="60"/>
      <c r="Q3394" s="60"/>
      <c r="R3394" s="60"/>
      <c r="S3394" s="60"/>
      <c r="T3394" s="60"/>
      <c r="U3394" s="60"/>
      <c r="V3394" s="60"/>
      <c r="W3394" s="60"/>
      <c r="X3394" s="60"/>
    </row>
    <row r="3395" ht="27.0" customHeight="1">
      <c r="A3395" s="22" t="str">
        <f>HYPERLINK("https://www.tenforums.com/tutorials/123777-enable-disable-windows-sandbox-windows-10-a.html","Sandbox - Enable or Disable in Windows 10")</f>
        <v>Sandbox - Enable or Disable in Windows 10</v>
      </c>
      <c r="B3395" s="23" t="s">
        <v>3333</v>
      </c>
      <c r="C3395" s="60"/>
      <c r="D3395" s="60"/>
      <c r="E3395" s="60"/>
      <c r="F3395" s="60"/>
      <c r="G3395" s="60"/>
      <c r="H3395" s="60"/>
      <c r="I3395" s="60"/>
      <c r="J3395" s="60"/>
      <c r="K3395" s="60"/>
      <c r="L3395" s="60"/>
      <c r="M3395" s="60"/>
      <c r="N3395" s="60"/>
      <c r="O3395" s="60"/>
      <c r="P3395" s="60"/>
      <c r="Q3395" s="60"/>
      <c r="R3395" s="60"/>
      <c r="S3395" s="60"/>
      <c r="T3395" s="60"/>
      <c r="U3395" s="60"/>
      <c r="V3395" s="60"/>
      <c r="W3395" s="60"/>
      <c r="X3395" s="60"/>
    </row>
    <row r="3396" ht="27.0" customHeight="1">
      <c r="A3396" s="25" t="str">
        <f>HYPERLINK("https://www.tenforums.com/tutorials/143381-windows-sandbox-how-configure-windows-10-a.html","Sandbox - How to configure in Windows 10")</f>
        <v>Sandbox - How to configure in Windows 10</v>
      </c>
      <c r="B3396" s="61" t="s">
        <v>3334</v>
      </c>
      <c r="C3396" s="62" t="str">
        <f t="shared" ref="C3396:V3396" si="1">HYPERLINK("https://www.tenforums.com/tutorials/143381-windows-sandbox-how-configure-windows-10-a.html","Windows Sandbox - How to configure in Windows 10")</f>
        <v>Windows Sandbox - How to configure in Windows 10</v>
      </c>
      <c r="D3396" s="63" t="str">
        <f t="shared" si="1"/>
        <v>Windows Sandbox - How to configure in Windows 10</v>
      </c>
      <c r="E3396" s="63" t="str">
        <f t="shared" si="1"/>
        <v>Windows Sandbox - How to configure in Windows 10</v>
      </c>
      <c r="F3396" s="63" t="str">
        <f t="shared" si="1"/>
        <v>Windows Sandbox - How to configure in Windows 10</v>
      </c>
      <c r="G3396" s="63" t="str">
        <f t="shared" si="1"/>
        <v>Windows Sandbox - How to configure in Windows 10</v>
      </c>
      <c r="H3396" s="63" t="str">
        <f t="shared" si="1"/>
        <v>Windows Sandbox - How to configure in Windows 10</v>
      </c>
      <c r="I3396" s="63" t="str">
        <f t="shared" si="1"/>
        <v>Windows Sandbox - How to configure in Windows 10</v>
      </c>
      <c r="J3396" s="63" t="str">
        <f t="shared" si="1"/>
        <v>Windows Sandbox - How to configure in Windows 10</v>
      </c>
      <c r="K3396" s="63" t="str">
        <f t="shared" si="1"/>
        <v>Windows Sandbox - How to configure in Windows 10</v>
      </c>
      <c r="L3396" s="63" t="str">
        <f t="shared" si="1"/>
        <v>Windows Sandbox - How to configure in Windows 10</v>
      </c>
      <c r="M3396" s="63" t="str">
        <f t="shared" si="1"/>
        <v>Windows Sandbox - How to configure in Windows 10</v>
      </c>
      <c r="N3396" s="63" t="str">
        <f t="shared" si="1"/>
        <v>Windows Sandbox - How to configure in Windows 10</v>
      </c>
      <c r="O3396" s="63" t="str">
        <f t="shared" si="1"/>
        <v>Windows Sandbox - How to configure in Windows 10</v>
      </c>
      <c r="P3396" s="63" t="str">
        <f t="shared" si="1"/>
        <v>Windows Sandbox - How to configure in Windows 10</v>
      </c>
      <c r="Q3396" s="63" t="str">
        <f t="shared" si="1"/>
        <v>Windows Sandbox - How to configure in Windows 10</v>
      </c>
      <c r="R3396" s="63" t="str">
        <f t="shared" si="1"/>
        <v>Windows Sandbox - How to configure in Windows 10</v>
      </c>
      <c r="S3396" s="63" t="str">
        <f t="shared" si="1"/>
        <v>Windows Sandbox - How to configure in Windows 10</v>
      </c>
      <c r="T3396" s="63" t="str">
        <f t="shared" si="1"/>
        <v>Windows Sandbox - How to configure in Windows 10</v>
      </c>
      <c r="U3396" s="63" t="str">
        <f t="shared" si="1"/>
        <v>Windows Sandbox - How to configure in Windows 10</v>
      </c>
      <c r="V3396" s="63" t="str">
        <f t="shared" si="1"/>
        <v>Windows Sandbox - How to configure in Windows 10</v>
      </c>
      <c r="W3396" s="64"/>
      <c r="X3396" s="64"/>
    </row>
    <row r="3397" ht="29.25" customHeight="1">
      <c r="A3397" s="25" t="s">
        <v>3335</v>
      </c>
      <c r="B3397" s="24" t="s">
        <v>3336</v>
      </c>
      <c r="C3397" s="60"/>
      <c r="D3397" s="60"/>
      <c r="E3397" s="60"/>
      <c r="F3397" s="60"/>
      <c r="G3397" s="60"/>
      <c r="H3397" s="60"/>
      <c r="I3397" s="60"/>
      <c r="J3397" s="60"/>
      <c r="K3397" s="60"/>
      <c r="L3397" s="60"/>
      <c r="M3397" s="60"/>
      <c r="N3397" s="60"/>
      <c r="O3397" s="60"/>
      <c r="P3397" s="60"/>
      <c r="Q3397" s="60"/>
      <c r="R3397" s="60"/>
      <c r="S3397" s="60"/>
      <c r="T3397" s="60"/>
      <c r="U3397" s="60"/>
      <c r="V3397" s="60"/>
      <c r="W3397" s="60"/>
      <c r="X3397" s="60"/>
    </row>
    <row r="3398" ht="29.25" customHeight="1">
      <c r="A3398" s="25" t="s">
        <v>3337</v>
      </c>
      <c r="B3398" s="24" t="s">
        <v>3338</v>
      </c>
      <c r="C3398" s="60"/>
      <c r="D3398" s="60"/>
      <c r="E3398" s="60"/>
      <c r="F3398" s="60"/>
      <c r="G3398" s="60"/>
      <c r="H3398" s="60"/>
      <c r="I3398" s="60"/>
      <c r="J3398" s="60"/>
      <c r="K3398" s="60"/>
      <c r="L3398" s="60"/>
      <c r="M3398" s="60"/>
      <c r="N3398" s="60"/>
      <c r="O3398" s="60"/>
      <c r="P3398" s="60"/>
      <c r="Q3398" s="60"/>
      <c r="R3398" s="60"/>
      <c r="S3398" s="60"/>
      <c r="T3398" s="60"/>
      <c r="U3398" s="60"/>
      <c r="V3398" s="60"/>
      <c r="W3398" s="60"/>
      <c r="X3398" s="60"/>
    </row>
    <row r="3399" ht="29.25" customHeight="1">
      <c r="A3399" s="25" t="s">
        <v>3339</v>
      </c>
      <c r="B3399" s="24" t="s">
        <v>3340</v>
      </c>
      <c r="C3399" s="60"/>
      <c r="D3399" s="60"/>
      <c r="E3399" s="60"/>
      <c r="F3399" s="60"/>
      <c r="G3399" s="60"/>
      <c r="H3399" s="60"/>
      <c r="I3399" s="60"/>
      <c r="J3399" s="60"/>
      <c r="K3399" s="60"/>
      <c r="L3399" s="60"/>
      <c r="M3399" s="60"/>
      <c r="N3399" s="60"/>
      <c r="O3399" s="60"/>
      <c r="P3399" s="60"/>
      <c r="Q3399" s="60"/>
      <c r="R3399" s="60"/>
      <c r="S3399" s="60"/>
      <c r="T3399" s="60"/>
      <c r="U3399" s="60"/>
      <c r="V3399" s="60"/>
      <c r="W3399" s="60"/>
      <c r="X3399" s="60"/>
    </row>
    <row r="3400" ht="29.25" customHeight="1">
      <c r="A3400" s="25" t="s">
        <v>3341</v>
      </c>
      <c r="B3400" s="24" t="s">
        <v>3342</v>
      </c>
      <c r="C3400" s="60"/>
      <c r="D3400" s="60"/>
      <c r="E3400" s="60"/>
      <c r="F3400" s="60"/>
      <c r="G3400" s="60"/>
      <c r="H3400" s="60"/>
      <c r="I3400" s="60"/>
      <c r="J3400" s="60"/>
      <c r="K3400" s="60"/>
      <c r="L3400" s="60"/>
      <c r="M3400" s="60"/>
      <c r="N3400" s="60"/>
      <c r="O3400" s="60"/>
      <c r="P3400" s="60"/>
      <c r="Q3400" s="60"/>
      <c r="R3400" s="60"/>
      <c r="S3400" s="60"/>
      <c r="T3400" s="60"/>
      <c r="U3400" s="60"/>
      <c r="V3400" s="60"/>
      <c r="W3400" s="60"/>
      <c r="X3400" s="60"/>
    </row>
    <row r="3401" ht="27.0" customHeight="1">
      <c r="A3401" s="22" t="str">
        <f>HYPERLINK("https://www.tenforums.com/tutorials/52655-open-save-common-item-dialog-boxes-reset-windows.html","Save As and Open Common Item Dialog Boxes - Reset in Windows")</f>
        <v>Save As and Open Common Item Dialog Boxes - Reset in Windows</v>
      </c>
      <c r="B3401" s="23" t="s">
        <v>612</v>
      </c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</row>
    <row r="3402" ht="27.0" customHeight="1">
      <c r="A3402" s="25" t="s">
        <v>3343</v>
      </c>
      <c r="B3402" s="24" t="s">
        <v>3344</v>
      </c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</row>
    <row r="3403" ht="27.0" customHeight="1">
      <c r="A3403" s="22" t="str">
        <f>HYPERLINK("https://www.tenforums.com/tutorials/91994-add-remove-saved-pictures-library-windows-10-a.html","Saved Pictures Library - Add or Remove in Windows 10")</f>
        <v>Saved Pictures Library - Add or Remove in Windows 10</v>
      </c>
      <c r="B3403" s="23" t="s">
        <v>1577</v>
      </c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</row>
    <row r="3404" ht="27.0" customHeight="1">
      <c r="A3404" s="28" t="s">
        <v>3345</v>
      </c>
      <c r="B3404" s="29" t="s">
        <v>3345</v>
      </c>
      <c r="C3404" s="14"/>
      <c r="D3404" s="14"/>
      <c r="E3404" s="14"/>
      <c r="F3404" s="14"/>
      <c r="G3404" s="14"/>
      <c r="H3404" s="14"/>
      <c r="I3404" s="14"/>
      <c r="J3404" s="14"/>
      <c r="K3404" s="14"/>
      <c r="L3404" s="14"/>
      <c r="M3404" s="14"/>
      <c r="N3404" s="14"/>
      <c r="O3404" s="14"/>
      <c r="P3404" s="14"/>
      <c r="Q3404" s="14"/>
      <c r="R3404" s="14"/>
      <c r="S3404" s="14"/>
      <c r="T3404" s="14"/>
      <c r="U3404" s="14"/>
      <c r="V3404" s="14"/>
      <c r="W3404" s="14"/>
      <c r="X3404" s="14"/>
    </row>
    <row r="3405" ht="27.0" customHeight="1">
      <c r="A3405" s="25" t="s">
        <v>3346</v>
      </c>
      <c r="B3405" s="24" t="s">
        <v>3347</v>
      </c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</row>
    <row r="3406" ht="27.0" customHeight="1">
      <c r="A3406" s="30" t="str">
        <f>HYPERLINK("https://www.tenforums.com/tutorials/94799-enable-disable-scheduled-system-maintenance-windows.html","Scheduled System Maintenance - Enable or Disable in Windows")</f>
        <v>Scheduled System Maintenance - Enable or Disable in Windows</v>
      </c>
      <c r="B3406" s="23" t="s">
        <v>3348</v>
      </c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</row>
    <row r="3407" ht="27.0" customHeight="1">
      <c r="A3407" s="25" t="s">
        <v>3349</v>
      </c>
      <c r="B3407" s="24" t="s">
        <v>3350</v>
      </c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</row>
    <row r="3408" ht="27.0" customHeight="1">
      <c r="A3408" s="25" t="s">
        <v>3351</v>
      </c>
      <c r="B3408" s="24" t="s">
        <v>3352</v>
      </c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</row>
    <row r="3409" ht="27.0" customHeight="1">
      <c r="A3409" s="25" t="s">
        <v>3353</v>
      </c>
      <c r="B3409" s="24" t="s">
        <v>3354</v>
      </c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</row>
    <row r="3410" ht="27.0" customHeight="1">
      <c r="A3410" s="25" t="s">
        <v>3355</v>
      </c>
      <c r="B3410" s="24" t="s">
        <v>3356</v>
      </c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</row>
    <row r="3411" ht="27.0" customHeight="1">
      <c r="A3411" s="25" t="s">
        <v>3357</v>
      </c>
      <c r="B3411" s="24" t="s">
        <v>3358</v>
      </c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</row>
    <row r="3412" ht="27.0" customHeight="1">
      <c r="A3412" s="30" t="str">
        <f>HYPERLINK("https://www.tenforums.com/tutorials/44213-adjust-screen-brightness-windows-10-a.html","Screen Brightness - Adjust in Windows 10 ")</f>
        <v>Screen Brightness - Adjust in Windows 10 </v>
      </c>
      <c r="B3412" s="23" t="s">
        <v>378</v>
      </c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</row>
    <row r="3413" ht="27.0" customHeight="1">
      <c r="A3413" s="25" t="str">
        <f>HYPERLINK("https://www.tenforums.com/tutorials/151053-how-change-display-orientation-windows-10-a.html","Screen Orientation - Change in Windows 10")</f>
        <v>Screen Orientation - Change in Windows 10</v>
      </c>
      <c r="B3413" s="24" t="s">
        <v>924</v>
      </c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</row>
    <row r="3414" ht="27.0" customHeight="1">
      <c r="A3414" s="22" t="str">
        <f>HYPERLINK("https://www.tenforums.com/tutorials/104543-change-screen-refresh-rate-display-windows-10-a.html","Screen Refresh Rate of Display - Change in Windows 10")</f>
        <v>Screen Refresh Rate of Display - Change in Windows 10</v>
      </c>
      <c r="B3414" s="23" t="s">
        <v>925</v>
      </c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</row>
    <row r="3415" ht="27.0" customHeight="1">
      <c r="A3415" s="22" t="str">
        <f>HYPERLINK("https://www.tenforums.com/tutorials/4910-screen-resolution-display-change-windows-10-a.html","Screen Resolution of Display - Change in Windows 10")</f>
        <v>Screen Resolution of Display - Change in Windows 10</v>
      </c>
      <c r="B3415" s="23" t="s">
        <v>928</v>
      </c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</row>
    <row r="3416" ht="27.0" customHeight="1">
      <c r="A3416" s="22" t="str">
        <f>HYPERLINK("https://www.tenforums.com/tutorials/104641-turn-off-screen-rotation-lock-windows-10-a.html","Screen Rotation Lock - Turn On or Off in Windows 10")</f>
        <v>Screen Rotation Lock - Turn On or Off in Windows 10</v>
      </c>
      <c r="B3416" s="23" t="s">
        <v>927</v>
      </c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</row>
    <row r="3417" ht="27.0" customHeight="1">
      <c r="A3417" s="22" t="str">
        <f>HYPERLINK("https://www.tenforums.com/tutorials/118541-enable-disable-screen-saver-windows.html","Screen Saver - Enable or Disable in Windows")</f>
        <v>Screen Saver - Enable or Disable in Windows</v>
      </c>
      <c r="B3417" s="23" t="s">
        <v>3359</v>
      </c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</row>
    <row r="3418" ht="27.0" customHeight="1">
      <c r="A3418" s="22" t="str">
        <f>HYPERLINK("https://www.tenforums.com/tutorials/104603-enable-disable-changing-screen-saver-windows.html","Screen Saver - Enable or Disable Changing in Windows")</f>
        <v>Screen Saver - Enable or Disable Changing in Windows</v>
      </c>
      <c r="B3418" s="23" t="s">
        <v>3360</v>
      </c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</row>
    <row r="3419" ht="27.0" customHeight="1">
      <c r="A3419" s="22" t="str">
        <f>HYPERLINK("https://www.tenforums.com/tutorials/47389-screen-saver-grace-period-bypass-password-change-windows.html","Screen Saver Grace Period to Bypass Password - Change in Windows ")</f>
        <v>Screen Saver Grace Period to Bypass Password - Change in Windows </v>
      </c>
      <c r="B3419" s="23" t="s">
        <v>3361</v>
      </c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</row>
    <row r="3420" ht="27.0" customHeight="1">
      <c r="A3420" s="22" t="str">
        <f>HYPERLINK("https://www.tenforums.com/tutorials/118607-enable-disable-screen-saver-password-protection-windows.html","Screen Saver Password Protection - Enable or Disable in Windows")</f>
        <v>Screen Saver Password Protection - Enable or Disable in Windows</v>
      </c>
      <c r="B3420" s="23" t="s">
        <v>3362</v>
      </c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</row>
    <row r="3421" ht="27.0" customHeight="1">
      <c r="A3421" s="22" t="str">
        <f>HYPERLINK("https://www.tenforums.com/tutorials/5737-screen-saver-settings-change-windows-10-a.html","Screen Saver Settings - Change in Windows 10")</f>
        <v>Screen Saver Settings - Change in Windows 10</v>
      </c>
      <c r="B3421" s="23" t="s">
        <v>2893</v>
      </c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</row>
    <row r="3422" ht="27.0" customHeight="1">
      <c r="A3422" s="22" t="str">
        <f>HYPERLINK("https://www.tenforums.com/tutorials/103420-create-screen-saver-settings-shortcut-windows-10-a.html","Screen Saver Settings Shortcut - Create in Windows 10")</f>
        <v>Screen Saver Settings Shortcut - Create in Windows 10</v>
      </c>
      <c r="B3422" s="23" t="s">
        <v>3363</v>
      </c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</row>
    <row r="3423" ht="27.0" customHeight="1">
      <c r="A3423" s="22" t="str">
        <f>HYPERLINK("https://www.tenforums.com/tutorials/118686-specify-screen-saver-windows.html","Screen Saver - Specify in Windows")</f>
        <v>Screen Saver - Specify in Windows</v>
      </c>
      <c r="B3423" s="23" t="s">
        <v>3364</v>
      </c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</row>
    <row r="3424" ht="27.0" customHeight="1">
      <c r="A3424" s="22" t="str">
        <f>HYPERLINK("https://www.tenforums.com/tutorials/118662-specify-screen-saver-timeout-windows.html","Screen Saver Timeout - Specify in Windows")</f>
        <v>Screen Saver Timeout - Specify in Windows</v>
      </c>
      <c r="B3424" s="23" t="s">
        <v>3365</v>
      </c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</row>
    <row r="3425" ht="27.0" customHeight="1">
      <c r="A3425" s="22" t="str">
        <f>HYPERLINK("https://www.tenforums.com/tutorials/113530-add-remove-screen-snip-context-menu-windows-10-a.html","Screen Snip Context Menu - Add or Remove in Windows 10")</f>
        <v>Screen Snip Context Menu - Add or Remove in Windows 10</v>
      </c>
      <c r="B3425" s="23" t="s">
        <v>3366</v>
      </c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</row>
    <row r="3426" ht="27.0" customHeight="1">
      <c r="A3426" s="22" t="str">
        <f>HYPERLINK("https://www.tenforums.com/tutorials/113489-create-screen-snip-shortcut-windows-10-a.html","Screen Snip Shortcut - Create in Windows 10")</f>
        <v>Screen Snip Shortcut - Create in Windows 10</v>
      </c>
      <c r="B3426" s="23" t="s">
        <v>3367</v>
      </c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</row>
    <row r="3427" ht="27.0" customHeight="1">
      <c r="A3427" s="30" t="str">
        <f>HYPERLINK("https://www.tenforums.com/tutorials/109297-take-screen-snip-snip-sketch-windows-10-a.html","Screen Snip - Take a Screenshot in Windows 10")</f>
        <v>Screen Snip - Take a Screenshot in Windows 10</v>
      </c>
      <c r="B3427" s="24" t="s">
        <v>3368</v>
      </c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</row>
    <row r="3428" ht="27.0" customHeight="1">
      <c r="A3428" s="22" t="str">
        <f>HYPERLINK("https://www.tenforums.com/tutorials/109302-turn-use-print-screen-key-launch-screen-snipping-windows-10-a.html","Screen Snipping - Turn On or Off Use Print Screen Key to Launch in Windows 10")</f>
        <v>Screen Snipping - Turn On or Off Use Print Screen Key to Launch in Windows 10</v>
      </c>
      <c r="B3428" s="23" t="s">
        <v>3101</v>
      </c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</row>
    <row r="3429" ht="27.0" customHeight="1">
      <c r="A3429" s="25" t="str">
        <f>HYPERLINK("https://www.tenforums.com/tutorials/22691-change-turn-off-display-after-time-windows-10-a.html","Screen Turn Off After Time - Change in Windows 10 ")</f>
        <v>Screen Turn Off After Time - Change in Windows 10 </v>
      </c>
      <c r="B3429" s="24" t="s">
        <v>916</v>
      </c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</row>
    <row r="3430" ht="27.0" customHeight="1">
      <c r="A3430" s="22" t="str">
        <f>HYPERLINK("https://www.tenforums.com/tutorials/68512-turn-off-display-cascading-context-menu-add-windows.html","Screen - Turn Off Display cascading context menu - Add in Windows ")</f>
        <v>Screen - Turn Off Display cascading context menu - Add in Windows </v>
      </c>
      <c r="B3430" s="23" t="s">
        <v>933</v>
      </c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</row>
    <row r="3431" ht="27.0" customHeight="1">
      <c r="A3431" s="22" t="str">
        <f>HYPERLINK("https://www.tenforums.com/tutorials/6108-screenshot-index-counter-reset-windows-10-a.html","Screenshot Index Counter - Reset in Windows 10")</f>
        <v>Screenshot Index Counter - Reset in Windows 10</v>
      </c>
      <c r="B3431" s="23" t="s">
        <v>3369</v>
      </c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</row>
    <row r="3432" ht="27.0" customHeight="1">
      <c r="A3432" s="22" t="str">
        <f>HYPERLINK("https://www.tenforums.com/tutorials/2503-disk-management-how-post-screenshot.html","Screenshot of Disk Management - How to Post")</f>
        <v>Screenshot of Disk Management - How to Post</v>
      </c>
      <c r="B3432" s="23" t="s">
        <v>3370</v>
      </c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</row>
    <row r="3433" ht="27.0" customHeight="1">
      <c r="A3433" s="22" t="str">
        <f>HYPERLINK("https://www.tenforums.com/tutorials/6102-screenshot-take-windows-10-a.html","Screenshot - Take in Windows 10")</f>
        <v>Screenshot - Take in Windows 10</v>
      </c>
      <c r="B3433" s="23" t="s">
        <v>3371</v>
      </c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</row>
    <row r="3434" ht="27.0" customHeight="1">
      <c r="A3434" s="22" t="str">
        <f>HYPERLINK("https://www.tenforums.com/tutorials/8630-game-bar-record-take-screenshots-windows-10-a.html","Screenshot - Take with Game bar in Windows 10")</f>
        <v>Screenshot - Take with Game bar in Windows 10</v>
      </c>
      <c r="B3434" s="23" t="s">
        <v>1307</v>
      </c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</row>
    <row r="3435" ht="27.0" customHeight="1">
      <c r="A3435" s="30" t="str">
        <f>HYPERLINK("https://www.tenforums.com/tutorials/109297-take-screen-snip-snip-sketch-windows-10-a.html","Screenshot - Take with Snip &amp; Sketch in Windows 10")</f>
        <v>Screenshot - Take with Snip &amp; Sketch in Windows 10</v>
      </c>
      <c r="B3435" s="24" t="s">
        <v>3368</v>
      </c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</row>
    <row r="3436" ht="27.0" customHeight="1">
      <c r="A3436" s="22" t="str">
        <f>HYPERLINK("https://www.tenforums.com/tutorials/1731-screenshots-files-upload-post-ten-forums.html","Screenshots and Files - Upload and Post in Ten Forums")</f>
        <v>Screenshots and Files - Upload and Post in Ten Forums</v>
      </c>
      <c r="B3436" s="23" t="s">
        <v>3372</v>
      </c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</row>
    <row r="3437" ht="27.0" customHeight="1">
      <c r="A3437" s="22" t="str">
        <f>HYPERLINK("https://www.tenforums.com/tutorials/24333-onedrive-auto-save-screenshots-turn-off-windows-10-a.html","Screenshots - Auto Save to OneDrive in Windows 10")</f>
        <v>Screenshots - Auto Save to OneDrive in Windows 10</v>
      </c>
      <c r="B3437" s="23" t="s">
        <v>2727</v>
      </c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</row>
    <row r="3438" ht="27.0" customHeight="1">
      <c r="A3438" s="25" t="s">
        <v>3373</v>
      </c>
      <c r="B3438" s="24" t="s">
        <v>3374</v>
      </c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</row>
    <row r="3439" ht="27.0" customHeight="1">
      <c r="A3439" s="22" t="str">
        <f>HYPERLINK("https://www.tenforums.com/tutorials/12816-scroll-inactive-windows-turn-off-windows-10-a.html","Scroll Inactive Windows - Turn On or Off in Windows 10")</f>
        <v>Scroll Inactive Windows - Turn On or Off in Windows 10</v>
      </c>
      <c r="B3439" s="23" t="s">
        <v>3375</v>
      </c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</row>
    <row r="3440" ht="27.0" customHeight="1">
      <c r="A3440" s="22" t="str">
        <f>HYPERLINK("https://www.tenforums.com/tutorials/83213-change-mouse-scroll-speed-windows-10-a.html","Scroll Speed of Mouse - Change in Windows 10")</f>
        <v>Scroll Speed of Mouse - Change in Windows 10</v>
      </c>
      <c r="B3440" s="24" t="s">
        <v>2535</v>
      </c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</row>
    <row r="3441" ht="27.0" customHeight="1">
      <c r="A3441" s="22" t="str">
        <f>HYPERLINK("https://www.tenforums.com/tutorials/98610-enable-disable-floating-immersive-search-bar-windows-10-a.html","Search Bar - Enable or Disable Floating in Windows 10")</f>
        <v>Search Bar - Enable or Disable Floating in Windows 10</v>
      </c>
      <c r="B3441" s="23" t="s">
        <v>3376</v>
      </c>
      <c r="C3441" s="36"/>
      <c r="D3441" s="36"/>
      <c r="E3441" s="36"/>
      <c r="F3441" s="36"/>
      <c r="G3441" s="36"/>
      <c r="H3441" s="36"/>
      <c r="I3441" s="36"/>
      <c r="J3441" s="36"/>
      <c r="K3441" s="36"/>
      <c r="L3441" s="36"/>
      <c r="M3441" s="36"/>
      <c r="N3441" s="36"/>
      <c r="O3441" s="36"/>
      <c r="P3441" s="36"/>
      <c r="Q3441" s="36"/>
      <c r="R3441" s="36"/>
      <c r="S3441" s="36"/>
      <c r="T3441" s="36"/>
      <c r="U3441" s="36"/>
      <c r="V3441" s="36"/>
      <c r="W3441" s="36"/>
      <c r="X3441" s="36"/>
    </row>
    <row r="3442" ht="27.0" customHeight="1">
      <c r="A3442" s="25" t="s">
        <v>3377</v>
      </c>
      <c r="B3442" s="24" t="s">
        <v>836</v>
      </c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</row>
    <row r="3443" ht="27.0" customHeight="1">
      <c r="A3443" s="22" t="str">
        <f>HYPERLINK("https://www.tenforums.com/tutorials/79875-change-size-scrollbars-windows-10-a.html","Scroll Bars Size - Change in Windows 10")</f>
        <v>Scroll Bars Size - Change in Windows 10</v>
      </c>
      <c r="B3443" s="24" t="s">
        <v>3378</v>
      </c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</row>
    <row r="3444" ht="27.0" customHeight="1">
      <c r="A3444" s="22" t="str">
        <f>HYPERLINK("https://www.tenforums.com/tutorials/103061-turn-off-automatically-hide-scroll-bars-windows-10-uwp-apps.html","Scroll Bars - Turn On or Off Automatically Hide in Windows 10 UWP Apps")</f>
        <v>Scroll Bars - Turn On or Off Automatically Hide in Windows 10 UWP Apps</v>
      </c>
      <c r="B3444" s="23" t="s">
        <v>3379</v>
      </c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</row>
    <row r="3445" ht="27.0" customHeight="1">
      <c r="A3445" s="25" t="s">
        <v>3380</v>
      </c>
      <c r="B3445" s="24" t="s">
        <v>3381</v>
      </c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</row>
    <row r="3446" ht="27.0" customHeight="1">
      <c r="A3446" s="22" t="str">
        <f>HYPERLINK("https://www.tenforums.com/tutorials/75390-cortana-search-box-background-transparency-change-windows-10-a.html","Search Box Background Transparency - Change in Windows 10")</f>
        <v>Search Box Background Transparency - Change in Windows 10</v>
      </c>
      <c r="B3446" s="24" t="s">
        <v>729</v>
      </c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</row>
    <row r="3447" ht="27.0" customHeight="1">
      <c r="A3447" s="22" t="str">
        <f>HYPERLINK("https://www.tenforums.com/tutorials/67109-cortana-search-box-color-change-white-windows-10-a.html","Search Box Color - Change to White in Windows 10 ")</f>
        <v>Search Box Color - Change to White in Windows 10 </v>
      </c>
      <c r="B3447" s="23" t="s">
        <v>730</v>
      </c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</row>
    <row r="3448" ht="27.0" customHeight="1">
      <c r="A3448" s="22" t="str">
        <f>HYPERLINK("https://www.tenforums.com/tutorials/75400-cortana-search-box-highlight-transparency-change-windows-10-a.html","Search Box Highlight Transparency - Change in Windows 10")</f>
        <v>Search Box Highlight Transparency - Change in Windows 10</v>
      </c>
      <c r="B3448" s="24" t="s">
        <v>731</v>
      </c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</row>
    <row r="3449" ht="27.0" customHeight="1">
      <c r="A3449" s="22" t="str">
        <f>HYPERLINK("https://www.tenforums.com/tutorials/135991-enable-search-box-lock-screen-windows-10-a.html","Search Box on Lock Screen - Enable in Windows 10")</f>
        <v>Search Box on Lock Screen - Enable in Windows 10</v>
      </c>
      <c r="B3449" s="23" t="s">
        <v>1637</v>
      </c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</row>
    <row r="3450" ht="27.0" customHeight="1">
      <c r="A3450" s="25" t="str">
        <f>HYPERLINK("https://www.tenforums.com/tutorials/67051-add-remove-search-glyph-search-box-windows-10-a.html","Search Box Search Glyph - Add or Remove in Windows 10")</f>
        <v>Search Box Search Glyph - Add or Remove in Windows 10</v>
      </c>
      <c r="B3450" s="24" t="s">
        <v>3382</v>
      </c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</row>
    <row r="3451" ht="27.0" customHeight="1">
      <c r="A3451" s="30" t="str">
        <f>HYPERLINK("https://www.tenforums.com/tutorials/67041-show-search-box-top-bottom-windows-10-a.html","Search Box - Show on Top or Bottom in Windows 10")</f>
        <v>Search Box - Show on Top or Bottom in Windows 10</v>
      </c>
      <c r="B3451" s="24" t="s">
        <v>3383</v>
      </c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</row>
    <row r="3452" ht="27.0" customHeight="1">
      <c r="A3452" s="25" t="str">
        <f>HYPERLINK("https://www.tenforums.com/tutorials/67048-add-remove-submit-button-search-box-windows-10-a.html","Search Box Submit Button - Add or Remove in Windows 10")</f>
        <v>Search Box Submit Button - Add or Remove in Windows 10</v>
      </c>
      <c r="B3452" s="24" t="s">
        <v>3384</v>
      </c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</row>
    <row r="3453" ht="27.0" customHeight="1">
      <c r="A3453" s="30" t="str">
        <f>HYPERLINK("https://www.tenforums.com/tutorials/67100-change-search-box-text-windows-10-a.html","Search Box Text - Change in Windows 10 ")</f>
        <v>Search Box Text - Change in Windows 10 </v>
      </c>
      <c r="B3453" s="24" t="s">
        <v>3385</v>
      </c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</row>
    <row r="3454" ht="27.0" customHeight="1">
      <c r="A3454" s="22" t="str">
        <f>HYPERLINK("https://www.tenforums.com/tutorials/75385-cortana-search-box-text-color-change-windows-10-a.html","Search Box Text Color for Cortana - Change in Windows 10")</f>
        <v>Search Box Text Color for Cortana - Change in Windows 10</v>
      </c>
      <c r="B3454" s="24" t="s">
        <v>732</v>
      </c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</row>
    <row r="3455" ht="27.0" customHeight="1">
      <c r="A3455" s="22" t="str">
        <f>HYPERLINK("https://www.tenforums.com/tutorials/75407-cortana-search-box-text-transparency-change-windows-10-a.html","Search Box Text Transparency - Change in Windows 10")</f>
        <v>Search Box Text Transparency - Change in Windows 10</v>
      </c>
      <c r="B3455" s="24" t="s">
        <v>733</v>
      </c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</row>
    <row r="3456" ht="27.0" customHeight="1">
      <c r="A3456" s="25" t="s">
        <v>3386</v>
      </c>
      <c r="B3456" s="24" t="s">
        <v>3387</v>
      </c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</row>
    <row r="3457" ht="27.0" customHeight="1">
      <c r="A3457" s="22" t="str">
        <f>HYPERLINK("https://www.tenforums.com/tutorials/133391-clear-your-search-history-device-searches-windows-10-a.html","Search History - Clear for On-device Searches in Windows 10")</f>
        <v>Search History - Clear for On-device Searches in Windows 10</v>
      </c>
      <c r="B3457" s="23" t="s">
        <v>3388</v>
      </c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</row>
    <row r="3458" ht="27.0" customHeight="1">
      <c r="A3458" s="22" t="str">
        <f>HYPERLINK("https://www.tenforums.com/tutorials/6719-search-history-file-explorer-clear-windows-10-a.html","Search History in File Explorer - Clear in Windows 10")</f>
        <v>Search History in File Explorer - Clear in Windows 10</v>
      </c>
      <c r="B3458" s="23" t="s">
        <v>1165</v>
      </c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</row>
    <row r="3459" ht="27.0" customHeight="1">
      <c r="A3459" s="22" t="str">
        <f>HYPERLINK("https://www.tenforums.com/tutorials/88749-enable-disable-search-history-windows-10-file-explorer.html","Search History in File Explorer - Enable or Disable in Windows 10")</f>
        <v>Search History in File Explorer - Enable or Disable in Windows 10</v>
      </c>
      <c r="B3459" s="23" t="s">
        <v>1166</v>
      </c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</row>
    <row r="3460" ht="27.0" customHeight="1">
      <c r="A3460" s="25" t="s">
        <v>3389</v>
      </c>
      <c r="B3460" s="24" t="s">
        <v>869</v>
      </c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</row>
    <row r="3461" ht="27.0" customHeight="1">
      <c r="A3461" s="25" t="s">
        <v>3390</v>
      </c>
      <c r="B3461" s="24" t="s">
        <v>871</v>
      </c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</row>
    <row r="3462" ht="27.0" customHeight="1">
      <c r="A3462" s="22" t="str">
        <f>HYPERLINK("https://www.tenforums.com/tutorials/2854-hide-show-search-box-search-icon-taskbar-windows-10-a.html","Search Icon or Search Box - Hide or Show on Windows 10 Taskbar")</f>
        <v>Search Icon or Search Box - Hide or Show on Windows 10 Taskbar</v>
      </c>
      <c r="B3462" s="23" t="s">
        <v>3391</v>
      </c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</row>
    <row r="3463" ht="27.0" customHeight="1">
      <c r="A3463" s="25" t="str">
        <f>HYPERLINK("https://www.tenforums.com/tutorials/153002-turn-off-search-icon-without-search-box-windows-10-2in1-pc.html","Search Icon without Search Box - Turn On or Off when entering Tablet Posture in Windows 10")</f>
        <v>Search Icon without Search Box - Turn On or Off when entering Tablet Posture in Windows 10</v>
      </c>
      <c r="B3463" s="24" t="s">
        <v>3392</v>
      </c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</row>
    <row r="3464" ht="27.0" customHeight="1">
      <c r="A3464" s="22" t="str">
        <f>HYPERLINK("https://www.tenforums.com/tutorials/94452-search-file-explorer-windows-10-a.html","Search in File Explorer in Windows 10")</f>
        <v>Search in File Explorer in Windows 10</v>
      </c>
      <c r="B3464" s="23" t="s">
        <v>1167</v>
      </c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</row>
    <row r="3465" ht="27.0" customHeight="1">
      <c r="A3465" s="22" t="str">
        <f>HYPERLINK("https://www.tenforums.com/tutorials/58952-search-index-file-types-add-remove-windows-10-a.html","Search Index File Types - Add or Remove in Windows 10")</f>
        <v>Search Index File Types - Add or Remove in Windows 10</v>
      </c>
      <c r="B3465" s="23" t="s">
        <v>1460</v>
      </c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</row>
    <row r="3466" ht="27.0" customHeight="1">
      <c r="A3466" s="22" t="str">
        <f>HYPERLINK("https://www.tenforums.com/tutorials/59016-search-index-location-change-windows-10-a.html","Search Index Location - Change in Windows 10 ")</f>
        <v>Search Index Location - Change in Windows 10 </v>
      </c>
      <c r="B3466" s="23" t="s">
        <v>1461</v>
      </c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</row>
    <row r="3467" ht="27.0" customHeight="1">
      <c r="A3467" s="22" t="str">
        <f>HYPERLINK("https://www.tenforums.com/tutorials/58756-search-index-locations-add-remove-windows-10-a.html","Search Index Locations - Add or Remove in Windows 10 ")</f>
        <v>Search Index Locations - Add or Remove in Windows 10 </v>
      </c>
      <c r="B3467" s="23" t="s">
        <v>1462</v>
      </c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</row>
    <row r="3468" ht="27.0" customHeight="1">
      <c r="A3468" s="22" t="str">
        <f>HYPERLINK("https://www.tenforums.com/tutorials/58569-rebuild-search-index-windows-10-a.html","Search Index - Rebuild in Windows 10 ")</f>
        <v>Search Index - Rebuild in Windows 10 </v>
      </c>
      <c r="B3468" s="23" t="s">
        <v>1464</v>
      </c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</row>
    <row r="3469" ht="27.0" customHeight="1">
      <c r="A3469" s="25" t="s">
        <v>3393</v>
      </c>
      <c r="B3469" s="24" t="s">
        <v>1465</v>
      </c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</row>
    <row r="3470" ht="27.0" customHeight="1">
      <c r="A3470" s="22" t="str">
        <f>HYPERLINK("https://www.tenforums.com/tutorials/120447-turn-off-enhanced-mode-search-indexer-windows-10-a.html","Search Indexer Enhanced Mode - Turn On or Off in Windows 10")</f>
        <v>Search Indexer Enhanced Mode - Turn On or Off in Windows 10</v>
      </c>
      <c r="B3470" s="23" t="s">
        <v>3394</v>
      </c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</row>
    <row r="3471" ht="27.0" customHeight="1">
      <c r="A3471" s="22" t="str">
        <f>HYPERLINK("https://www.tenforums.com/tutorials/120452-add-remove-excluded-folders-search-indexer-windows-10-a.html","Search Indexer Excluded Folders - Add or Remove in Windows 10")</f>
        <v>Search Indexer Excluded Folders - Add or Remove in Windows 10</v>
      </c>
      <c r="B3471" s="23" t="s">
        <v>3395</v>
      </c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</row>
    <row r="3472" ht="27.0" customHeight="1">
      <c r="A3472" s="25" t="str">
        <f>HYPERLINK("https://www.tenforums.com/tutorials/139198-turn-off-search-indexer-respect-device-power-mode-settings.html","Search Indexer Respect Device Power Mode Settings - Turn On or Off in Windows 10")</f>
        <v>Search Indexer Respect Device Power Mode Settings - Turn On or Off in Windows 10</v>
      </c>
      <c r="B3472" s="24" t="s">
        <v>3396</v>
      </c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</row>
    <row r="3473" ht="27.0" customHeight="1">
      <c r="A3473" s="22" t="str">
        <f>HYPERLINK("https://www.tenforums.com/tutorials/93666-enable-disable-search-indexing-windows.html","Search Indexing - Enable or Disable in Windows")</f>
        <v>Search Indexing - Enable or Disable in Windows</v>
      </c>
      <c r="B3473" s="23" t="s">
        <v>1468</v>
      </c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</row>
    <row r="3474" ht="27.0" customHeight="1">
      <c r="A3474" s="22" t="str">
        <f>HYPERLINK("https://www.tenforums.com/tutorials/93880-enable-disable-indexing-when-battery-power-windows.html","Search Indexing - Enable or Disable when on Battery Power in Windows")</f>
        <v>Search Indexing - Enable or Disable when on Battery Power in Windows</v>
      </c>
      <c r="B3474" s="23" t="s">
        <v>1469</v>
      </c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</row>
    <row r="3475" ht="27.0" customHeight="1">
      <c r="A3475" s="22" t="str">
        <f>HYPERLINK("https://www.tenforums.com/tutorials/25016-search-online-include-web-results-turn-off-windows-10-a.html","Search online and include web results - Turn On or Off in Windows 10")</f>
        <v>Search online and include web results - Turn On or Off in Windows 10</v>
      </c>
      <c r="B3475" s="23" t="s">
        <v>3397</v>
      </c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</row>
    <row r="3476" ht="27.0" customHeight="1">
      <c r="A3476" s="25" t="s">
        <v>3398</v>
      </c>
      <c r="B3476" s="24" t="s">
        <v>3399</v>
      </c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</row>
    <row r="3477" ht="27.0" customHeight="1">
      <c r="A3477" s="22" t="str">
        <f>HYPERLINK("https://www.tenforums.com/tutorials/94464-change-search-options-windows-10-a.html","Search Options - Change in Windows 10")</f>
        <v>Search Options - Change in Windows 10</v>
      </c>
      <c r="B3477" s="23" t="s">
        <v>3400</v>
      </c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</row>
    <row r="3478" ht="29.25" customHeight="1">
      <c r="A3478" s="25" t="s">
        <v>3401</v>
      </c>
      <c r="B3478" s="24" t="s">
        <v>3402</v>
      </c>
      <c r="C3478" s="60"/>
      <c r="D3478" s="60"/>
      <c r="E3478" s="60"/>
      <c r="F3478" s="60"/>
      <c r="G3478" s="60"/>
      <c r="H3478" s="60"/>
      <c r="I3478" s="60"/>
      <c r="J3478" s="60"/>
      <c r="K3478" s="60"/>
      <c r="L3478" s="60"/>
      <c r="M3478" s="60"/>
      <c r="N3478" s="60"/>
      <c r="O3478" s="60"/>
      <c r="P3478" s="60"/>
      <c r="Q3478" s="60"/>
      <c r="R3478" s="60"/>
      <c r="S3478" s="60"/>
      <c r="T3478" s="60"/>
      <c r="U3478" s="60"/>
      <c r="V3478" s="60"/>
      <c r="W3478" s="60"/>
      <c r="X3478" s="60"/>
    </row>
    <row r="3479" ht="27.0" customHeight="1">
      <c r="A3479" s="22" t="str">
        <f>HYPERLINK("https://www.tenforums.com/tutorials/88731-enable-disable-show-cloud-content-search-results-windows-10-a.html","Search Results - Enable or Disable Show Cloud Content in Windows 10")</f>
        <v>Search Results - Enable or Disable Show Cloud Content in Windows 10</v>
      </c>
      <c r="B3479" s="23" t="s">
        <v>575</v>
      </c>
      <c r="C3479" s="36"/>
      <c r="D3479" s="36"/>
      <c r="E3479" s="36"/>
      <c r="F3479" s="36"/>
      <c r="G3479" s="36"/>
      <c r="H3479" s="36"/>
      <c r="I3479" s="36"/>
      <c r="J3479" s="36"/>
      <c r="K3479" s="36"/>
      <c r="L3479" s="36"/>
      <c r="M3479" s="36"/>
      <c r="N3479" s="36"/>
      <c r="O3479" s="36"/>
      <c r="P3479" s="36"/>
      <c r="Q3479" s="36"/>
      <c r="R3479" s="36"/>
      <c r="S3479" s="36"/>
      <c r="T3479" s="36"/>
      <c r="U3479" s="36"/>
      <c r="V3479" s="36"/>
      <c r="W3479" s="36"/>
      <c r="X3479" s="36"/>
    </row>
    <row r="3480" ht="27.0" customHeight="1">
      <c r="A3480" s="22" t="str">
        <f>HYPERLINK("https://www.tenforums.com/tutorials/88817-save-search-windows-10-a.html","Search - Save in Windows 10")</f>
        <v>Search - Save in Windows 10</v>
      </c>
      <c r="B3480" s="23" t="s">
        <v>3403</v>
      </c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</row>
    <row r="3481" ht="27.0" customHeight="1">
      <c r="A3481" s="22" t="str">
        <f>HYPERLINK("https://www.tenforums.com/tutorials/79054-create-search-shortcut-windows-10-a.html","Search Shortcut - Create in Windows 10")</f>
        <v>Search Shortcut - Create in Windows 10</v>
      </c>
      <c r="B3481" s="24" t="s">
        <v>3404</v>
      </c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</row>
    <row r="3482" ht="27.0" customHeight="1">
      <c r="A3482" s="22" t="str">
        <f>HYPERLINK("https://www.tenforums.com/tutorials/66002-cortana-web-search-results-show-ms-edge-internet-explorer.html","Search Web Results - Show in MS Edge or Internet Explorer ")</f>
        <v>Search Web Results - Show in MS Edge or Internet Explorer </v>
      </c>
      <c r="B3482" s="23" t="s">
        <v>742</v>
      </c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</row>
    <row r="3483" ht="27.0" customHeight="1">
      <c r="A3483" s="22" t="str">
        <f>HYPERLINK("https://www.tenforums.com/tutorials/109878-search-bing-notepad-windows-10-a.html","Search with Bing from Notepad in Windows 10")</f>
        <v>Search with Bing from Notepad in Windows 10</v>
      </c>
      <c r="B3483" s="23" t="s">
        <v>300</v>
      </c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</row>
    <row r="3484" ht="27.0" customHeight="1">
      <c r="A3484" s="22" t="str">
        <f>HYPERLINK("https://www.tenforums.com/tutorials/74985-searches-folder-move-location-windows-10-a.html","Searches Folder - Move Location in Windows 10")</f>
        <v>Searches Folder - Move Location in Windows 10</v>
      </c>
      <c r="B3484" s="24" t="s">
        <v>3405</v>
      </c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</row>
    <row r="3485" ht="27.0" customHeight="1">
      <c r="A3485" s="22" t="str">
        <f>HYPERLINK("https://www.tenforums.com/tutorials/61944-seatools-dos-hard-drive-diagnostic.html","SeaTools for DOS - Hard Drive Diagnostic ")</f>
        <v>SeaTools for DOS - Hard Drive Diagnostic </v>
      </c>
      <c r="B3485" s="23" t="s">
        <v>3406</v>
      </c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</row>
    <row r="3486" ht="27.0" customHeight="1">
      <c r="A3486" s="22" t="str">
        <f>HYPERLINK("https://www.tenforums.com/tutorials/73967-hide-show-seconds-taskbar-clock-windows-10-a.html","Seconds - Hide or Show on Taskbar Clock in Windows 10 ")</f>
        <v>Seconds - Hide or Show on Taskbar Clock in Windows 10 </v>
      </c>
      <c r="B3486" s="23" t="s">
        <v>570</v>
      </c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</row>
    <row r="3487" ht="27.0" customHeight="1">
      <c r="A3487" s="22" t="str">
        <f>HYPERLINK("https://www.tenforums.com/tutorials/85332-check-if-secure-boot-enabled-disabled-windows-10-a.html","Secure Boot - Check if Enabled or Disabled in Windows 10")</f>
        <v>Secure Boot - Check if Enabled or Disabled in Windows 10</v>
      </c>
      <c r="B3487" s="24" t="s">
        <v>3407</v>
      </c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</row>
    <row r="3488" ht="27.0" customHeight="1">
      <c r="A3488" s="22" t="str">
        <f>HYPERLINK("https://www.tenforums.com/tutorials/85279-enable-disable-secure-boot-windows-10-pc.html","Secure Boot - Enable or Disable on Windows 10 PC")</f>
        <v>Secure Boot - Enable or Disable on Windows 10 PC</v>
      </c>
      <c r="B3488" s="24" t="s">
        <v>3408</v>
      </c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</row>
    <row r="3489" ht="27.0" customHeight="1">
      <c r="A3489" s="22" t="str">
        <f>HYPERLINK("https://www.tenforums.com/tutorials/124286-add-secure-delete-context-menu-windows-10-a.html","Secure Delete - Add to Context Menu in Windows 10")</f>
        <v>Secure Delete - Add to Context Menu in Windows 10</v>
      </c>
      <c r="B3489" s="23" t="s">
        <v>3409</v>
      </c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</row>
    <row r="3490" ht="27.0" customHeight="1">
      <c r="A3490" s="22" t="str">
        <f>HYPERLINK("https://www.tenforums.com/tutorials/124353-add-secure-delete-recycle-bin-context-menu-windows-10-a.html","Secure Delete - Add to Recycle Bin Context Menu in Windows 10")</f>
        <v>Secure Delete - Add to Recycle Bin Context Menu in Windows 10</v>
      </c>
      <c r="B3490" s="23" t="s">
        <v>3219</v>
      </c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</row>
    <row r="3491" ht="27.0" customHeight="1">
      <c r="A3491" s="22" t="str">
        <f>HYPERLINK("https://www.tenforums.com/tutorials/15697-secure-sign-ctrl-alt-delete-enable-disable-windows-10-a.html","Secure Sign-in with Ctrl+Alt+Delete - Enable or Disable in Windows 10")</f>
        <v>Secure Sign-in with Ctrl+Alt+Delete - Enable or Disable in Windows 10</v>
      </c>
      <c r="B3491" s="23" t="s">
        <v>762</v>
      </c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</row>
    <row r="3492" ht="27.0" customHeight="1">
      <c r="A3492" s="22" t="str">
        <f>HYPERLINK("https://www.tenforums.com/tutorials/107171-turn-off-security-maintenance-messages-windows-10-a.html","Security and Maintenance Messages - Turn On or Off in Windows 10")</f>
        <v>Security and Maintenance Messages - Turn On or Off in Windows 10</v>
      </c>
      <c r="B3492" s="23" t="s">
        <v>3410</v>
      </c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</row>
    <row r="3493" ht="27.0" customHeight="1">
      <c r="A3493" s="22" t="str">
        <f>HYPERLINK("https://www.tenforums.com/tutorials/107172-backup-restore-security-maintenance-settings-windows-10-a.html","Security and Maintenance Settings - Backup and Restore in Windows 10")</f>
        <v>Security and Maintenance Settings - Backup and Restore in Windows 10</v>
      </c>
      <c r="B3493" s="23" t="s">
        <v>3411</v>
      </c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</row>
    <row r="3494" ht="27.0" customHeight="1">
      <c r="A3494" s="22" t="str">
        <f>HYPERLINK("https://www.tenforums.com/tutorials/84467-find-security-identifier-sid-user-windows.html","Security Identifier (SID) of User - Find in Windows")</f>
        <v>Security Identifier (SID) of User - Find in Windows</v>
      </c>
      <c r="B3494" s="24" t="s">
        <v>54</v>
      </c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</row>
    <row r="3495" ht="27.0" customHeight="1">
      <c r="A3495" s="22" t="str">
        <f>HYPERLINK("https://www.tenforums.com/tutorials/123274-change-security-key-pin-log-into-apps-windows-10-a.html","Security Key PIN - Change to Log into Apps in Windows 10")</f>
        <v>Security Key PIN - Change to Log into Apps in Windows 10</v>
      </c>
      <c r="B3495" s="23" t="s">
        <v>3412</v>
      </c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</row>
    <row r="3496" ht="27.0" customHeight="1">
      <c r="A3496" s="22" t="str">
        <f>HYPERLINK("https://www.tenforums.com/tutorials/123345-reset-security-key-factory-defaults-windows-10-a.html","Security Key - Reset to Factory Defaults in Windows 10")</f>
        <v>Security Key - Reset to Factory Defaults in Windows 10</v>
      </c>
      <c r="B3496" s="23" t="s">
        <v>3413</v>
      </c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</row>
    <row r="3497" ht="27.0" customHeight="1">
      <c r="A3497" s="22" t="str">
        <f>HYPERLINK("https://www.tenforums.com/tutorials/123248-set-up-security-key-log-into-apps-windows-10-a.html","Security Key - Set Up to Log into Apps in Windows 10")</f>
        <v>Security Key - Set Up to Log into Apps in Windows 10</v>
      </c>
      <c r="B3497" s="23" t="s">
        <v>3414</v>
      </c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</row>
    <row r="3498" ht="27.0" customHeight="1">
      <c r="A3498" s="22" t="str">
        <f>HYPERLINK("https://www.tenforums.com/tutorials/68588-local-security-policy-settings-reset-default-windows.html","Security Policy Settings - Reset to Default in Windows")</f>
        <v>Security Policy Settings - Reset to Default in Windows</v>
      </c>
      <c r="B3498" s="24" t="s">
        <v>3415</v>
      </c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</row>
    <row r="3499" ht="27.0" customHeight="1">
      <c r="A3499" s="22" t="str">
        <f>HYPERLINK("https://www.tenforums.com/tutorials/113091-view-security-providers-windows-security-app-windows-10-a.html","Security Providers - View in Windows Security app in Windows 10")</f>
        <v>Security Providers - View in Windows Security app in Windows 10</v>
      </c>
      <c r="B3499" s="23" t="s">
        <v>3416</v>
      </c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</row>
    <row r="3500" ht="27.0" customHeight="1">
      <c r="A3500" s="22" t="str">
        <f>HYPERLINK("https://www.tenforums.com/tutorials/117755-enable-disable-security-questions-local-accounts-windows-10-a.html","Security Questions for Local Accounts - Enable or Disable  in Windows 10")</f>
        <v>Security Questions for Local Accounts - Enable or Disable  in Windows 10</v>
      </c>
      <c r="B3500" s="23" t="s">
        <v>1608</v>
      </c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</row>
    <row r="3501" ht="27.0" customHeight="1">
      <c r="A3501" s="22" t="str">
        <f>HYPERLINK("https://www.tenforums.com/tutorials/72865-security-tab-files-folders-properties-remove-windows-10-a.html","Security tab in Files and Folders Properties - Remove in Windows 10 ")</f>
        <v>Security tab in Files and Folders Properties - Remove in Windows 10 </v>
      </c>
      <c r="B3501" s="23" t="s">
        <v>3417</v>
      </c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</row>
    <row r="3502" ht="27.0" customHeight="1">
      <c r="A3502" s="22" t="str">
        <f>HYPERLINK("https://www.tenforums.com/tutorials/20078-select-context-menu-add-remove-windows-10-a.html","Select Context Menu - Add or Remove in Windows 10")</f>
        <v>Select Context Menu - Add or Remove in Windows 10</v>
      </c>
      <c r="B3502" s="23" t="s">
        <v>3418</v>
      </c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</row>
    <row r="3503" ht="27.0" customHeight="1">
      <c r="A3503" s="22" t="str">
        <f>HYPERLINK("https://www.tenforums.com/tutorials/20616-select-items-using-check-boxes-turn-off-windows-10-a.html","Select Items using Check Boxes - Turn On or Off in Windows 10")</f>
        <v>Select Items using Check Boxes - Turn On or Off in Windows 10</v>
      </c>
      <c r="B3503" s="23" t="s">
        <v>459</v>
      </c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</row>
    <row r="3504" ht="27.0" customHeight="1">
      <c r="A3504" s="22" t="str">
        <f>HYPERLINK("https://www.tenforums.com/tutorials/113215-change-color-translucent-selection-rectangle-windows.html","Selection Rectangle - Change Color in Windows")</f>
        <v>Selection Rectangle - Change Color in Windows</v>
      </c>
      <c r="B3504" s="23" t="s">
        <v>3419</v>
      </c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</row>
    <row r="3505" ht="27.0" customHeight="1">
      <c r="A3505" s="22" t="str">
        <f>HYPERLINK("https://www.tenforums.com/tutorials/113254-turn-off-translucent-selection-rectangle-desktop-windows.html","Selection Rectangle on Desktop - Turn On or Off in Windows")</f>
        <v>Selection Rectangle on Desktop - Turn On or Off in Windows</v>
      </c>
      <c r="B3505" s="23" t="s">
        <v>3420</v>
      </c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</row>
    <row r="3506" ht="27.0" customHeight="1">
      <c r="A3506" s="22" t="str">
        <f>HYPERLINK("https://www.tenforums.com/tutorials/7054-feedback-send-microsoft-windows-10-a.html","Send Feedback to Microsoft in Windows 10")</f>
        <v>Send Feedback to Microsoft in Windows 10</v>
      </c>
      <c r="B3506" s="23" t="s">
        <v>1138</v>
      </c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</row>
    <row r="3507" ht="27.0" customHeight="1">
      <c r="A3507" s="22" t="str">
        <f>HYPERLINK("https://www.tenforums.com/tutorials/69524-send-context-menu-add-remove-drives-windows-10-a.html","Send to Context Menu - Add or Remove Drives in Windows 10 ")</f>
        <v>Send to Context Menu - Add or Remove Drives in Windows 10 </v>
      </c>
      <c r="B3507" s="23" t="s">
        <v>1021</v>
      </c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</row>
    <row r="3508" ht="27.0" customHeight="1">
      <c r="A3508" s="22" t="str">
        <f>HYPERLINK("https://www.tenforums.com/tutorials/69464-send-context-menu-add-remove-windows-10-a.html","Send to Context Menu - Add or Remove in Windows 10 ")</f>
        <v>Send to Context Menu - Add or Remove in Windows 10 </v>
      </c>
      <c r="B3508" s="23" t="s">
        <v>3421</v>
      </c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</row>
    <row r="3509" ht="27.0" customHeight="1">
      <c r="A3509" s="25" t="str">
        <f>HYPERLINK("https://www.tenforums.com/tutorials/143383-add-remove-items-send-context-menu-windows.html","Send To context menu - Add or Remove Items in Windows")</f>
        <v>Send To context menu - Add or Remove Items in Windows</v>
      </c>
      <c r="B3509" s="24" t="s">
        <v>3422</v>
      </c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</row>
    <row r="3510" ht="27.0" customHeight="1">
      <c r="A3510" s="22" t="str">
        <f>HYPERLINK("https://www.tenforums.com/tutorials/22914-quick-launch-add-remove-send-context-menu-windows-10-a.html","Send to Context Menu - Add or Remove Quick Launch in Windows 10")</f>
        <v>Send to Context Menu - Add or Remove Quick Launch in Windows 10</v>
      </c>
      <c r="B3510" s="23" t="s">
        <v>3186</v>
      </c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</row>
    <row r="3511" ht="27.0" customHeight="1">
      <c r="A3511" s="25" t="str">
        <f>HYPERLINK("https://www.tenforums.com/tutorials/151383-how-add-printer-send-context-menu-windows-10-a.html","Send To Context Menu - Add Printer in Windows 10")</f>
        <v>Send To Context Menu - Add Printer in Windows 10</v>
      </c>
      <c r="B3511" s="24" t="s">
        <v>3106</v>
      </c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</row>
    <row r="3512" ht="27.0" customHeight="1">
      <c r="A3512" s="22" t="str">
        <f>HYPERLINK("https://www.tenforums.com/tutorials/69530-send-context-menu-enable-disable-delay-building-windows-10-a.html","Send to Context Menu - Enable or Disable Delay Building in Windows 10 ")</f>
        <v>Send to Context Menu - Enable or Disable Delay Building in Windows 10 </v>
      </c>
      <c r="B3512" s="23" t="s">
        <v>3423</v>
      </c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</row>
    <row r="3513" ht="27.0" customHeight="1">
      <c r="A3513" s="22" t="str">
        <f>HYPERLINK("https://www.tenforums.com/tutorials/69450-send-context-menu-restore-default-items-windows-10-a.html","Send to Context Menu - Restore Default Items in Windows 10 ")</f>
        <v>Send to Context Menu - Restore Default Items in Windows 10 </v>
      </c>
      <c r="B3513" s="23" t="s">
        <v>3424</v>
      </c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</row>
    <row r="3514" ht="27.0" customHeight="1">
      <c r="A3514" s="22" t="str">
        <f>HYPERLINK("https://www.tenforums.com/tutorials/117258-change-send-compressed-zipped-folder-icon-windows.html","Send to Compressed (zipped) Folder Icon - Change in Windows")</f>
        <v>Send to Compressed (zipped) Folder Icon - Change in Windows</v>
      </c>
      <c r="B3514" s="23" t="s">
        <v>3425</v>
      </c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</row>
    <row r="3515" ht="27.0" customHeight="1">
      <c r="A3515" s="22" t="str">
        <f>HYPERLINK("https://www.tenforums.com/tutorials/117222-change-send-desktop-create-shortcut-icon-windows.html","Send to Desktop (create shortcut) Icon - Change in Windows")</f>
        <v>Send to Desktop (create shortcut) Icon - Change in Windows</v>
      </c>
      <c r="B3515" s="23" t="s">
        <v>3426</v>
      </c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</row>
    <row r="3516" ht="27.0" customHeight="1">
      <c r="A3516" s="22" t="str">
        <f>HYPERLINK("https://www.tenforums.com/tutorials/117230-change-send-mail-recipient-icon-windows.html","Send to Mail Recipient Icon - Change in Windows")</f>
        <v>Send to Mail Recipient Icon - Change in Windows</v>
      </c>
      <c r="B3516" s="23" t="s">
        <v>3427</v>
      </c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</row>
    <row r="3517" ht="27.0" customHeight="1">
      <c r="A3517" s="25" t="s">
        <v>3428</v>
      </c>
      <c r="B3517" s="24" t="s">
        <v>2544</v>
      </c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</row>
    <row r="3518" ht="27.0" customHeight="1">
      <c r="A3518" s="22" t="str">
        <f>HYPERLINK("https://www.tenforums.com/tutorials/78926-find-serial-number-windows-pc.html","Serial Number - Find for Windows PC")</f>
        <v>Serial Number - Find for Windows PC</v>
      </c>
      <c r="B3518" s="24" t="s">
        <v>3429</v>
      </c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</row>
    <row r="3519" ht="27.0" customHeight="1">
      <c r="A3519" s="22" t="str">
        <f>HYPERLINK("https://www.tenforums.com/tutorials/87131-find-serial-number-hard-drive-windows.html","Serial Number of Hard Drive - Find in Windows")</f>
        <v>Serial Number of Hard Drive - Find in Windows</v>
      </c>
      <c r="B3519" s="23" t="s">
        <v>1373</v>
      </c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</row>
    <row r="3520" ht="27.0" customHeight="1">
      <c r="A3520" s="22" t="str">
        <f>HYPERLINK("https://www.tenforums.com/tutorials/91089-delete-service-windows.html","Service - Delete in Windows")</f>
        <v>Service - Delete in Windows</v>
      </c>
      <c r="B3520" s="23" t="s">
        <v>3430</v>
      </c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</row>
    <row r="3521" ht="27.0" customHeight="1">
      <c r="A3521" s="25" t="str">
        <f>HYPERLINK("https://www.tenforums.com/tutorials/147897-how-add-services-control-panel-windows-7-8-10-a.html","Services - Add to Control Panel in Windows 7, 8, and 10")</f>
        <v>Services - Add to Control Panel in Windows 7, 8, and 10</v>
      </c>
      <c r="B3521" s="24" t="s">
        <v>667</v>
      </c>
      <c r="C3521" s="3"/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</row>
    <row r="3522" ht="27.0" customHeight="1">
      <c r="A3522" s="22" t="str">
        <f>HYPERLINK("https://www.tenforums.com/tutorials/126607-export-list-running-stopped-services-windows.html","Services - Export List of Running and Stopped Services in Windows")</f>
        <v>Services - Export List of Running and Stopped Services in Windows</v>
      </c>
      <c r="B3522" s="23" t="s">
        <v>3431</v>
      </c>
      <c r="C3522" s="3"/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</row>
    <row r="3523" ht="27.0" customHeight="1">
      <c r="A3523" s="22" t="str">
        <f>HYPERLINK("https://www.tenforums.com/tutorials/57567-services-restore-default-services-windows-10-a.html","Services - Restore Default Services in Windows 10")</f>
        <v>Services - Restore Default Services in Windows 10</v>
      </c>
      <c r="B3523" s="23" t="s">
        <v>3432</v>
      </c>
      <c r="C3523" s="3"/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</row>
    <row r="3524" ht="27.0" customHeight="1">
      <c r="A3524" s="22" t="str">
        <f>HYPERLINK("https://www.tenforums.com/tutorials/4499-services-start-stop-disable-windows-10-a.html","Services - Start, Stop, and Disable in Windows 10")</f>
        <v>Services - Start, Stop, and Disable in Windows 10</v>
      </c>
      <c r="B3524" s="23" t="s">
        <v>3433</v>
      </c>
      <c r="C3524" s="3"/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</row>
    <row r="3525" ht="27.0" customHeight="1">
      <c r="A3525" s="22" t="str">
        <f>HYPERLINK("https://www.tenforums.com/tutorials/26720-set-desktop-background-add-remove-context-menu-windows-10-a.html","Set as desktop background - Add or Remove Context Menu in Windows 10")</f>
        <v>Set as desktop background - Add or Remove Context Menu in Windows 10</v>
      </c>
      <c r="B3525" s="23" t="s">
        <v>3434</v>
      </c>
      <c r="C3525" s="3"/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</row>
    <row r="3526" ht="27.0" customHeight="1">
      <c r="A3526" s="22" t="str">
        <f>HYPERLINK("https://www.tenforums.com/tutorials/73789-set-save-location-library-add-context-menu-windows-10-a.html","Set save location for Library - Add to Context Menu in Windows 10 ")</f>
        <v>Set save location for Library - Add to Context Menu in Windows 10 </v>
      </c>
      <c r="B3526" s="23" t="s">
        <v>3435</v>
      </c>
      <c r="C3526" s="3"/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</row>
    <row r="3527" ht="27.0" customHeight="1">
      <c r="A3527" s="22" t="str">
        <f>HYPERLINK("https://www.tenforums.com/tutorials/109957-change-how-apps-websites-automatically-open-sets-windows-10-a.html","Sets - Change how Apps and Websites Automatically Open in Windows 10")</f>
        <v>Sets - Change how Apps and Websites Automatically Open in Windows 10</v>
      </c>
      <c r="B3527" s="23" t="s">
        <v>3436</v>
      </c>
      <c r="C3527" s="3"/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</row>
    <row r="3528" ht="27.0" customHeight="1">
      <c r="A3528" s="22" t="str">
        <f>HYPERLINK("https://www.tenforums.com/tutorials/109953-enable-disable-sets-windows-10-a.html","Sets - Enable or Disable in Windows 10")</f>
        <v>Sets - Enable or Disable in Windows 10</v>
      </c>
      <c r="B3528" s="23" t="s">
        <v>3437</v>
      </c>
      <c r="C3528" s="3"/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</row>
    <row r="3529" ht="27.0" customHeight="1">
      <c r="A3529" s="22" t="str">
        <f>HYPERLINK("https://www.tenforums.com/tutorials/111413-change-new-tab-page-settings-sets-windows-10-a.html","Sets New Tab Page Settings - Change in Windows 10")</f>
        <v>Sets New Tab Page Settings - Change in Windows 10</v>
      </c>
      <c r="B3529" s="23" t="s">
        <v>3438</v>
      </c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</row>
    <row r="3530" ht="27.0" customHeight="1">
      <c r="A3530" s="22" t="str">
        <f>HYPERLINK("https://www.tenforums.com/tutorials/107474-add-remove-apps-not-included-sets-tabs-windows-10-a.html","Sets of Tabs - Add or Remove Apps to Not be Included in Windows 10")</f>
        <v>Sets of Tabs - Add or Remove Apps to Not be Included in Windows 10</v>
      </c>
      <c r="B3530" s="23" t="s">
        <v>3439</v>
      </c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</row>
    <row r="3531" ht="27.0" customHeight="1">
      <c r="A3531" s="22" t="str">
        <f>HYPERLINK("https://www.tenforums.com/tutorials/111370-open-app-new-tab-sets-windows-10-a.html","Sets - Open App in New Tab in Windows 10")</f>
        <v>Sets - Open App in New Tab in Windows 10</v>
      </c>
      <c r="B3531" s="23" t="s">
        <v>3440</v>
      </c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</row>
    <row r="3532" ht="27.0" customHeight="1">
      <c r="A3532" s="22" t="str">
        <f>HYPERLINK("https://www.tenforums.com/tutorials/107462-turn-off-showing-tabs-sets-alt-tab-windows-10-a.html","Sets - Turn On or Off Showing Tabs for Sets in Alt+Tab in Windows 10")</f>
        <v>Sets - Turn On or Off Showing Tabs for Sets in Alt+Tab in Windows 10</v>
      </c>
      <c r="B3532" s="23" t="s">
        <v>144</v>
      </c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</row>
    <row r="3533" ht="27.0" customHeight="1">
      <c r="A3533" s="22" t="str">
        <f>HYPERLINK("https://www.tenforums.com/tutorials/102362-turn-off-tabs-apps-sets-windows-10-a.html","Sets - Turn On or Off Tabs in apps in Windows 10")</f>
        <v>Sets - Turn On or Off Tabs in apps in Windows 10</v>
      </c>
      <c r="B3533" s="23" t="s">
        <v>3441</v>
      </c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</row>
    <row r="3534" ht="27.0" customHeight="1">
      <c r="A3534" s="30" t="str">
        <f>HYPERLINK("https://www.tenforums.com/tutorials/154066-how-add-remove-settings-win-x-menu-windows-10-a.html","Settings - Add or Remove on Win+X Menu in Windows 10 ")</f>
        <v>Settings - Add or Remove on Win+X Menu in Windows 10 </v>
      </c>
      <c r="B3534" s="24" t="s">
        <v>3442</v>
      </c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</row>
    <row r="3535" ht="27.0" customHeight="1">
      <c r="A3535" s="22" t="str">
        <f>HYPERLINK("https://www.tenforums.com/tutorials/81788-add-remove-samples-settings-page-windows-10-a.html","Settings - Add or Remove Samples Page in Windows 10")</f>
        <v>Settings - Add or Remove Samples Page in Windows 10</v>
      </c>
      <c r="B3535" s="24" t="s">
        <v>3327</v>
      </c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</row>
    <row r="3536" ht="27.0" customHeight="1">
      <c r="A3536" s="22" t="str">
        <f>HYPERLINK("https://www.tenforums.com/tutorials/68628-add-remove-share-settings-page-windows-10-a.html","Settings - Add or Remove Share Page in Windows 10")</f>
        <v>Settings - Add or Remove Share Page in Windows 10</v>
      </c>
      <c r="B3536" s="23" t="s">
        <v>3443</v>
      </c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</row>
    <row r="3537" ht="27.0" customHeight="1">
      <c r="A3537" s="22" t="str">
        <f>HYPERLINK("https://www.tenforums.com/tutorials/70690-windows-insider-program-settings-page-add-remove-windows-10-a.html","Settings - Add or Remove Windows Insider Program Page in Windows 10 ")</f>
        <v>Settings - Add or Remove Windows Insider Program Page in Windows 10 </v>
      </c>
      <c r="B3537" s="23" t="s">
        <v>3444</v>
      </c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</row>
    <row r="3538" ht="27.0" customHeight="1">
      <c r="A3538" s="25" t="str">
        <f>HYPERLINK("https://www.tenforums.com/tutorials/154531-how-add-settings-control-panel-windows-10-a.html","Settings - Add to Control Panel in Windows 10")</f>
        <v>Settings - Add to Control Panel in Windows 10</v>
      </c>
      <c r="B3538" s="24" t="s">
        <v>668</v>
      </c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</row>
    <row r="3539" ht="27.0" customHeight="1">
      <c r="A3539" s="22" t="str">
        <f>HYPERLINK("https://www.tenforums.com/tutorials/70002-control-panel-settings-enable-disable-windows-10-a.html","Settings and Control Panel - Enable or Disable in Windows 10 ")</f>
        <v>Settings and Control Panel - Enable or Disable in Windows 10 </v>
      </c>
      <c r="B3539" s="23" t="s">
        <v>677</v>
      </c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</row>
    <row r="3540" ht="27.0" customHeight="1">
      <c r="A3540" s="25" t="s">
        <v>3445</v>
      </c>
      <c r="B3540" s="24" t="s">
        <v>3446</v>
      </c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</row>
    <row r="3541" ht="27.0" customHeight="1">
      <c r="A3541" s="25" t="s">
        <v>3447</v>
      </c>
      <c r="B3541" s="24" t="s">
        <v>257</v>
      </c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</row>
    <row r="3542" ht="27.0" customHeight="1">
      <c r="A3542" s="22" t="str">
        <f>HYPERLINK("https://www.tenforums.com/tutorials/31872-settings-context-menu-add-remove-windows-10-a.html","Settings context menu - Add or Remove in Windows 10")</f>
        <v>Settings context menu - Add or Remove in Windows 10</v>
      </c>
      <c r="B3542" s="23" t="s">
        <v>3448</v>
      </c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</row>
    <row r="3543" ht="27.0" customHeight="1">
      <c r="A3543" s="25" t="s">
        <v>3449</v>
      </c>
      <c r="B3543" s="24" t="s">
        <v>788</v>
      </c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</row>
    <row r="3544" ht="27.0" customHeight="1">
      <c r="A3544" s="22" t="str">
        <f>HYPERLINK("https://www.tenforums.com/tutorials/78306-settings-hide-show-pages-windows-10-a.html","Settings - Hide or Show Pages in Windows 10")</f>
        <v>Settings - Hide or Show Pages in Windows 10</v>
      </c>
      <c r="B3544" s="24" t="s">
        <v>3450</v>
      </c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</row>
    <row r="3545" ht="27.0" customHeight="1">
      <c r="A3545" s="25" t="s">
        <v>3451</v>
      </c>
      <c r="B3545" s="24" t="s">
        <v>1570</v>
      </c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</row>
    <row r="3546" ht="27.0" customHeight="1">
      <c r="A3546" s="22" t="str">
        <f>HYPERLINK("https://www.tenforums.com/tutorials/99351-enable-disable-online-tips-help-settings-app-windows-10-a.html","Settings Online Tips and Help - Enable or Disable in Windows 10")</f>
        <v>Settings Online Tips and Help - Enable or Disable in Windows 10</v>
      </c>
      <c r="B3546" s="23" t="s">
        <v>3452</v>
      </c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</row>
    <row r="3547" ht="27.0" customHeight="1">
      <c r="A3547" s="22" t="str">
        <f>HYPERLINK("https://www.tenforums.com/tutorials/3326-settings-open-windows-10-a.html","Settings - Open in Windows 10")</f>
        <v>Settings - Open in Windows 10</v>
      </c>
      <c r="B3547" s="23" t="s">
        <v>3453</v>
      </c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</row>
    <row r="3548" ht="27.0" customHeight="1">
      <c r="A3548" s="22" t="str">
        <f>HYPERLINK("https://www.tenforums.com/tutorials/5543-settings-open-windows-10-mobile-phones.html","Settings - Open in Windows 10 Mobile Phones")</f>
        <v>Settings - Open in Windows 10 Mobile Phones</v>
      </c>
      <c r="B3548" s="23" t="s">
        <v>3454</v>
      </c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</row>
    <row r="3549" ht="27.0" customHeight="1">
      <c r="A3549" s="22" t="str">
        <f>HYPERLINK("https://www.tenforums.com/tutorials/66491-win-x-menu-show-control-panel-settings-windows-10-a.html","Settings or Control Panel - Show in Win+X Menu in Windows 10 ")</f>
        <v>Settings or Control Panel - Show in Win+X Menu in Windows 10 </v>
      </c>
      <c r="B3549" s="23" t="s">
        <v>3455</v>
      </c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</row>
    <row r="3550" ht="27.0" customHeight="1">
      <c r="A3550" s="22" t="str">
        <f>HYPERLINK("https://www.tenforums.com/tutorials/78214-settings-pages-list-uri-shortcuts-windows-10-a.html","Settings Pages List of URI Shortcuts in Windows 10")</f>
        <v>Settings Pages List of URI Shortcuts in Windows 10</v>
      </c>
      <c r="B3550" s="24" t="s">
        <v>3456</v>
      </c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</row>
    <row r="3551" ht="27.0" customHeight="1">
      <c r="A3551" s="22" t="str">
        <f>HYPERLINK("https://www.tenforums.com/tutorials/86162-create-shortcuts-open-settings-pages-windows-10-a.html","Settings Pages Shortcuts - Create in Windows 10")</f>
        <v>Settings Pages Shortcuts - Create in Windows 10</v>
      </c>
      <c r="B3551" s="23" t="s">
        <v>3457</v>
      </c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</row>
    <row r="3552" ht="27.0" customHeight="1">
      <c r="A3552" s="22" t="str">
        <f>HYPERLINK("https://www.tenforums.com/tutorials/3403-pin-start-unpin-start-items-windows-10-a.html","Settings - Pin to Start in Windows 10")</f>
        <v>Settings - Pin to Start in Windows 10</v>
      </c>
      <c r="B3552" s="23" t="s">
        <v>2977</v>
      </c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</row>
    <row r="3553" ht="27.0" customHeight="1">
      <c r="A3553" s="25" t="s">
        <v>3458</v>
      </c>
      <c r="B3553" s="24" t="s">
        <v>2994</v>
      </c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</row>
    <row r="3554" ht="27.0" customHeight="1">
      <c r="A3554" s="25" t="s">
        <v>3459</v>
      </c>
      <c r="B3554" s="24" t="s">
        <v>3240</v>
      </c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</row>
    <row r="3555" ht="27.0" customHeight="1">
      <c r="A3555" s="22" t="str">
        <f>HYPERLINK("https://www.tenforums.com/tutorials/46403-settings-shortcut-create-windows-10-a.html","Settings shortcut - Create in Windows 10")</f>
        <v>Settings shortcut - Create in Windows 10</v>
      </c>
      <c r="B3555" s="23" t="s">
        <v>3460</v>
      </c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</row>
    <row r="3556" ht="27.0" customHeight="1">
      <c r="A3556" s="25" t="s">
        <v>3461</v>
      </c>
      <c r="B3556" s="24" t="s">
        <v>3462</v>
      </c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</row>
    <row r="3557" ht="27.0" customHeight="1">
      <c r="A3557" s="22" t="str">
        <f>HYPERLINK("https://www.tenforums.com/tutorials/100541-turn-off-suggested-content-settings-app-windows-10-a.html","Settings Suggested Content - Turn On or Off in Windows 10")</f>
        <v>Settings Suggested Content - Turn On or Off in Windows 10</v>
      </c>
      <c r="B3557" s="23" t="s">
        <v>3463</v>
      </c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</row>
    <row r="3558" ht="27.0" customHeight="1">
      <c r="A3558" s="25" t="s">
        <v>3464</v>
      </c>
      <c r="B3558" s="24" t="s">
        <v>3465</v>
      </c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</row>
    <row r="3559" ht="27.0" customHeight="1">
      <c r="A3559" s="25" t="s">
        <v>3466</v>
      </c>
      <c r="B3559" s="24" t="s">
        <v>3467</v>
      </c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</row>
    <row r="3560" ht="27.0" customHeight="1">
      <c r="A3560" s="22" t="str">
        <f>HYPERLINK("https://www.tenforums.com/tutorials/2895-sfc-command-run-windows-10-a.html","SFC Command - Run in Windows 10")</f>
        <v>SFC Command - Run in Windows 10</v>
      </c>
      <c r="B3560" s="23" t="s">
        <v>3468</v>
      </c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</row>
    <row r="3561" ht="27.0" customHeight="1">
      <c r="A3561" s="25" t="s">
        <v>3469</v>
      </c>
      <c r="B3561" s="24" t="s">
        <v>438</v>
      </c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</row>
    <row r="3562" ht="27.0" customHeight="1">
      <c r="A3562" s="25" t="str">
        <f>HYPERLINK("https://www.tenforums.com/tutorials/152128-how-add-sfc-scannow-context-menu-windows-10-a.html","SFC SCANNOW Context Menu - Add in Windows 10")</f>
        <v>SFC SCANNOW Context Menu - Add in Windows 10</v>
      </c>
      <c r="B3562" s="24" t="s">
        <v>3470</v>
      </c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</row>
    <row r="3563" ht="27.0" customHeight="1">
      <c r="A3563" s="22" t="str">
        <f>HYPERLINK("https://www.tenforums.com/tutorials/70947-turn-off-app-synchronization-between-devices-window-10-a.html","Share Apps Across Devices - Turn On or Off in Windows 10")</f>
        <v>Share Apps Across Devices - Turn On or Off in Windows 10</v>
      </c>
      <c r="B3563" s="23" t="s">
        <v>184</v>
      </c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</row>
    <row r="3564" ht="27.0" customHeight="1">
      <c r="A3564" s="22" t="str">
        <f>HYPERLINK("https://www.tenforums.com/tutorials/73630-add-remove-share-context-menu-windows-10-a.html","Share context menu - Add or Remove in Windows 10 ")</f>
        <v>Share context menu - Add or Remove in Windows 10 </v>
      </c>
      <c r="B3564" s="23" t="s">
        <v>3471</v>
      </c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</row>
    <row r="3565" ht="27.0" customHeight="1">
      <c r="A3565" s="22" t="str">
        <f>HYPERLINK("https://www.tenforums.com/tutorials/86503-copy-link-microsoft-edge-windows-10-a.html","Share - Copy Link in Microsoft Edge in Windows 10")</f>
        <v>Share - Copy Link in Microsoft Edge in Windows 10</v>
      </c>
      <c r="B3565" s="23" t="s">
        <v>697</v>
      </c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</row>
    <row r="3566" ht="27.0" customHeight="1">
      <c r="A3566" s="22" t="str">
        <f>HYPERLINK("https://www.tenforums.com/tutorials/111783-share-files-folders-over-network-windows-10-a.html","Share Files and Folders Over a Network in Windows 10")</f>
        <v>Share Files and Folders Over a Network in Windows 10</v>
      </c>
      <c r="B3566" s="23" t="s">
        <v>3472</v>
      </c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</row>
    <row r="3567" ht="27.0" customHeight="1">
      <c r="A3567" s="22" t="str">
        <f>HYPERLINK("https://www.tenforums.com/tutorials/68649-share-files-using-app-windows-10-a.html","Share Files using an App in Windows 10")</f>
        <v>Share Files using an App in Windows 10</v>
      </c>
      <c r="B3567" s="23" t="s">
        <v>3473</v>
      </c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</row>
    <row r="3568" ht="27.0" customHeight="1">
      <c r="A3568" s="22" t="str">
        <f>HYPERLINK("https://www.tenforums.com/tutorials/78547-share-flyout-app-suggestions-turn-off-windows-10-a.html","Share flyout App Suggestions - Turn On or Off in Windows 10")</f>
        <v>Share flyout App Suggestions - Turn On or Off in Windows 10</v>
      </c>
      <c r="B3568" s="24" t="s">
        <v>181</v>
      </c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</row>
    <row r="3569" ht="27.0" customHeight="1">
      <c r="A3569" s="22" t="str">
        <f>HYPERLINK("https://www.tenforums.com/tutorials/101147-share-printer-windows-10-a.html","Share Printer in Windows 10")</f>
        <v>Share Printer in Windows 10</v>
      </c>
      <c r="B3569" s="23" t="s">
        <v>3112</v>
      </c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</row>
    <row r="3570" ht="27.0" customHeight="1">
      <c r="A3570" s="22" t="str">
        <f>HYPERLINK("https://www.tenforums.com/tutorials/68628-add-remove-share-settings-page-windows-10-a.html","Share Settings Page - Turn On or Off in Windows 10")</f>
        <v>Share Settings Page - Turn On or Off in Windows 10</v>
      </c>
      <c r="B3570" s="24" t="s">
        <v>3443</v>
      </c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</row>
    <row r="3571" ht="27.0" customHeight="1">
      <c r="A3571" s="22" t="str">
        <f>HYPERLINK("https://www.tenforums.com/tutorials/68704-turn-off-apps-share-windows-10-a.html","Share - Turn On or Off Apps to Share from in Windows 10")</f>
        <v>Share - Turn On or Off Apps to Share from in Windows 10</v>
      </c>
      <c r="B3571" s="24" t="s">
        <v>217</v>
      </c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</row>
    <row r="3572" ht="27.0" customHeight="1">
      <c r="A3572" s="22" t="str">
        <f>HYPERLINK("https://www.tenforums.com/tutorials/68720-turn-off-show-most-used-apps-top-share-windows-10-a.html","Share - Turn On or Off Show Most Used Apps at Top in Windows 10")</f>
        <v>Share - Turn On or Off Show Most Used Apps at Top in Windows 10</v>
      </c>
      <c r="B3572" s="24" t="s">
        <v>3474</v>
      </c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</row>
    <row r="3573" ht="27.0" customHeight="1">
      <c r="A3573" s="22" t="str">
        <f>HYPERLINK("https://www.tenforums.com/tutorials/46888-share-context-menu-add-remove-windows-10-a.html","Share with Context Menu - Add or Remove in Windows 10")</f>
        <v>Share with Context Menu - Add or Remove in Windows 10</v>
      </c>
      <c r="B3573" s="23" t="s">
        <v>1326</v>
      </c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</row>
    <row r="3574" ht="27.0" customHeight="1">
      <c r="A3574" s="22" t="str">
        <f>HYPERLINK("https://www.tenforums.com/tutorials/109989-enable-disable-shared-experiences-windows-10-a.html","Shared Experiences - Enable or Disable in Windows 10")</f>
        <v>Shared Experiences - Enable or Disable in Windows 10</v>
      </c>
      <c r="B3574" s="23" t="s">
        <v>3475</v>
      </c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</row>
    <row r="3575" ht="27.0" customHeight="1">
      <c r="A3575" s="22" t="str">
        <f>HYPERLINK("https://www.tenforums.com/tutorials/70987-shared-folders-shortcut-create-windows-10-a.html","Shared Folders shortcut - Create in Windows 10 ")</f>
        <v>Shared Folders shortcut - Create in Windows 10 </v>
      </c>
      <c r="B3575" s="23" t="s">
        <v>3476</v>
      </c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</row>
    <row r="3576" ht="27.0" customHeight="1">
      <c r="A3576" s="22" t="str">
        <f>HYPERLINK("https://www.tenforums.com/tutorials/101156-add-shared-printer-windows-10-a.html","Shared Printer - Add in Windows 10")</f>
        <v>Shared Printer - Add in Windows 10</v>
      </c>
      <c r="B3576" s="23" t="s">
        <v>3105</v>
      </c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</row>
    <row r="3577" ht="27.0" customHeight="1">
      <c r="A3577" s="22" t="str">
        <f>HYPERLINK("https://www.tenforums.com/tutorials/111850-backup-restore-network-shares-permissions-windows.html","Shares and Permissions - Backup and Restore in Windows")</f>
        <v>Shares and Permissions - Backup and Restore in Windows</v>
      </c>
      <c r="B3577" s="23" t="s">
        <v>2635</v>
      </c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</row>
    <row r="3578" ht="27.0" customHeight="1">
      <c r="A3578" s="25" t="s">
        <v>3477</v>
      </c>
      <c r="B3578" s="24" t="s">
        <v>3167</v>
      </c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</row>
    <row r="3579" ht="27.0" customHeight="1">
      <c r="A3579" s="22" t="str">
        <f>HYPERLINK("https://www.tenforums.com/tutorials/3109-shell-commands-windows-10-a.html","Shell Commands in Windows 10")</f>
        <v>Shell Commands in Windows 10</v>
      </c>
      <c r="B3579" s="23" t="s">
        <v>3478</v>
      </c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</row>
    <row r="3580" ht="27.0" customHeight="1">
      <c r="A3580" s="22" t="str">
        <f>HYPERLINK("https://www.tenforums.com/tutorials/93142-always-open-shortcut-normal-minimized-maximized-windows-10-a.html","Shortcut - Always Open as Normal, Minimized, or Maximized in Windows 10")</f>
        <v>Shortcut - Always Open as Normal, Minimized, or Maximized in Windows 10</v>
      </c>
      <c r="B3580" s="23" t="s">
        <v>3479</v>
      </c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</row>
    <row r="3581" ht="27.0" customHeight="1">
      <c r="A3581" s="22" t="str">
        <f>HYPERLINK("https://www.tenforums.com/tutorials/8974-shortcut-arrow-icon-change-remove-restore-windows-10-a.html","Shortcut Arrow Icon - Change, Remove, or Restore in Windows 10")</f>
        <v>Shortcut Arrow Icon - Change, Remove, or Restore in Windows 10</v>
      </c>
      <c r="B3581" s="23" t="s">
        <v>3480</v>
      </c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</row>
    <row r="3582" ht="27.0" customHeight="1">
      <c r="A3582" s="22" t="str">
        <f>HYPERLINK("https://www.tenforums.com/tutorials/93130-assign-keyboard-shortcut-shortcuts-windows-10-a.html","Shortcut - Assign Keyboard Shortcut to in Windows 10")</f>
        <v>Shortcut - Assign Keyboard Shortcut to in Windows 10</v>
      </c>
      <c r="B3582" s="23" t="s">
        <v>1553</v>
      </c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</row>
    <row r="3583" ht="27.0" customHeight="1">
      <c r="A3583" s="22" t="str">
        <f>HYPERLINK("https://www.tenforums.com/tutorials/64168-shortcut-change-icon-windows-10-a.html","Shortcut - Change Icon in Windows 10 ")</f>
        <v>Shortcut - Change Icon in Windows 10 </v>
      </c>
      <c r="B3583" s="23" t="s">
        <v>3481</v>
      </c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</row>
    <row r="3584" ht="27.0" customHeight="1">
      <c r="A3584" s="22" t="str">
        <f>HYPERLINK("https://www.tenforums.com/tutorials/93188-create-custom-shortcut-comment-pop-up-description-windows.html","Shortcut - Create Custom Comment Pop-up Description in Windows")</f>
        <v>Shortcut - Create Custom Comment Pop-up Description in Windows</v>
      </c>
      <c r="B3584" s="23" t="s">
        <v>3482</v>
      </c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</row>
    <row r="3585" ht="27.0" customHeight="1">
      <c r="A3585" s="22" t="str">
        <f>HYPERLINK("https://www.tenforums.com/tutorials/93296-create-shortcut-app-file-folder-drive-website-windows-10-a.html","Shortcut - Create for App, File, Folder, Drive, or Website in Windows 10")</f>
        <v>Shortcut - Create for App, File, Folder, Drive, or Website in Windows 10</v>
      </c>
      <c r="B3585" s="23" t="s">
        <v>3483</v>
      </c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</row>
    <row r="3586" ht="27.0" customHeight="1">
      <c r="A3586" s="22" t="str">
        <f>HYPERLINK("https://www.tenforums.com/tutorials/35485-shortcut-name-extension-template-change-windows.html","Shortcut Name Extension Template - Change in Windows")</f>
        <v>Shortcut Name Extension Template - Change in Windows</v>
      </c>
      <c r="B3586" s="23" t="s">
        <v>3484</v>
      </c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</row>
    <row r="3587" ht="27.0" customHeight="1">
      <c r="A3587" s="22" t="str">
        <f>HYPERLINK("https://www.tenforums.com/tutorials/4663-shortcut-name-extension-turn-off-windows-10-a.html","Shortcut Name Extension - Turn On or Off in Windows 10")</f>
        <v>Shortcut Name Extension - Turn On or Off in Windows 10</v>
      </c>
      <c r="B3587" s="23" t="s">
        <v>3485</v>
      </c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</row>
    <row r="3588" ht="27.0" customHeight="1">
      <c r="A3588" s="22" t="str">
        <f>HYPERLINK("https://www.tenforums.com/tutorials/37959-shortcut-infotip-details-customize-windows.html","Shortcut Infotip Details - Customize in Windows")</f>
        <v>Shortcut Infotip Details - Customize in Windows</v>
      </c>
      <c r="B3588" s="23" t="s">
        <v>1472</v>
      </c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</row>
    <row r="3589" ht="27.0" customHeight="1">
      <c r="A3589" s="25" t="s">
        <v>3486</v>
      </c>
      <c r="B3589" s="24" t="s">
        <v>3487</v>
      </c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</row>
    <row r="3590" ht="27.0" customHeight="1">
      <c r="A3590" s="22" t="str">
        <f>HYPERLINK("https://www.tenforums.com/tutorials/81130-create-available-networks-shortcut-windows-10-a.html","Show Available Networks shortcut - Create in Windows 10")</f>
        <v>Show Available Networks shortcut - Create in Windows 10</v>
      </c>
      <c r="B3590" s="23" t="s">
        <v>265</v>
      </c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</row>
    <row r="3591" ht="27.0" customHeight="1">
      <c r="A3591" s="22" t="str">
        <f>HYPERLINK("https://www.tenforums.com/tutorials/47266-peek-desktop-turn-off-windows-10-a.html","Show Desktop Peek - Turn On or Off in Windows 10 ")</f>
        <v>Show Desktop Peek - Turn On or Off in Windows 10 </v>
      </c>
      <c r="B3591" s="23" t="s">
        <v>120</v>
      </c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</row>
    <row r="3592" ht="27.0" customHeight="1">
      <c r="A3592" s="22" t="str">
        <f>HYPERLINK("https://www.tenforums.com/tutorials/21027-show-desktop-shortcut-create-windows-10-a.html","Show Desktop Shortcut - Create in Windows 10")</f>
        <v>Show Desktop Shortcut - Create in Windows 10</v>
      </c>
      <c r="B3592" s="23" t="s">
        <v>3488</v>
      </c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</row>
    <row r="3593" ht="27.0" customHeight="1">
      <c r="A3593" s="22" t="str">
        <f>HYPERLINK("https://www.tenforums.com/tutorials/27449-show-window-contents-while-dragging-turn-off-windows-10-a.html","Show window contents while dragging - Turn On or Off in Windows 10")</f>
        <v>Show window contents while dragging - Turn On or Off in Windows 10</v>
      </c>
      <c r="B3593" s="23" t="s">
        <v>3489</v>
      </c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</row>
    <row r="3594" ht="27.0" customHeight="1">
      <c r="A3594" s="22" t="str">
        <f>HYPERLINK("https://www.tenforums.com/tutorials/78485-show-windows-side-side-windows-10-a.html","Show Windows Side by Side in Windows 10")</f>
        <v>Show Windows Side by Side in Windows 10</v>
      </c>
      <c r="B3594" s="24" t="s">
        <v>3490</v>
      </c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</row>
    <row r="3595" ht="27.0" customHeight="1">
      <c r="A3595" s="22" t="str">
        <f>HYPERLINK("https://www.tenforums.com/tutorials/78484-show-windows-stacked-windows-10-a.html","Show Windows Stacked in Windows 10")</f>
        <v>Show Windows Stacked in Windows 10</v>
      </c>
      <c r="B3595" s="24" t="s">
        <v>3491</v>
      </c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</row>
    <row r="3596" ht="27.0" customHeight="1">
      <c r="A3596" s="22" t="str">
        <f>HYPERLINK("https://www.tenforums.com/tutorials/96288-shrink-volume-partition-windows-10-a.html","Shrink Volume or Partition in Windows 10")</f>
        <v>Shrink Volume or Partition in Windows 10</v>
      </c>
      <c r="B3596" s="23" t="s">
        <v>2886</v>
      </c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</row>
    <row r="3597" ht="27.0" customHeight="1">
      <c r="A3597" s="22" t="str">
        <f>HYPERLINK("https://www.tenforums.com/tutorials/96356-read-shrink-volume-log-event-viewer-windows-10-a.html","Shrink Volume - Read Event Viewer Log in Windows 10")</f>
        <v>Shrink Volume - Read Event Viewer Log in Windows 10</v>
      </c>
      <c r="B3597" s="23" t="s">
        <v>1090</v>
      </c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</row>
    <row r="3598" ht="27.0" customHeight="1">
      <c r="A3598" s="25" t="s">
        <v>3492</v>
      </c>
      <c r="B3598" s="24" t="s">
        <v>3493</v>
      </c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</row>
    <row r="3599" ht="27.0" customHeight="1">
      <c r="A3599" s="22" t="str">
        <f>HYPERLINK("https://www.tenforums.com/tutorials/7418-shut-down-computer-windows-10-a.html","Shut Down Computer in Windows 10")</f>
        <v>Shut Down Computer in Windows 10</v>
      </c>
      <c r="B3599" s="23" t="s">
        <v>3494</v>
      </c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</row>
    <row r="3600" ht="27.0" customHeight="1">
      <c r="A3600" s="22" t="str">
        <f>HYPERLINK("https://www.tenforums.com/tutorials/96619-add-shut-down-context-menu-windows-10-a.html","Shut down Context Menu -Add in Windows 10")</f>
        <v>Shut down Context Menu -Add in Windows 10</v>
      </c>
      <c r="B3600" s="23" t="s">
        <v>3495</v>
      </c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</row>
    <row r="3601" ht="27.0" customHeight="1">
      <c r="A3601" s="22" t="str">
        <f>HYPERLINK("https://www.tenforums.com/tutorials/104886-disable-shut-down-restart-sleep-hibernate-windows-10-a.html","Shut Down, Restart, Sleep, and Hibernate in Power Menu - Enable or Disable in Windows 10")</f>
        <v>Shut Down, Restart, Sleep, and Hibernate in Power Menu - Enable or Disable in Windows 10</v>
      </c>
      <c r="B3601" s="23" t="s">
        <v>1396</v>
      </c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</row>
    <row r="3602" ht="27.0" customHeight="1">
      <c r="A3602" s="25" t="str">
        <f>HYPERLINK("https://www.tenforums.com/tutorials/137670-change-default-action-shut-down-windows-dialog-windows-10-a.html","Shut Down Windows Dialog Default Action - Change in Windows 10")</f>
        <v>Shut Down Windows Dialog Default Action - Change in Windows 10</v>
      </c>
      <c r="B3602" s="24" t="s">
        <v>3496</v>
      </c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</row>
    <row r="3603" ht="27.0" customHeight="1">
      <c r="A3603" s="22" t="str">
        <f>HYPERLINK("https://www.tenforums.com/tutorials/78343-shutdown-event-tracker-enable-disable-windows-10-a.html","Shutdown Event Tracker - Enable or Disable in Windows 10")</f>
        <v>Shutdown Event Tracker - Enable or Disable in Windows 10</v>
      </c>
      <c r="B3603" s="24" t="s">
        <v>3497</v>
      </c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</row>
    <row r="3604" ht="27.0" customHeight="1">
      <c r="A3604" s="22" t="str">
        <f>HYPERLINK("https://www.tenforums.com/tutorials/78335-shutdown-logs-event-viewer-read-windows.html","Shutdown Logs in Event Viewer - Read in Windows")</f>
        <v>Shutdown Logs in Event Viewer - Read in Windows</v>
      </c>
      <c r="B3604" s="24" t="s">
        <v>1094</v>
      </c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</row>
    <row r="3605" ht="27.0" customHeight="1">
      <c r="A3605" s="22" t="str">
        <f>HYPERLINK("https://www.tenforums.com/tutorials/94891-play-sound-shutdown-windows-10-a.html","Shutdown Sound - Play in Windows 10")</f>
        <v>Shutdown Sound - Play in Windows 10</v>
      </c>
      <c r="B3605" s="23" t="s">
        <v>3498</v>
      </c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</row>
    <row r="3606" ht="27.0" customHeight="1">
      <c r="A3606" s="22" t="str">
        <f>HYPERLINK("https://www.tenforums.com/tutorials/129722-allow-prevent-users-groups-shut-down-system-windows-10-a.html","Shut down System - Allow or Prevent Users and Groups in Windows 10")</f>
        <v>Shut down System - Allow or Prevent Users and Groups in Windows 10</v>
      </c>
      <c r="B3606" s="23" t="s">
        <v>3499</v>
      </c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</row>
    <row r="3607" ht="27.0" customHeight="1">
      <c r="A3607" s="22" t="str">
        <f>HYPERLINK("https://www.tenforums.com/tutorials/65810-add-remove-power-menu-icon-sign-screen-windows-10-a.html","Shut down without having to sign in - Enable or Disable in Windows 10")</f>
        <v>Shut down without having to sign in - Enable or Disable in Windows 10</v>
      </c>
      <c r="B3607" s="23" t="s">
        <v>3500</v>
      </c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</row>
    <row r="3608" ht="27.0" customHeight="1">
      <c r="A3608" s="22" t="str">
        <f>HYPERLINK("https://www.tenforums.com/tutorials/84467-find-security-identifier-sid-user-windows.html","SID (Security Identifier) of User - Find in Windows")</f>
        <v>SID (Security Identifier) of User - Find in Windows</v>
      </c>
      <c r="B3608" s="23" t="s">
        <v>54</v>
      </c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</row>
    <row r="3609" ht="27.0" customHeight="1">
      <c r="A3609" s="25" t="str">
        <f>HYPERLINK("https://www.tenforums.com/tutorials/148389-configure-mode-auto-sign-lock-after-restart-windows-10-a.html","Sign in and Lock Automatically after Restart - Configure in Windows 10")</f>
        <v>Sign in and Lock Automatically after Restart - Configure in Windows 10</v>
      </c>
      <c r="B3609" s="24" t="s">
        <v>3501</v>
      </c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</row>
    <row r="3610" ht="27.0" customHeight="1">
      <c r="A3610" s="22" t="str">
        <f>HYPERLINK("https://www.tenforums.com/tutorials/61731-network-icon-lock-sign-screen-add-remove-windows-10-a.html","Sign-in and Lock Screen - Add or Remove Network Icon in Windows 10 ")</f>
        <v>Sign-in and Lock Screen - Add or Remove Network Icon in Windows 10 </v>
      </c>
      <c r="B3610" s="23" t="s">
        <v>1620</v>
      </c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</row>
    <row r="3611" ht="27.0" customHeight="1">
      <c r="A3611" s="22" t="str">
        <f>HYPERLINK("https://www.tenforums.com/tutorials/2411-user-first-sign-animation-turn-off-window-10-a.html","Sign-in Animation - Turn On or Off in Window 10")</f>
        <v>Sign-in Animation - Turn On or Off in Window 10</v>
      </c>
      <c r="B3611" s="23" t="s">
        <v>15</v>
      </c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</row>
    <row r="3612" ht="27.0" customHeight="1">
      <c r="A3612" s="22" t="str">
        <f>HYPERLINK("https://www.tenforums.com/tutorials/49963-windows-update-use-sign-info-auto-finish-set-up-windows-10-a.html","Sign in Automatically at Startup after Windows Update Restart in Windows 10")</f>
        <v>Sign in Automatically at Startup after Windows Update Restart in Windows 10</v>
      </c>
      <c r="B3612" s="23" t="s">
        <v>3502</v>
      </c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</row>
    <row r="3613" ht="27.0" customHeight="1">
      <c r="A3613" s="22" t="str">
        <f>HYPERLINK("https://www.tenforums.com/tutorials/60089-console-mode-sign-enable-disable-windows-10-a.html","Sign-in Console Mode - Enable or Disable in Windows 10 ")</f>
        <v>Sign-in Console Mode - Enable or Disable in Windows 10 </v>
      </c>
      <c r="B3613" s="23" t="s">
        <v>636</v>
      </c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</row>
    <row r="3614" ht="27.0" customHeight="1">
      <c r="A3614" s="22" t="str">
        <f>HYPERLINK("https://www.tenforums.com/tutorials/118252-enable-disable-dont-display-username-sign-windows-10-a.html","Sign-in - Enable or Disable Don't Display Username in Windows 10")</f>
        <v>Sign-in - Enable or Disable Don't Display Username in Windows 10</v>
      </c>
      <c r="B3614" s="23" t="s">
        <v>3503</v>
      </c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</row>
    <row r="3615" ht="27.0" customHeight="1">
      <c r="A3615" s="25" t="s">
        <v>3504</v>
      </c>
      <c r="B3615" s="24" t="s">
        <v>3505</v>
      </c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</row>
    <row r="3616" ht="27.0" customHeight="1">
      <c r="A3616" s="22" t="str">
        <f>HYPERLINK("https://www.tenforums.com/tutorials/80862-display-last-sign-information-during-user-sign-windows-10-a.html","Sign-in Information - Display during User Sign-in in Windows 10")</f>
        <v>Sign-in Information - Display during User Sign-in in Windows 10</v>
      </c>
      <c r="B3616" s="24" t="s">
        <v>3506</v>
      </c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</row>
    <row r="3617" ht="27.0" customHeight="1">
      <c r="A3617" s="22" t="str">
        <f>HYPERLINK("https://www.tenforums.com/tutorials/129779-allow-prevent-users-groups-sign-locally-windows-10-a.html","Sign in Locally - Allow or Prevent Users and Groups in Windows 10")</f>
        <v>Sign in Locally - Allow or Prevent Users and Groups in Windows 10</v>
      </c>
      <c r="B3617" s="23" t="s">
        <v>3507</v>
      </c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</row>
    <row r="3618" ht="27.0" customHeight="1">
      <c r="A3618" s="22" t="str">
        <f>HYPERLINK("https://www.tenforums.com/tutorials/129846-deny-users-groups-sign-locally-windows-10-a.html","Sign in Locally - Deny Users and Groups in Windows 10")</f>
        <v>Sign in Locally - Deny Users and Groups in Windows 10</v>
      </c>
      <c r="B3618" s="23" t="s">
        <v>3508</v>
      </c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</row>
    <row r="3619" ht="27.0" customHeight="1">
      <c r="A3619" s="22" t="str">
        <f>HYPERLINK("https://www.tenforums.com/tutorials/24916-sign-message-users-add-windows-10-a.html","Sign-in Message for Users - Add in Windows 10")</f>
        <v>Sign-in Message for Users - Add in Windows 10</v>
      </c>
      <c r="B3619" s="23" t="s">
        <v>1734</v>
      </c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</row>
    <row r="3620" ht="27.0" customHeight="1">
      <c r="A3620" s="22" t="str">
        <f>HYPERLINK("https://www.tenforums.com/tutorials/11129-require-sign-wakeup-turn-off-windows-10-a.html","Sign-in on Wakeup - Turn On or Off in Windows 10")</f>
        <v>Sign-in on Wakeup - Turn On or Off in Windows 10</v>
      </c>
      <c r="B3620" s="23" t="s">
        <v>2894</v>
      </c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</row>
    <row r="3621" ht="27.0" customHeight="1">
      <c r="A3621" s="25" t="s">
        <v>3509</v>
      </c>
      <c r="B3621" s="24" t="s">
        <v>3462</v>
      </c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</row>
    <row r="3622" ht="27.0" customHeight="1">
      <c r="A3622" s="22" t="str">
        <f>HYPERLINK("https://www.tenforums.com/tutorials/3380-color-appearance-change-windows-10-a.html","Sign-in Screen Accent Color - Change in Windows 10")</f>
        <v>Sign-in Screen Accent Color - Change in Windows 10</v>
      </c>
      <c r="B3622" s="23" t="s">
        <v>3510</v>
      </c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</row>
    <row r="3623" ht="27.0" customHeight="1">
      <c r="A3623" s="30" t="str">
        <f>HYPERLINK("https://www.tenforums.com/tutorials/124993-enable-disable-acrylic-blur-effect-sign-screen-windows-10-a.html","Sign-in Screen Acrylic Blur Effect - Enable or Disable in Windows 10")</f>
        <v>Sign-in Screen Acrylic Blur Effect - Enable or Disable in Windows 10</v>
      </c>
      <c r="B3623" s="23" t="s">
        <v>364</v>
      </c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</row>
    <row r="3624" ht="27.0" customHeight="1">
      <c r="A3624" s="22" t="str">
        <f>HYPERLINK("https://www.tenforums.com/tutorials/65810-power-menu-icon-sign-screen-add-remove-windows-10-a.html","Sign-in Screen - Add or Remove Power Menu Icon in Windows 10 ")</f>
        <v>Sign-in Screen - Add or Remove Power Menu Icon in Windows 10 </v>
      </c>
      <c r="B3624" s="23" t="s">
        <v>3500</v>
      </c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</row>
    <row r="3625" ht="27.0" customHeight="1">
      <c r="A3625" s="22" t="str">
        <f>HYPERLINK("https://www.tenforums.com/tutorials/24018-sign-screen-background-image-change-windows-10-a.html","Sign-in Screen Background Image - Change in Windows 10")</f>
        <v>Sign-in Screen Background Image - Change in Windows 10</v>
      </c>
      <c r="B3625" s="23" t="s">
        <v>3511</v>
      </c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</row>
    <row r="3626" ht="27.0" customHeight="1">
      <c r="A3626" s="22" t="str">
        <f>HYPERLINK("https://www.tenforums.com/tutorials/9108-sign-screen-background-image-enable-disable-windows-10-a.html","Sign-in Screen Background Image - Enable or Disable in Windows 10")</f>
        <v>Sign-in Screen Background Image - Enable or Disable in Windows 10</v>
      </c>
      <c r="B3626" s="23" t="s">
        <v>3512</v>
      </c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</row>
    <row r="3627" ht="27.0" customHeight="1">
      <c r="A3627" s="22" t="str">
        <f>HYPERLINK("https://www.tenforums.com/tutorials/66400-sign-screen-background-show-lock-screen-background-windows-10-a.html","Sign-in Screen Background - Show Lock Screen Background in Windows 10 ")</f>
        <v>Sign-in Screen Background - Show Lock Screen Background in Windows 10 </v>
      </c>
      <c r="B3627" s="23" t="s">
        <v>1629</v>
      </c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</row>
    <row r="3628" ht="27.0" customHeight="1">
      <c r="A3628" s="22" t="str">
        <f>HYPERLINK("https://www.tenforums.com/tutorials/9134-sign-screen-do-not-display-user-name-windows-10-a.html","Sign-in Screen - Do Not Display User Name in Windows 10")</f>
        <v>Sign-in Screen - Do Not Display User Name in Windows 10</v>
      </c>
      <c r="B3628" s="23" t="s">
        <v>3513</v>
      </c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</row>
    <row r="3629" ht="27.0" customHeight="1">
      <c r="A3629" s="22" t="str">
        <f>HYPERLINK("https://www.tenforums.com/tutorials/52908-sign-screen-email-address-enable-disable-windows-10-a.html","Sign-in Screen Email Address - Enable or Disable in Windows 10 ")</f>
        <v>Sign-in Screen Email Address - Enable or Disable in Windows 10 </v>
      </c>
      <c r="B3629" s="23" t="s">
        <v>1051</v>
      </c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</row>
    <row r="3630" ht="27.0" customHeight="1">
      <c r="A3630" s="22" t="str">
        <f>HYPERLINK("https://www.tenforums.com/tutorials/48111-sign-screen-email-address-hide-show-windows-10-a.html","Sign-in Screen Email Address - Hide or Show in Windows 10")</f>
        <v>Sign-in Screen Email Address - Hide or Show in Windows 10</v>
      </c>
      <c r="B3630" s="23" t="s">
        <v>1052</v>
      </c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</row>
    <row r="3631" ht="27.0" customHeight="1">
      <c r="A3631" s="22" t="str">
        <f>HYPERLINK("https://www.tenforums.com/tutorials/36010-num-lock-enable-disable-sign-screen-windows-10-a.html","Sign-in Screen - Enable or Disable Num Lock in Windows 10")</f>
        <v>Sign-in Screen - Enable or Disable Num Lock in Windows 10</v>
      </c>
      <c r="B3631" s="23" t="s">
        <v>2695</v>
      </c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</row>
    <row r="3632" ht="27.0" customHeight="1">
      <c r="A3632" s="22" t="str">
        <f>HYPERLINK("https://www.tenforums.com/tutorials/129632-enable-show-local-users-sign-screen-domain-joined-windows-10-a.html","Sign-in Screen - Enable or Disable Show Local Users on Domain Joined Windows 10")</f>
        <v>Sign-in Screen - Enable or Disable Show Local Users on Domain Joined Windows 10</v>
      </c>
      <c r="B3632" s="23" t="s">
        <v>965</v>
      </c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</row>
    <row r="3633" ht="27.0" customHeight="1">
      <c r="A3633" s="30" t="str">
        <f>HYPERLINK("https://www.tenforums.com/tutorials/61731-add-remove-network-icon-lock-sign-screen-windows-10-a.html","Sign-in Screen Network Icon - Add or Remove in Windows 10 ")</f>
        <v>Sign-in Screen Network Icon - Add or Remove in Windows 10 </v>
      </c>
      <c r="B3633" s="23" t="s">
        <v>1620</v>
      </c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</row>
    <row r="3634" ht="27.0" customHeight="1">
      <c r="A3634" s="30" t="str">
        <f>HYPERLINK("https://www.tenforums.com/tutorials/65810-add-remove-power-icon-sign-screen-windows-10-a.html","Sign-in Screen Power Icon - Add or Remove in Windows 10 ")</f>
        <v>Sign-in Screen Power Icon - Add or Remove in Windows 10 </v>
      </c>
      <c r="B3634" s="24" t="s">
        <v>2999</v>
      </c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</row>
    <row r="3635" ht="27.0" customHeight="1">
      <c r="A3635" s="22" t="str">
        <f>HYPERLINK("https://www.tenforums.com/tutorials/135038-remove-user-account-picture-sign-screen-windows-10-a.html","Sign-in Screen - Remove User Account Picture in Windows 10")</f>
        <v>Sign-in Screen - Remove User Account Picture in Windows 10</v>
      </c>
      <c r="B3635" s="23" t="s">
        <v>3514</v>
      </c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</row>
    <row r="3636" ht="27.0" customHeight="1">
      <c r="A3636" s="28" t="s">
        <v>3515</v>
      </c>
      <c r="B3636" s="29" t="s">
        <v>3516</v>
      </c>
      <c r="C3636" s="14"/>
      <c r="D3636" s="14"/>
      <c r="E3636" s="14"/>
      <c r="F3636" s="14"/>
      <c r="G3636" s="14"/>
      <c r="H3636" s="14"/>
      <c r="I3636" s="14"/>
      <c r="J3636" s="14"/>
      <c r="K3636" s="14"/>
      <c r="L3636" s="14"/>
      <c r="M3636" s="14"/>
      <c r="N3636" s="14"/>
      <c r="O3636" s="14"/>
      <c r="P3636" s="14"/>
      <c r="Q3636" s="14"/>
      <c r="R3636" s="14"/>
      <c r="S3636" s="14"/>
      <c r="T3636" s="14"/>
      <c r="U3636" s="14"/>
      <c r="V3636" s="14"/>
      <c r="W3636" s="14"/>
      <c r="X3636" s="14"/>
    </row>
    <row r="3637" ht="27.0" customHeight="1">
      <c r="A3637" s="22" t="str">
        <f>HYPERLINK("https://www.tenforums.com/tutorials/94884-play-sound-logon-sign-windows-10-a.html","Sign-in (Logon) Sound - Play in Windows 10")</f>
        <v>Sign-in (Logon) Sound - Play in Windows 10</v>
      </c>
      <c r="B3637" s="24" t="s">
        <v>1647</v>
      </c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</row>
    <row r="3638" ht="27.0" customHeight="1">
      <c r="A3638" s="22" t="str">
        <f>HYPERLINK("https://www.tenforums.com/tutorials/61963-sign-windows-10-a.html","Sign in to Windows 10 ")</f>
        <v>Sign in to Windows 10 </v>
      </c>
      <c r="B3638" s="23" t="s">
        <v>3517</v>
      </c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</row>
    <row r="3639" ht="27.0" customHeight="1">
      <c r="A3639" s="22" t="str">
        <f>HYPERLINK("https://www.tenforums.com/tutorials/48755-tablet-mode-desktop-mode-when-sign-change-windows-10-a.html","Sign in using Tablet Mode or Desktop Mode - Change in Windows 10 ")</f>
        <v>Sign in using Tablet Mode or Desktop Mode - Change in Windows 10 </v>
      </c>
      <c r="B3639" s="23" t="s">
        <v>3518</v>
      </c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</row>
    <row r="3640" ht="27.0" customHeight="1">
      <c r="A3640" s="22" t="str">
        <f>HYPERLINK("https://www.tenforums.com/tutorials/3539-sign-user-account-automatically-windows-10-startup.html","Sign in User Account Automatically at Windows 10 Startup")</f>
        <v>Sign in User Account Automatically at Windows 10 Startup</v>
      </c>
      <c r="B3640" s="23" t="s">
        <v>10</v>
      </c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</row>
    <row r="3641" ht="27.0" customHeight="1">
      <c r="A3641" s="22" t="str">
        <f>HYPERLINK("https://www.tenforums.com/tutorials/107347-enable-disable-sign-windows-10-using-companion-device.html","Sign in using Companion Device - Enable or Disable in Windows 10")</f>
        <v>Sign in using Companion Device - Enable or Disable in Windows 10</v>
      </c>
      <c r="B3641" s="23" t="s">
        <v>615</v>
      </c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</row>
    <row r="3642" ht="27.0" customHeight="1">
      <c r="A3642" s="22" t="str">
        <f>HYPERLINK("https://www.tenforums.com/tutorials/105104-add-remove-sign-out-option-windows-10-a.html","Sign out - Add or Remove in Windows 10")</f>
        <v>Sign out - Add or Remove in Windows 10</v>
      </c>
      <c r="B3642" s="23" t="s">
        <v>3519</v>
      </c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</row>
    <row r="3643" ht="27.0" customHeight="1">
      <c r="A3643" s="28" t="s">
        <v>3520</v>
      </c>
      <c r="B3643" s="29" t="s">
        <v>40</v>
      </c>
      <c r="C3643" s="14"/>
      <c r="D3643" s="14"/>
      <c r="E3643" s="14"/>
      <c r="F3643" s="14"/>
      <c r="G3643" s="14"/>
      <c r="H3643" s="14"/>
      <c r="I3643" s="14"/>
      <c r="J3643" s="14"/>
      <c r="K3643" s="14"/>
      <c r="L3643" s="14"/>
      <c r="M3643" s="14"/>
      <c r="N3643" s="14"/>
      <c r="O3643" s="14"/>
      <c r="P3643" s="14"/>
      <c r="Q3643" s="14"/>
      <c r="R3643" s="14"/>
      <c r="S3643" s="14"/>
      <c r="T3643" s="14"/>
      <c r="U3643" s="14"/>
      <c r="V3643" s="14"/>
      <c r="W3643" s="14"/>
      <c r="X3643" s="14"/>
    </row>
    <row r="3644" ht="27.0" customHeight="1">
      <c r="A3644" s="25" t="s">
        <v>3521</v>
      </c>
      <c r="B3644" s="24" t="s">
        <v>764</v>
      </c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</row>
    <row r="3645" ht="27.0" customHeight="1">
      <c r="A3645" s="22" t="str">
        <f>HYPERLINK("https://www.tenforums.com/tutorials/117980-read-logoff-sign-out-logs-event-viewer-windows.html","Sign Out and Logoff Event Viewer Logs - Read in Windows")</f>
        <v>Sign Out and Logoff Event Viewer Logs - Read in Windows</v>
      </c>
      <c r="B3645" s="23" t="s">
        <v>1093</v>
      </c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</row>
    <row r="3646" ht="27.0" customHeight="1">
      <c r="A3646" s="22" t="str">
        <f>HYPERLINK("https://www.tenforums.com/tutorials/94893-play-sound-logoff-sign-out-windows-10-a.html","Sign out (logoff) Sound - Play in Windows 10")</f>
        <v>Sign out (logoff) Sound - Play in Windows 10</v>
      </c>
      <c r="B3646" s="23" t="s">
        <v>1646</v>
      </c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</row>
    <row r="3647" ht="27.0" customHeight="1">
      <c r="A3647" s="22" t="str">
        <f>HYPERLINK("https://www.tenforums.com/tutorials/7408-sign-out-windows-10-a.html","Sign out of Windows 10")</f>
        <v>Sign out of Windows 10</v>
      </c>
      <c r="B3647" s="23" t="s">
        <v>3522</v>
      </c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</row>
    <row r="3648" ht="27.0" customHeight="1">
      <c r="A3648" s="25" t="str">
        <f>HYPERLINK("https://www.tenforums.com/tutorials/149401-how-set-up-use-sim-pin-cellular-data-network-windows-10-a.html","SIM PIN for Cellular Data Network - Set Up and Use in Windows 10")</f>
        <v>SIM PIN for Cellular Data Network - Set Up and Use in Windows 10</v>
      </c>
      <c r="B3648" s="24" t="s">
        <v>447</v>
      </c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</row>
    <row r="3649" ht="27.0" customHeight="1">
      <c r="A3649" s="22" t="str">
        <f>HYPERLINK("https://www.tenforums.com/tutorials/40271-open-items-single-click-double-click-windows-10-a.html","Single-Click or Double-Click to Open Items in Windows 10")</f>
        <v>Single-Click or Double-Click to Open Items in Windows 10</v>
      </c>
      <c r="B3649" s="23" t="s">
        <v>969</v>
      </c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</row>
    <row r="3650" ht="27.0" customHeight="1">
      <c r="A3650" s="22" t="str">
        <f>HYPERLINK("https://www.tenforums.com/tutorials/71325-turn-off-folder-tips-display-file-size-info-windows-10-a.html","Size Info in Folder Tips - Turn On or Off in Windows 10")</f>
        <v>Size Info in Folder Tips - Turn On or Off in Windows 10</v>
      </c>
      <c r="B3650" s="23" t="s">
        <v>1194</v>
      </c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</row>
    <row r="3651" ht="27.0" customHeight="1">
      <c r="A3651" s="22" t="str">
        <f>HYPERLINK("https://www.tenforums.com/tutorials/89857-skip-ahead-next-release-windows-10-insiders-fast-ring.html","Skip Ahead to Next Release for Windows 10 Insiders in Fast Ring")</f>
        <v>Skip Ahead to Next Release for Windows 10 Insiders in Fast Ring</v>
      </c>
      <c r="B3651" s="23" t="s">
        <v>1496</v>
      </c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</row>
    <row r="3652" ht="27.0" customHeight="1">
      <c r="A3652" s="22" t="str">
        <f>HYPERLINK("https://www.tenforums.com/tutorials/64413-skype-app-send-sms-text-messages-windows-10-pc.html","Skype app - Send SMS Text Messages on Windows 10 PC ")</f>
        <v>Skype app - Send SMS Text Messages on Windows 10 PC </v>
      </c>
      <c r="B3652" s="23" t="s">
        <v>3523</v>
      </c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</row>
    <row r="3653" ht="27.0" customHeight="1">
      <c r="A3653" s="22" t="str">
        <f>HYPERLINK("https://www.tenforums.com/tutorials/64332-skype-sms-sync-enable-disable-windows-10-pc-mobile.html","Skype SMS Sync - Enable or Disable in Windows 10 PC and Mobile ")</f>
        <v>Skype SMS Sync - Enable or Disable in Windows 10 PC and Mobile </v>
      </c>
      <c r="B3653" s="23" t="s">
        <v>3524</v>
      </c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</row>
    <row r="3654" ht="27.0" customHeight="1">
      <c r="A3654" s="25" t="s">
        <v>3525</v>
      </c>
      <c r="B3654" s="24" t="s">
        <v>3526</v>
      </c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</row>
    <row r="3655" ht="27.0" customHeight="1">
      <c r="A3655" s="25" t="s">
        <v>3527</v>
      </c>
      <c r="B3655" s="24" t="s">
        <v>3528</v>
      </c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</row>
    <row r="3656" ht="27.0" customHeight="1">
      <c r="A3656" s="22" t="str">
        <f>HYPERLINK("https://www.tenforums.com/tutorials/7503-sleep-computer-windows-10-a.html","Sleep Computer in Windows 10")</f>
        <v>Sleep Computer in Windows 10</v>
      </c>
      <c r="B3656" s="23" t="s">
        <v>3529</v>
      </c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</row>
    <row r="3657" ht="27.0" customHeight="1">
      <c r="A3657" s="22" t="str">
        <f>HYPERLINK("https://www.tenforums.com/tutorials/67187-windows-go-enable-disable-using-sleep-windows-10-pc.html","Sleep - Enable or Disable for Windows To Go on Windows 10 PC ")</f>
        <v>Sleep - Enable or Disable for Windows To Go on Windows 10 PC </v>
      </c>
      <c r="B3657" s="23" t="s">
        <v>3530</v>
      </c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</row>
    <row r="3658" ht="27.0" customHeight="1">
      <c r="A3658" s="22" t="str">
        <f>HYPERLINK("https://www.tenforums.com/tutorials/7456-sleep-power-menu-add-remove-windows-10-a.html","Sleep in Power menu - Add or Remove in Windows 10")</f>
        <v>Sleep in Power menu - Add or Remove in Windows 10</v>
      </c>
      <c r="B3658" s="23" t="s">
        <v>3000</v>
      </c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</row>
    <row r="3659" ht="27.0" customHeight="1">
      <c r="A3659" s="22" t="str">
        <f>HYPERLINK("https://www.tenforums.com/tutorials/104886-disable-shut-down-restart-sleep-hibernate-windows-10-a.html","Sleep, Shut Down, Restart, and Hibernate in Power Menu - Enable or Disable in Windows 10")</f>
        <v>Sleep, Shut Down, Restart, and Hibernate in Power Menu - Enable or Disable in Windows 10</v>
      </c>
      <c r="B3659" s="23" t="s">
        <v>1396</v>
      </c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</row>
    <row r="3660" ht="27.0" customHeight="1">
      <c r="A3660" s="22" t="str">
        <f>HYPERLINK("https://www.tenforums.com/tutorials/63346-sleep-states-available-your-windows-10-pc.html","Sleep States Available on your Windows 10 PC ")</f>
        <v>Sleep States Available on your Windows 10 PC </v>
      </c>
      <c r="B3660" s="23" t="s">
        <v>3078</v>
      </c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</row>
    <row r="3661" ht="27.0" customHeight="1">
      <c r="A3661" s="22" t="str">
        <f>HYPERLINK("https://www.tenforums.com/tutorials/64555-sleep-study-report-generate-windows-10-a.html","Sleep Study Report - Generate in Windows 10 ")</f>
        <v>Sleep Study Report - Generate in Windows 10 </v>
      </c>
      <c r="B3661" s="23" t="s">
        <v>3531</v>
      </c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</row>
    <row r="3662" ht="27.0" customHeight="1">
      <c r="A3662" s="22" t="str">
        <f>HYPERLINK("https://www.tenforums.com/tutorials/85498-remove-desktop-background-slide-show-power-options-windows-10-a.html","Slide show - Add or Remove from Power Options in Windows 10")</f>
        <v>Slide show - Add or Remove from Power Options in Windows 10</v>
      </c>
      <c r="B3662" s="23" t="s">
        <v>3532</v>
      </c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</row>
    <row r="3663" ht="27.0" customHeight="1">
      <c r="A3663" s="22" t="str">
        <f>HYPERLINK("https://www.tenforums.com/tutorials/78767-add-slide-show-context-menu-windows-10-a.html","Slide Show - Add to Context Menu in Windows 10")</f>
        <v>Slide Show - Add to Context Menu in Windows 10</v>
      </c>
      <c r="B3663" s="24" t="s">
        <v>3533</v>
      </c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</row>
    <row r="3664" ht="27.0" customHeight="1">
      <c r="A3664" s="22" t="str">
        <f>HYPERLINK("https://www.tenforums.com/tutorials/41244-slide-show-pictures-view-windows-10-a.html","Slide Show of Pictures - View in Windows 10")</f>
        <v>Slide Show of Pictures - View in Windows 10</v>
      </c>
      <c r="B3664" s="23" t="s">
        <v>3534</v>
      </c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</row>
    <row r="3665" ht="27.0" customHeight="1">
      <c r="A3665" s="22" t="str">
        <f>HYPERLINK("https://www.tenforums.com/tutorials/90164-enable-disable-lock-screen-slide-show-windows-10-a.html","Slide Show on Lock Screen - Enable or Disable in Windows 10")</f>
        <v>Slide Show on Lock Screen - Enable or Disable in Windows 10</v>
      </c>
      <c r="B3665" s="23" t="s">
        <v>1638</v>
      </c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</row>
    <row r="3666" ht="27.0" customHeight="1">
      <c r="A3666" s="22" t="str">
        <f>HYPERLINK("https://www.tenforums.com/tutorials/8214-slide-shut-down-shortcut-create-windows-10-a.html","Slide to Shut down Shortcut - Create in Windows 10")</f>
        <v>Slide to Shut down Shortcut - Create in Windows 10</v>
      </c>
      <c r="B3666" s="23" t="s">
        <v>3535</v>
      </c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</row>
    <row r="3667" ht="27.0" customHeight="1">
      <c r="A3667" s="25" t="s">
        <v>3536</v>
      </c>
      <c r="B3667" s="24" t="s">
        <v>996</v>
      </c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</row>
    <row r="3668" ht="27.0" customHeight="1">
      <c r="A3668" s="25" t="s">
        <v>3537</v>
      </c>
      <c r="B3668" s="24" t="s">
        <v>3538</v>
      </c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</row>
    <row r="3669" ht="27.0" customHeight="1">
      <c r="A3669" s="25" t="s">
        <v>3539</v>
      </c>
      <c r="B3669" s="24" t="s">
        <v>2023</v>
      </c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</row>
    <row r="3670" ht="27.0" customHeight="1">
      <c r="A3670" s="22" t="str">
        <f>HYPERLINK("https://www.tenforums.com/tutorials/117837-enable-disable-bypassing-smartscreen-sites-microsoft-edge.html","SmartScreen Prompts for Sites in Microsoft Edge - Enable or Disable Bypassing in Windows 10")</f>
        <v>SmartScreen Prompts for Sites in Microsoft Edge - Enable or Disable Bypassing in Windows 10</v>
      </c>
      <c r="B3670" s="23" t="s">
        <v>2385</v>
      </c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</row>
    <row r="3671" ht="27.0" customHeight="1">
      <c r="A3671" s="22" t="str">
        <f>HYPERLINK("https://www.tenforums.com/tutorials/81139-turn-off-smartscreen-windows-store-apps-windows-10-a.html","SmartScreen for Store Apps - Turn On or Off in Windows 10")</f>
        <v>SmartScreen for Store Apps - Turn On or Off in Windows 10</v>
      </c>
      <c r="B3671" s="24" t="s">
        <v>3540</v>
      </c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</row>
    <row r="3672" ht="27.0" customHeight="1">
      <c r="A3672" s="22" t="str">
        <f>HYPERLINK("https://www.tenforums.com/tutorials/107605-enable-disable-smb1-file-sharing-protocol-windows.html","SMB1 File Sharing Protocol - Enable or Disable in Windows")</f>
        <v>SMB1 File Sharing Protocol - Enable or Disable in Windows</v>
      </c>
      <c r="B3672" s="23" t="s">
        <v>3541</v>
      </c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</row>
    <row r="3673" ht="27.0" customHeight="1">
      <c r="A3673" s="22" t="str">
        <f>HYPERLINK("https://www.tenforums.com/tutorials/119899-view-text-messages-android-phone-your-phone-app-windows-10-a.html","SMS Text Messages from Android Phone - View and Reply in Your Phone app on Windows 10")</f>
        <v>SMS Text Messages from Android Phone - View and Reply in Your Phone app on Windows 10</v>
      </c>
      <c r="B3673" s="23" t="s">
        <v>156</v>
      </c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</row>
    <row r="3674" ht="27.0" customHeight="1">
      <c r="A3674" s="22" t="str">
        <f>HYPERLINK("https://www.tenforums.com/tutorials/64413-skype-app-send-sms-text-messages-windows-10-pc.html","SMS Text Messages - Send from Skype Preview app on Windows 10 PC ")</f>
        <v>SMS Text Messages - Send from Skype Preview app on Windows 10 PC </v>
      </c>
      <c r="B3674" s="23" t="s">
        <v>3523</v>
      </c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</row>
    <row r="3675" ht="27.0" customHeight="1">
      <c r="A3675" s="22" t="str">
        <f>HYPERLINK("https://www.tenforums.com/tutorials/82701-turn-off-snap-pointer-default-button-windows-10-a.html","Snap To Default Button - Turn On or Off for Pointer in Windows 10")</f>
        <v>Snap To Default Button - Turn On or Off for Pointer in Windows 10</v>
      </c>
      <c r="B3675" s="24" t="s">
        <v>2988</v>
      </c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</row>
    <row r="3676" ht="27.0" customHeight="1">
      <c r="A3676" s="22" t="str">
        <f>HYPERLINK("https://www.tenforums.com/tutorials/4343-aero-snap-turn-off-windows-10-a.html","Snap - Turn On or Off in Windows 10 ")</f>
        <v>Snap - Turn On or Off in Windows 10 </v>
      </c>
      <c r="B3676" s="23" t="s">
        <v>122</v>
      </c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</row>
    <row r="3677" ht="27.0" customHeight="1">
      <c r="A3677" s="25" t="str">
        <f>HYPERLINK("https://www.tenforums.com/tutorials/145970-how-enable-disable-drag-snap-windows-windows-10-a.html","Snap Windows - Enable or Disable Drag to in Windows 10")</f>
        <v>Snap Windows - Enable or Disable Drag to in Windows 10</v>
      </c>
      <c r="B3677" s="24" t="s">
        <v>3542</v>
      </c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</row>
    <row r="3678" ht="27.0" customHeight="1">
      <c r="A3678" s="22" t="str">
        <f>HYPERLINK("https://www.tenforums.com/tutorials/38022-snapshot-sound-printscreen-key-add-remove-windows.html","SnapShot Sound for PrintScreen Key - Add or Remove in Windows")</f>
        <v>SnapShot Sound for PrintScreen Key - Add or Remove in Windows</v>
      </c>
      <c r="B3678" s="23" t="s">
        <v>3118</v>
      </c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</row>
    <row r="3679" ht="27.0" customHeight="1">
      <c r="A3679" s="22" t="str">
        <f>HYPERLINK("https://www.tenforums.com/tutorials/126224-turn-off-ask-save-snip-snip-sketch-app-windows-10-a.html","Snip &amp; Sketch app Ask to Save Snip - Turn On or Off in Windows 10")</f>
        <v>Snip &amp; Sketch app Ask to Save Snip - Turn On or Off in Windows 10</v>
      </c>
      <c r="B3679" s="23" t="s">
        <v>3543</v>
      </c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</row>
    <row r="3680" ht="27.0" customHeight="1">
      <c r="A3680" s="22" t="str">
        <f>HYPERLINK("https://www.tenforums.com/tutorials/126227-turn-off-auto-copy-clipboard-snip-sketch-windows-10-a.html","Snip &amp; Sketch app Auto Copy to Clipboard - Turn On or Off in Windows 10")</f>
        <v>Snip &amp; Sketch app Auto Copy to Clipboard - Turn On or Off in Windows 10</v>
      </c>
      <c r="B3680" s="23" t="s">
        <v>3544</v>
      </c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</row>
    <row r="3681" ht="27.0" customHeight="1">
      <c r="A3681" s="22" t="str">
        <f>HYPERLINK("https://www.tenforums.com/tutorials/126244-backup-restore-snip-sketch-app-settings-windows-10-a.html","Snip &amp; Sketch app Settings - Backup and Restore in Windows 10")</f>
        <v>Snip &amp; Sketch app Settings - Backup and Restore in Windows 10</v>
      </c>
      <c r="B3681" s="23" t="s">
        <v>3545</v>
      </c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</row>
    <row r="3682" ht="27.0" customHeight="1">
      <c r="A3682" s="25" t="str">
        <f>HYPERLINK("https://www.tenforums.com/tutorials/137682-turn-off-single-window-mode-snip-sketch-app-windows-10-a.html","Snip &amp; Sketch app Single Window Mode - Turn On or Off in Windows 10")</f>
        <v>Snip &amp; Sketch app Single Window Mode - Turn On or Off in Windows 10</v>
      </c>
      <c r="B3682" s="24" t="s">
        <v>3546</v>
      </c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</row>
    <row r="3683" ht="27.0" customHeight="1">
      <c r="A3683" s="22" t="str">
        <f>HYPERLINK("https://www.tenforums.com/tutorials/126185-turn-off-snip-outline-snip-sketch-app-windows-10-a.html","Snip &amp; Sketch app Snip Outline - Turn On or Off in Windows 10")</f>
        <v>Snip &amp; Sketch app Snip Outline - Turn On or Off in Windows 10</v>
      </c>
      <c r="B3683" s="23" t="s">
        <v>3547</v>
      </c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</row>
    <row r="3684" ht="27.0" customHeight="1">
      <c r="A3684" s="25" t="str">
        <f>HYPERLINK("https://www.tenforums.com/tutorials/109297-take-screen-snip-snip-sketch-windows-10-a.html","Snip &amp; Sketch - Take Screen Snip (Screenshot) in Windows 10")</f>
        <v>Snip &amp; Sketch - Take Screen Snip (Screenshot) in Windows 10</v>
      </c>
      <c r="B3684" s="24" t="s">
        <v>3368</v>
      </c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</row>
    <row r="3685" ht="27.0" customHeight="1">
      <c r="A3685" s="22" t="str">
        <f>HYPERLINK("https://www.tenforums.com/tutorials/23951-snipping-tool-add-context-menu-windows.html","Snipping Tool - Add to Context Menu in Windows")</f>
        <v>Snipping Tool - Add to Context Menu in Windows</v>
      </c>
      <c r="B3685" s="24" t="s">
        <v>3548</v>
      </c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</row>
    <row r="3686" ht="27.0" customHeight="1">
      <c r="A3686" s="22" t="str">
        <f>HYPERLINK("https://www.tenforums.com/tutorials/96008-enable-disable-snipping-tool-windows.html","Snipping Tool - Enable or Disable in Windows")</f>
        <v>Snipping Tool - Enable or Disable in Windows</v>
      </c>
      <c r="B3686" s="23" t="s">
        <v>3549</v>
      </c>
      <c r="C3686" s="36"/>
      <c r="D3686" s="36"/>
      <c r="E3686" s="36"/>
      <c r="F3686" s="36"/>
      <c r="G3686" s="36"/>
      <c r="H3686" s="36"/>
      <c r="I3686" s="36"/>
      <c r="J3686" s="36"/>
      <c r="K3686" s="36"/>
      <c r="L3686" s="36"/>
      <c r="M3686" s="36"/>
      <c r="N3686" s="36"/>
      <c r="O3686" s="36"/>
      <c r="P3686" s="36"/>
      <c r="Q3686" s="36"/>
      <c r="R3686" s="36"/>
      <c r="S3686" s="36"/>
      <c r="T3686" s="36"/>
      <c r="U3686" s="36"/>
      <c r="V3686" s="36"/>
      <c r="W3686" s="36"/>
      <c r="X3686" s="36"/>
    </row>
    <row r="3687" ht="27.0" customHeight="1">
      <c r="A3687" s="25" t="s">
        <v>3550</v>
      </c>
      <c r="B3687" s="24" t="s">
        <v>3551</v>
      </c>
      <c r="C3687" s="36"/>
      <c r="D3687" s="36"/>
      <c r="E3687" s="36"/>
      <c r="F3687" s="36"/>
      <c r="G3687" s="36"/>
      <c r="H3687" s="36"/>
      <c r="I3687" s="36"/>
      <c r="J3687" s="36"/>
      <c r="K3687" s="36"/>
      <c r="L3687" s="36"/>
      <c r="M3687" s="36"/>
      <c r="N3687" s="36"/>
      <c r="O3687" s="36"/>
      <c r="P3687" s="36"/>
      <c r="Q3687" s="36"/>
      <c r="R3687" s="36"/>
      <c r="S3687" s="36"/>
      <c r="T3687" s="36"/>
      <c r="U3687" s="36"/>
      <c r="V3687" s="36"/>
      <c r="W3687" s="36"/>
      <c r="X3687" s="36"/>
    </row>
    <row r="3688" ht="27.0" customHeight="1">
      <c r="A3688" s="25" t="s">
        <v>3552</v>
      </c>
      <c r="B3688" s="24" t="s">
        <v>3553</v>
      </c>
      <c r="C3688" s="36"/>
      <c r="D3688" s="36"/>
      <c r="E3688" s="36"/>
      <c r="F3688" s="36"/>
      <c r="G3688" s="36"/>
      <c r="H3688" s="36"/>
      <c r="I3688" s="36"/>
      <c r="J3688" s="36"/>
      <c r="K3688" s="36"/>
      <c r="L3688" s="36"/>
      <c r="M3688" s="36"/>
      <c r="N3688" s="36"/>
      <c r="O3688" s="36"/>
      <c r="P3688" s="36"/>
      <c r="Q3688" s="36"/>
      <c r="R3688" s="36"/>
      <c r="S3688" s="36"/>
      <c r="T3688" s="36"/>
      <c r="U3688" s="36"/>
      <c r="V3688" s="36"/>
      <c r="W3688" s="36"/>
      <c r="X3688" s="36"/>
    </row>
    <row r="3689" ht="27.0" customHeight="1">
      <c r="A3689" s="22" t="str">
        <f>HYPERLINK("https://www.tenforums.com/tutorials/6102-take-screenshot-windows-10-a.html#option4","Snipping Tool - Take Screenshot in Windows")</f>
        <v>Snipping Tool - Take Screenshot in Windows</v>
      </c>
      <c r="B3689" s="23" t="s">
        <v>3371</v>
      </c>
      <c r="C3689" s="36"/>
      <c r="D3689" s="36"/>
      <c r="E3689" s="36"/>
      <c r="F3689" s="36"/>
      <c r="G3689" s="36"/>
      <c r="H3689" s="36"/>
      <c r="I3689" s="36"/>
      <c r="J3689" s="36"/>
      <c r="K3689" s="36"/>
      <c r="L3689" s="36"/>
      <c r="M3689" s="36"/>
      <c r="N3689" s="36"/>
      <c r="O3689" s="36"/>
      <c r="P3689" s="36"/>
      <c r="Q3689" s="36"/>
      <c r="R3689" s="36"/>
      <c r="S3689" s="36"/>
      <c r="T3689" s="36"/>
      <c r="U3689" s="36"/>
      <c r="V3689" s="36"/>
      <c r="W3689" s="36"/>
      <c r="X3689" s="36"/>
    </row>
    <row r="3690" ht="27.0" customHeight="1">
      <c r="A3690" s="22" t="str">
        <f>HYPERLINK("https://www.tenforums.com/tutorials/8933-optimize-defrag-drives-windows-10-a.html","Solid State Drive - TRIM in Windows 10")</f>
        <v>Solid State Drive - TRIM in Windows 10</v>
      </c>
      <c r="B3690" s="23" t="s">
        <v>798</v>
      </c>
      <c r="C3690" s="36"/>
      <c r="D3690" s="36"/>
      <c r="E3690" s="36"/>
      <c r="F3690" s="36"/>
      <c r="G3690" s="36"/>
      <c r="H3690" s="36"/>
      <c r="I3690" s="36"/>
      <c r="J3690" s="36"/>
      <c r="K3690" s="36"/>
      <c r="L3690" s="36"/>
      <c r="M3690" s="36"/>
      <c r="N3690" s="36"/>
      <c r="O3690" s="36"/>
      <c r="P3690" s="36"/>
      <c r="Q3690" s="36"/>
      <c r="R3690" s="36"/>
      <c r="S3690" s="36"/>
      <c r="T3690" s="36"/>
      <c r="U3690" s="36"/>
      <c r="V3690" s="36"/>
      <c r="W3690" s="36"/>
      <c r="X3690" s="36"/>
    </row>
    <row r="3691" ht="27.0" customHeight="1">
      <c r="A3691" s="22" t="str">
        <f>HYPERLINK("https://www.tenforums.com/tutorials/40028-trim-support-solid-state-drives-enable-disable-windows-10-a.html","Solid State Drive TRIM Support - Enable or Disable in Windows 10")</f>
        <v>Solid State Drive TRIM Support - Enable or Disable in Windows 10</v>
      </c>
      <c r="B3691" s="23" t="s">
        <v>3554</v>
      </c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</row>
    <row r="3692" ht="27.0" customHeight="1">
      <c r="A3692" s="22" t="str">
        <f>HYPERLINK("https://www.tenforums.com/tutorials/96097-view-configured-update-policies-windows-10-a.html","Some settings are managed by your organization - View Configured Update Policies in Windows 10")</f>
        <v>Some settings are managed by your organization - View Configured Update Policies in Windows 10</v>
      </c>
      <c r="B3692" s="23" t="s">
        <v>2990</v>
      </c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</row>
    <row r="3693" ht="27.0" customHeight="1">
      <c r="A3693" s="22" t="str">
        <f>HYPERLINK("https://www.tenforums.com/tutorials/34895-folder-sort-view-change-windows-10-a.html","Sort by View of Folder - Change in Windows 10")</f>
        <v>Sort by View of Folder - Change in Windows 10</v>
      </c>
      <c r="B3693" s="23" t="s">
        <v>1263</v>
      </c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</row>
    <row r="3694" ht="27.0" customHeight="1">
      <c r="A3694" s="30" t="str">
        <f>HYPERLINK("https://www.tenforums.com/tutorials/84119-adjust-volume-level-individual-devices-apps-windows-10-a.html","Sound - Adjust Volume Level of Individual Devices and Apps in Windows 10")</f>
        <v>Sound - Adjust Volume Level of Individual Devices and Apps in Windows 10</v>
      </c>
      <c r="B3694" s="24" t="s">
        <v>228</v>
      </c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</row>
    <row r="3695" ht="27.0" customHeight="1">
      <c r="A3695" s="22" t="str">
        <f>HYPERLINK("https://www.tenforums.com/tutorials/94893-play-sound-logoff-sign-out-windows-10-a.html","Sound at Logoff (Sign-out) - Play in Windows 10")</f>
        <v>Sound at Logoff (Sign-out) - Play in Windows 10</v>
      </c>
      <c r="B3695" s="23" t="s">
        <v>1646</v>
      </c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</row>
    <row r="3696" ht="27.0" customHeight="1">
      <c r="A3696" s="22" t="str">
        <f>HYPERLINK("https://www.tenforums.com/tutorials/94884-play-sound-logon-sign-windows-10-a.html","Sound at Logon (Sign-in) - Play in Windows 10")</f>
        <v>Sound at Logon (Sign-in) - Play in Windows 10</v>
      </c>
      <c r="B3696" s="23" t="s">
        <v>1647</v>
      </c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</row>
    <row r="3697" ht="27.0" customHeight="1">
      <c r="A3697" s="22" t="str">
        <f>HYPERLINK("https://www.tenforums.com/tutorials/94891-play-sound-shutdown-windows-10-a.html","Sound at Shutdown - Play in Windows 10")</f>
        <v>Sound at Shutdown - Play in Windows 10</v>
      </c>
      <c r="B3697" s="23" t="s">
        <v>3498</v>
      </c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</row>
    <row r="3698" ht="27.0" customHeight="1">
      <c r="A3698" s="22" t="str">
        <f>HYPERLINK("https://www.tenforums.com/tutorials/111310-change-default-sound-input-device-windows-10-a.html","Sound Input Device - Change Default in Windows 10")</f>
        <v>Sound Input Device - Change Default in Windows 10</v>
      </c>
      <c r="B3698" s="23" t="s">
        <v>231</v>
      </c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</row>
    <row r="3699" ht="27.0" customHeight="1">
      <c r="A3699" s="22" t="str">
        <f>HYPERLINK("https://www.tenforums.com/tutorials/128826-rename-sound-input-output-device-windows-10-a.html","Sound Input or Output Device - Rename in Windows 10")</f>
        <v>Sound Input or Output Device - Rename in Windows 10</v>
      </c>
      <c r="B3699" s="23" t="s">
        <v>3555</v>
      </c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</row>
    <row r="3700" ht="27.0" customHeight="1">
      <c r="A3700" s="25" t="s">
        <v>3556</v>
      </c>
      <c r="B3700" s="24" t="s">
        <v>230</v>
      </c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</row>
    <row r="3701" ht="27.0" customHeight="1">
      <c r="A3701" s="25" t="str">
        <f>HYPERLINK("https://www.tenforums.com/tutorials/152739-how-mute-unmute-sound-volume-windows-10-a.html","Sound - Mute and Unmute in Windows 10")</f>
        <v>Sound - Mute and Unmute in Windows 10</v>
      </c>
      <c r="B3701" s="24" t="s">
        <v>2552</v>
      </c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</row>
    <row r="3702" ht="27.0" customHeight="1">
      <c r="A3702" s="22" t="str">
        <f>HYPERLINK("https://www.tenforums.com/tutorials/102323-change-default-audio-playback-device-windows-10-a.html","Sound Output Device - Change Default in Windows 10")</f>
        <v>Sound Output Device - Change Default in Windows 10</v>
      </c>
      <c r="B3702" s="23" t="s">
        <v>3557</v>
      </c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</row>
    <row r="3703" ht="27.0" customHeight="1">
      <c r="A3703" s="22" t="str">
        <f>HYPERLINK("https://www.tenforums.com/tutorials/128343-enable-disable-sound-output-device-windows.html","Sound Output Device - Enable or Disable in Windows")</f>
        <v>Sound Output Device - Enable or Disable in Windows</v>
      </c>
      <c r="B3703" s="23" t="s">
        <v>3558</v>
      </c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</row>
    <row r="3704" ht="27.0" customHeight="1">
      <c r="A3704" s="22" t="str">
        <f>HYPERLINK("https://www.tenforums.com/tutorials/102323-change-default-audio-playback-device-windows-10-a.html","Sound Playback Device - Change Default in Windows 10")</f>
        <v>Sound Playback Device - Change Default in Windows 10</v>
      </c>
      <c r="B3704" s="23" t="s">
        <v>232</v>
      </c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</row>
    <row r="3705" ht="27.0" customHeight="1">
      <c r="A3705" s="22" t="str">
        <f>HYPERLINK("https://www.tenforums.com/tutorials/71209-sound-sentry-visual-notifications-turn-off-windows-10-a.html","Sound Sentry for Visual Notifications - Turn On or Off in Windows 10 ")</f>
        <v>Sound Sentry for Visual Notifications - Turn On or Off in Windows 10 </v>
      </c>
      <c r="B3705" s="23" t="s">
        <v>3559</v>
      </c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</row>
    <row r="3706" ht="27.0" customHeight="1">
      <c r="A3706" s="22" t="str">
        <f>HYPERLINK("https://www.tenforums.com/tutorials/94927-play-sound-when-lock-computer-windows.html","Sound when Lock Computer - Play in Windows")</f>
        <v>Sound when Lock Computer - Play in Windows</v>
      </c>
      <c r="B3706" s="23" t="s">
        <v>1625</v>
      </c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</row>
    <row r="3707" ht="27.0" customHeight="1">
      <c r="A3707" s="22" t="str">
        <f>HYPERLINK("https://www.tenforums.com/tutorials/94932-play-sound-when-unlock-computer-windows.html","Sound when Unlock Computer - Play in Windows")</f>
        <v>Sound when Unlock Computer - Play in Windows</v>
      </c>
      <c r="B3707" s="23" t="s">
        <v>3560</v>
      </c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</row>
    <row r="3708" ht="27.0" customHeight="1">
      <c r="A3708" s="22" t="str">
        <f>HYPERLINK("https://www.tenforums.com/tutorials/5838-change-event-sounds-sound-scheme-windows-10-a.html","Sounds - Change Event Sounds and Sound Scheme in Windows 10")</f>
        <v>Sounds - Change Event Sounds and Sound Scheme in Windows 10</v>
      </c>
      <c r="B3708" s="23" t="s">
        <v>3561</v>
      </c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</row>
    <row r="3709" ht="27.0" customHeight="1">
      <c r="A3709" s="22" t="str">
        <f>HYPERLINK("https://www.tenforums.com/tutorials/104596-enable-disable-changing-event-sounds-sound-scheme-windows.html","Sounds - Enable or Disable Changing Event Sounds and Sound Scheme in Windows")</f>
        <v>Sounds - Enable or Disable Changing Event Sounds and Sound Scheme in Windows</v>
      </c>
      <c r="B3709" s="23" t="s">
        <v>3562</v>
      </c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</row>
    <row r="3710" ht="27.0" customHeight="1">
      <c r="A3710" s="22" t="str">
        <f>HYPERLINK("https://www.tenforums.com/tutorials/82315-enable-spatial-sound-headphones-windows-10-a.html","Spatial Sound for Headphones - Enable in Windows 10")</f>
        <v>Spatial Sound for Headphones - Enable in Windows 10</v>
      </c>
      <c r="B3710" s="24" t="s">
        <v>1387</v>
      </c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</row>
    <row r="3711" ht="27.0" customHeight="1">
      <c r="A3711" s="22" t="str">
        <f>HYPERLINK("https://www.tenforums.com/tutorials/128343-enable-disable-sound-output-device-windows.html","Speakers - Enable or Disable in Windows")</f>
        <v>Speakers - Enable or Disable in Windows</v>
      </c>
      <c r="B3711" s="23" t="s">
        <v>3558</v>
      </c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</row>
    <row r="3712" ht="27.0" customHeight="1">
      <c r="A3712" s="22" t="str">
        <f>HYPERLINK("https://www.tenforums.com/tutorials/120879-add-delete-prevent-edit-speech-dictionary-words-windows-10-a.html","Speech Dictionary - Add, Delete, Prevent, and Edit Words in Windows 10")</f>
        <v>Speech Dictionary - Add, Delete, Prevent, and Edit Words in Windows 10</v>
      </c>
      <c r="B3712" s="23" t="s">
        <v>3563</v>
      </c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</row>
    <row r="3713" ht="27.0" customHeight="1">
      <c r="A3713" s="22" t="str">
        <f>HYPERLINK("https://www.tenforums.com/tutorials/120746-add-start-speech-recognition-context-menu-windows-10-a.html","Speech Recognition - Add Start Speech Recognition Context Menu in Windows 10")</f>
        <v>Speech Recognition - Add Start Speech Recognition Context Menu in Windows 10</v>
      </c>
      <c r="B3713" s="23" t="s">
        <v>3564</v>
      </c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</row>
    <row r="3714" ht="27.0" customHeight="1">
      <c r="A3714" s="22" t="str">
        <f>HYPERLINK("https://www.tenforums.com/tutorials/120810-create-start-speech-recognition-shortcut-windows-10-a.html","Speech Recognition - Create Start Speech Recognition Shortcut in Windows 10")</f>
        <v>Speech Recognition - Create Start Speech Recognition Shortcut in Windows 10</v>
      </c>
      <c r="B3714" s="23" t="s">
        <v>3565</v>
      </c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</row>
    <row r="3715" ht="27.0" customHeight="1">
      <c r="A3715" s="22" t="str">
        <f>HYPERLINK("https://www.tenforums.com/tutorials/120624-enable-disable-document-review-speech-recognition-windows-10-a.html","Speech Recognition Document Review - Enable or Disable in Windows 10")</f>
        <v>Speech Recognition Document Review - Enable or Disable in Windows 10</v>
      </c>
      <c r="B3715" s="23" t="s">
        <v>3566</v>
      </c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</row>
    <row r="3716" ht="27.0" customHeight="1">
      <c r="A3716" s="22" t="str">
        <f>HYPERLINK("https://www.tenforums.com/tutorials/118136-enable-disable-online-speech-recognition-windows-10-a.html","Speech Recognition - Enable or Disable in Windows 10")</f>
        <v>Speech Recognition - Enable or Disable in Windows 10</v>
      </c>
      <c r="B3716" s="23" t="s">
        <v>2793</v>
      </c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</row>
    <row r="3717" ht="27.0" customHeight="1">
      <c r="A3717" s="22" t="str">
        <f>HYPERLINK("https://www.tenforums.com/tutorials/120583-enable-disable-run-speech-recognition-startup-windows-10-a.html","Speech Recognition - Enable or Disable Run at Startup in Windows 10")</f>
        <v>Speech Recognition - Enable or Disable Run at Startup in Windows 10</v>
      </c>
      <c r="B3717" s="23" t="s">
        <v>3567</v>
      </c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</row>
    <row r="3718" ht="27.0" customHeight="1">
      <c r="A3718" s="22" t="str">
        <f>HYPERLINK("https://www.tenforums.com/tutorials/120631-change-speech-recognition-language-windows-10-a.html","Speech Recognition Language - Change in Windows 10")</f>
        <v>Speech Recognition Language - Change in Windows 10</v>
      </c>
      <c r="B3718" s="23" t="s">
        <v>1566</v>
      </c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</row>
    <row r="3719" ht="27.0" customHeight="1">
      <c r="A3719" s="22" t="str">
        <f>HYPERLINK("https://www.tenforums.com/tutorials/120674-add-delete-change-speech-recognition-profiles-windows-10-a.html","Speech Recognition Profiles - Add, Delete, and Change in Windows 10")</f>
        <v>Speech Recognition Profiles - Add, Delete, and Change in Windows 10</v>
      </c>
      <c r="B3719" s="23" t="s">
        <v>3568</v>
      </c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</row>
    <row r="3720" ht="27.0" customHeight="1">
      <c r="A3720" s="22" t="str">
        <f>HYPERLINK("https://www.tenforums.com/tutorials/120573-set-up-speech-recognition-windows-10-a.html","Speech Recognition - Set Up in Windows 10")</f>
        <v>Speech Recognition - Set Up in Windows 10</v>
      </c>
      <c r="B3720" s="23" t="s">
        <v>3569</v>
      </c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</row>
    <row r="3721" ht="27.0" customHeight="1">
      <c r="A3721" s="22" t="str">
        <f>HYPERLINK("https://www.tenforums.com/tutorials/120764-start-speech-recognition-windows-10-a.html","Speech Recognition - Start in Windows 10")</f>
        <v>Speech Recognition - Start in Windows 10</v>
      </c>
      <c r="B3721" s="23" t="s">
        <v>3570</v>
      </c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</row>
    <row r="3722" ht="27.0" customHeight="1">
      <c r="A3722" s="22" t="str">
        <f>HYPERLINK("https://www.tenforums.com/tutorials/101902-turn-off-online-speech-recognition-windows-10-a.html","Speech Recognition - Turn On or Off in Windows 10")</f>
        <v>Speech Recognition - Turn On or Off in Windows 10</v>
      </c>
      <c r="B3722" s="23" t="s">
        <v>2794</v>
      </c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</row>
    <row r="3723" ht="27.0" customHeight="1">
      <c r="A3723" s="22" t="str">
        <f>HYPERLINK("https://www.tenforums.com/tutorials/120628-enable-disable-speech-recognition-voice-activation-windows-10-a.html","Speech Recognition - Turn On or Off in Windows Mixed Reality")</f>
        <v>Speech Recognition - Turn On or Off in Windows Mixed Reality</v>
      </c>
      <c r="B3723" s="23" t="s">
        <v>2494</v>
      </c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</row>
    <row r="3724" ht="27.0" customHeight="1">
      <c r="A3724" s="22" t="str">
        <f>HYPERLINK("https://www.tenforums.com/tutorials/120628-enable-disable-speech-recognition-voice-activation-windows-10-a.html","Speech Recognition Voice Activation - Enable or Disable in Windows 10")</f>
        <v>Speech Recognition Voice Activation - Enable or Disable in Windows 10</v>
      </c>
      <c r="B3724" s="23" t="s">
        <v>3571</v>
      </c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</row>
    <row r="3725" ht="27.0" customHeight="1">
      <c r="A3725" s="22" t="str">
        <f>HYPERLINK("https://www.tenforums.com/tutorials/132456-add-remove-speech-voices-windows-10-a.html","Speech Voices - Add and Remove in Windows 10")</f>
        <v>Speech Voices - Add and Remove in Windows 10</v>
      </c>
      <c r="B3725" s="23" t="s">
        <v>2599</v>
      </c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</row>
    <row r="3726" ht="27.0" customHeight="1">
      <c r="A3726" s="22" t="str">
        <f>HYPERLINK("https://www.tenforums.com/tutorials/25994-add-remove-words-spell-checking-dictionary-windows-10-a.html","Spell Checking Dictionary - Add or Remove Words in Windows 10")</f>
        <v>Spell Checking Dictionary - Add or Remove Words in Windows 10</v>
      </c>
      <c r="B3726" s="23" t="s">
        <v>886</v>
      </c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</row>
    <row r="3727" ht="27.0" customHeight="1">
      <c r="A3727" s="22" t="str">
        <f>HYPERLINK("https://www.tenforums.com/tutorials/25843-spell-checking-turn-off-windows-10-a.html","Spell Checking - Turn On or Off in Windows 10")</f>
        <v>Spell Checking - Turn On or Off in Windows 10</v>
      </c>
      <c r="B3727" s="23" t="s">
        <v>3572</v>
      </c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</row>
    <row r="3728" ht="27.0" customHeight="1">
      <c r="A3728" s="22" t="str">
        <f>HYPERLINK("https://www.tenforums.com/tutorials/82156-reset-re-register-windows-spotlight-windows-10-a.html","Spotlight - Reset and Re-register in Windows 10")</f>
        <v>Spotlight - Reset and Re-register in Windows 10</v>
      </c>
      <c r="B3728" s="24" t="s">
        <v>3573</v>
      </c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</row>
    <row r="3729" ht="27.0" customHeight="1">
      <c r="A3729" s="22" t="str">
        <f>HYPERLINK("https://www.tenforums.com/tutorials/106572-enable-disable-steps-recorder-windows.html","Steps Recorder - Enable or Disable in Windows")</f>
        <v>Steps Recorder - Enable or Disable in Windows</v>
      </c>
      <c r="B3729" s="23" t="s">
        <v>3574</v>
      </c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</row>
    <row r="3730" ht="27.0" customHeight="1">
      <c r="A3730" s="22" t="str">
        <f>HYPERLINK("https://www.tenforums.com/tutorials/106569-open-use-steps-recorder-windows.html","Steps Recorder - Open and Use in Windows")</f>
        <v>Steps Recorder - Open and Use in Windows</v>
      </c>
      <c r="B3730" s="23" t="s">
        <v>3575</v>
      </c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</row>
    <row r="3731" ht="27.0" customHeight="1">
      <c r="A3731" s="22" t="str">
        <f>HYPERLINK("https://www.tenforums.com/tutorials/63239-system-sleep-diagnostics-report-generate-windows-10-a.html","System Sleep Diagnostics Report - Generate in Windows 10 ")</f>
        <v>System Sleep Diagnostics Report - Generate in Windows 10 </v>
      </c>
      <c r="B3731" s="23" t="s">
        <v>3576</v>
      </c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</row>
    <row r="3732" ht="27.0" customHeight="1">
      <c r="A3732" s="22" t="str">
        <f>HYPERLINK("https://www.tenforums.com/tutorials/21680-account-type-determine-windows-10-a.html","Standard User or Administrator - Determine in Windows 10")</f>
        <v>Standard User or Administrator - Determine in Windows 10</v>
      </c>
      <c r="B3732" s="23" t="s">
        <v>56</v>
      </c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</row>
    <row r="3733" ht="27.0" customHeight="1">
      <c r="A3733" s="22" t="str">
        <f>HYPERLINK("https://www.tenforums.com/tutorials/38945-app-suggestions-start-enable-disable-windows-10-a.html#post769710","Start App Suggestions - Enable or Disable in Windows 10")</f>
        <v>Start App Suggestions - Enable or Disable in Windows 10</v>
      </c>
      <c r="B3733" s="23" t="s">
        <v>182</v>
      </c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</row>
    <row r="3734" ht="27.0" customHeight="1">
      <c r="A3734" s="22" t="str">
        <f>HYPERLINK("https://www.tenforums.com/tutorials/24117-app-suggestions-start-turn-off-windows-10-a.html","Start App Suggestions - Turn On or Off in Windows 10")</f>
        <v>Start App Suggestions - Turn On or Off in Windows 10</v>
      </c>
      <c r="B3734" s="23" t="s">
        <v>183</v>
      </c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</row>
    <row r="3735" ht="27.0" customHeight="1">
      <c r="A3735" s="22" t="str">
        <f>HYPERLINK("https://www.tenforums.com/tutorials/7181-start-background-change-windows-10-mobile-phones.html","Start Background - Change in Windows 10 Mobile Phones")</f>
        <v>Start Background - Change in Windows 10 Mobile Phones</v>
      </c>
      <c r="B3735" s="23" t="s">
        <v>3577</v>
      </c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</row>
    <row r="3736" ht="27.0" customHeight="1">
      <c r="A3736" s="22" t="str">
        <f>HYPERLINK("https://www.tenforums.com/tutorials/47723-uninstall-apps-start-enable-disable-windows-8-10-a.html","Start - Enable or Disable Uninstall Apps from in Windows 8 and 10 ")</f>
        <v>Start - Enable or Disable Uninstall Apps from in Windows 8 and 10 </v>
      </c>
      <c r="B3736" s="23" t="s">
        <v>218</v>
      </c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</row>
    <row r="3737" ht="27.0" customHeight="1">
      <c r="A3737" s="22" t="str">
        <f>HYPERLINK("https://www.tenforums.com/tutorials/3680-start-full-screen-turn-off-windows-10-a.html","Start Full-screen - Turn On or Off in Windows 10")</f>
        <v>Start Full-screen - Turn On or Off in Windows 10</v>
      </c>
      <c r="B3737" s="23" t="s">
        <v>3578</v>
      </c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</row>
    <row r="3738" ht="27.0" customHeight="1">
      <c r="A3738" s="22" t="str">
        <f>HYPERLINK("https://www.tenforums.com/tutorials/4476-start-group-your-apps-windows-10-a.html","Start - Group your Apps in Windows 10")</f>
        <v>Start - Group your Apps in Windows 10</v>
      </c>
      <c r="B3738" s="23" t="s">
        <v>3579</v>
      </c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</row>
    <row r="3739" ht="27.0" customHeight="1">
      <c r="A3739" s="22" t="str">
        <f>HYPERLINK("https://www.tenforums.com/tutorials/3088-start-layout-backup-restore-windows-10-a.html","Start Layout - Backup and Restore in Windows 10 ")</f>
        <v>Start Layout - Backup and Restore in Windows 10 </v>
      </c>
      <c r="B3739" s="23" t="s">
        <v>3580</v>
      </c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</row>
    <row r="3740" ht="27.0" customHeight="1">
      <c r="A3740" s="22" t="str">
        <f>HYPERLINK("https://www.tenforums.com/tutorials/105056-enable-disable-changing-start-layout-windows-10-a.html","Start Layout - Enable or Disable Changing in Windows 10")</f>
        <v>Start Layout - Enable or Disable Changing in Windows 10</v>
      </c>
      <c r="B3740" s="23" t="s">
        <v>3581</v>
      </c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</row>
    <row r="3741" ht="27.0" customHeight="1">
      <c r="A3741" s="22" t="str">
        <f>HYPERLINK("https://www.tenforums.com/tutorials/3087-start-layout-reset-windows-10-a.html","Start Layout - Reset in Windows 10")</f>
        <v>Start Layout - Reset in Windows 10</v>
      </c>
      <c r="B3741" s="23" t="s">
        <v>3582</v>
      </c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</row>
    <row r="3742" ht="27.0" customHeight="1">
      <c r="A3742" s="22" t="str">
        <f>HYPERLINK("https://www.tenforums.com/tutorials/105001-set-default-start-layout-users-windows-10-a.html","Start Layout - Set Default for Users in Windows 10")</f>
        <v>Start Layout - Set Default for Users in Windows 10</v>
      </c>
      <c r="B3742" s="23" t="s">
        <v>3583</v>
      </c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</row>
    <row r="3743" ht="27.0" customHeight="1">
      <c r="A3743" s="22" t="str">
        <f>HYPERLINK("https://www.tenforums.com/tutorials/2192-start-list-add-remove-folders-windows-10-a.html","Start List - Add or Remove Folders in Windows 10")</f>
        <v>Start List - Add or Remove Folders in Windows 10</v>
      </c>
      <c r="B3743" s="23" t="s">
        <v>3584</v>
      </c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</row>
    <row r="3744" ht="27.0" customHeight="1">
      <c r="A3744" s="22" t="str">
        <f>HYPERLINK("https://www.tenforums.com/tutorials/114693-backup-restore-folders-start-list-windows-10-a.html","Start List Folders - Backup and Restore in Windows 10")</f>
        <v>Start List Folders - Backup and Restore in Windows 10</v>
      </c>
      <c r="B3744" s="23" t="s">
        <v>3585</v>
      </c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</row>
    <row r="3745" ht="27.0" customHeight="1">
      <c r="A3745" s="22" t="str">
        <f>HYPERLINK("https://www.tenforums.com/tutorials/32248-start-list-folders-customize-windows-10-a.html","Start List Folders - Customize in Windows 10")</f>
        <v>Start List Folders - Customize in Windows 10</v>
      </c>
      <c r="B3745" s="23" t="s">
        <v>3586</v>
      </c>
      <c r="C3745" s="3"/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</row>
    <row r="3746" ht="27.0" customHeight="1">
      <c r="A3746" s="22" t="str">
        <f>HYPERLINK("https://www.tenforums.com/tutorials/78839-clear-live-tile-cache-start-windows-10-a.html","Start Live Tile Cache - Clear in Windows 10")</f>
        <v>Start Live Tile Cache - Clear in Windows 10</v>
      </c>
      <c r="B3746" s="24" t="s">
        <v>1601</v>
      </c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</row>
    <row r="3747" ht="27.0" customHeight="1">
      <c r="A3747" s="22" t="str">
        <f>HYPERLINK("https://www.tenforums.com/tutorials/3456-live-tiles-turn-off-apps-start-windows-10-a.html","Start Live Tiles - Turn On or Off for Apps in Windows 10")</f>
        <v>Start Live Tiles - Turn On or Off for Apps in Windows 10</v>
      </c>
      <c r="B3747" s="23" t="s">
        <v>1603</v>
      </c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</row>
    <row r="3748" ht="27.0" customHeight="1">
      <c r="A3748" s="28" t="s">
        <v>3587</v>
      </c>
      <c r="B3748" s="29" t="s">
        <v>35</v>
      </c>
      <c r="C3748" s="14"/>
      <c r="D3748" s="14"/>
      <c r="E3748" s="14"/>
      <c r="F3748" s="14"/>
      <c r="G3748" s="14"/>
      <c r="H3748" s="14"/>
      <c r="I3748" s="14"/>
      <c r="J3748" s="14"/>
      <c r="K3748" s="14"/>
      <c r="L3748" s="14"/>
      <c r="M3748" s="14"/>
      <c r="N3748" s="14"/>
      <c r="O3748" s="14"/>
      <c r="P3748" s="14"/>
      <c r="Q3748" s="14"/>
      <c r="R3748" s="14"/>
      <c r="S3748" s="14"/>
      <c r="T3748" s="14"/>
      <c r="U3748" s="14"/>
      <c r="V3748" s="14"/>
      <c r="W3748" s="14"/>
      <c r="X3748" s="14"/>
    </row>
    <row r="3749" ht="27.0" customHeight="1">
      <c r="A3749" s="28" t="s">
        <v>3588</v>
      </c>
      <c r="B3749" s="27" t="s">
        <v>37</v>
      </c>
      <c r="C3749" s="14"/>
      <c r="D3749" s="14"/>
      <c r="E3749" s="14"/>
      <c r="F3749" s="14"/>
      <c r="G3749" s="14"/>
      <c r="H3749" s="14"/>
      <c r="I3749" s="14"/>
      <c r="J3749" s="14"/>
      <c r="K3749" s="14"/>
      <c r="L3749" s="14"/>
      <c r="M3749" s="14"/>
      <c r="N3749" s="14"/>
      <c r="O3749" s="14"/>
      <c r="P3749" s="14"/>
      <c r="Q3749" s="14"/>
      <c r="R3749" s="14"/>
      <c r="S3749" s="14"/>
      <c r="T3749" s="14"/>
      <c r="U3749" s="14"/>
      <c r="V3749" s="14"/>
      <c r="W3749" s="14"/>
      <c r="X3749" s="14"/>
    </row>
    <row r="3750" ht="27.0" customHeight="1">
      <c r="A3750" s="22" t="str">
        <f>HYPERLINK("https://www.tenforums.com/tutorials/61721-add-remove-lock-account-picture-menu-windows-10-a.html","Start Menu Account Picture Menu - Add or Remove Lock in Windows 10 ")</f>
        <v>Start Menu Account Picture Menu - Add or Remove Lock in Windows 10 </v>
      </c>
      <c r="B3750" s="23" t="s">
        <v>38</v>
      </c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</row>
    <row r="3751" ht="27.0" customHeight="1">
      <c r="A3751" s="28" t="s">
        <v>3589</v>
      </c>
      <c r="B3751" s="39" t="s">
        <v>40</v>
      </c>
      <c r="C3751" s="14"/>
      <c r="D3751" s="14"/>
      <c r="E3751" s="14"/>
      <c r="F3751" s="14"/>
      <c r="G3751" s="14"/>
      <c r="H3751" s="14"/>
      <c r="I3751" s="14"/>
      <c r="J3751" s="14"/>
      <c r="K3751" s="14"/>
      <c r="L3751" s="14"/>
      <c r="M3751" s="14"/>
      <c r="N3751" s="14"/>
      <c r="O3751" s="14"/>
      <c r="P3751" s="14"/>
      <c r="Q3751" s="14"/>
      <c r="R3751" s="14"/>
      <c r="S3751" s="14"/>
      <c r="T3751" s="14"/>
      <c r="U3751" s="14"/>
      <c r="V3751" s="14"/>
      <c r="W3751" s="14"/>
      <c r="X3751" s="14"/>
    </row>
    <row r="3752" ht="27.0" customHeight="1">
      <c r="A3752" s="22" t="str">
        <f>HYPERLINK("https://www.tenforums.com/tutorials/133188-add-restart-start-menu-desktop-context-menu-windows-10-a.html","Start Menu - Add Restart Start Menu to Desktop Context Menu in Windows 10")</f>
        <v>Start Menu - Add Restart Start Menu to Desktop Context Menu in Windows 10</v>
      </c>
      <c r="B3752" s="23" t="s">
        <v>3292</v>
      </c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</row>
    <row r="3753" ht="27.0" customHeight="1">
      <c r="A3753" s="22" t="str">
        <f>HYPERLINK("https://www.tenforums.com/tutorials/10529-all-apps-start-menu-add-remove-items-windows-10-a.html","Start menu All apps - Add or Remove Items in Windows 10")</f>
        <v>Start menu All apps - Add or Remove Items in Windows 10</v>
      </c>
      <c r="B3753" s="23" t="s">
        <v>129</v>
      </c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</row>
    <row r="3754" ht="27.0" customHeight="1">
      <c r="A3754" s="22" t="str">
        <f>HYPERLINK("https://www.tenforums.com/tutorials/105049-add-remove-all-apps-list-start-menu-windows-10-a.html","Start Menu All Apps List - Add or Remove in Windows 10")</f>
        <v>Start Menu All Apps List - Add or Remove in Windows 10</v>
      </c>
      <c r="B3754" s="23" t="s">
        <v>134</v>
      </c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</row>
    <row r="3755" ht="27.0" customHeight="1">
      <c r="A3755" s="22" t="str">
        <f>HYPERLINK("https://www.tenforums.com/tutorials/7008-all-apps-start-menu-open-use-windows-10-a.html","Start menu All apps- Open and Use in Windows 10")</f>
        <v>Start menu All apps- Open and Use in Windows 10</v>
      </c>
      <c r="B3755" s="23" t="s">
        <v>132</v>
      </c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</row>
    <row r="3756" ht="27.0" customHeight="1">
      <c r="A3756" s="22" t="str">
        <f>HYPERLINK("https://www.tenforums.com/tutorials/110136-rename-items-all-apps-windows-10-start-menu.html","Start Menu All Apps - Rename Items in Windows 10")</f>
        <v>Start Menu All Apps - Rename Items in Windows 10</v>
      </c>
      <c r="B3756" s="23" t="s">
        <v>133</v>
      </c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</row>
    <row r="3757" ht="27.0" customHeight="1">
      <c r="A3757" s="22" t="str">
        <f>HYPERLINK("https://www.tenforums.com/tutorials/3384-tiles-resize-windows-10-start-menu-start-screen.html","Start Menu and Start Screen Tiles - Resize in Windows 10")</f>
        <v>Start Menu and Start Screen Tiles - Resize in Windows 10</v>
      </c>
      <c r="B3757" s="23" t="s">
        <v>3590</v>
      </c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</row>
    <row r="3758" ht="27.0" customHeight="1">
      <c r="A3758" s="22" t="str">
        <f>HYPERLINK("https://www.tenforums.com/tutorials/5763-turn-off-blur-start-menu-taskbar-windows-10-a.html","Start Menu and Taskbar Blur - Turn On or Off in Windows 10")</f>
        <v>Start Menu and Taskbar Blur - Turn On or Off in Windows 10</v>
      </c>
      <c r="B3758" s="24" t="s">
        <v>3591</v>
      </c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</row>
    <row r="3759" ht="27.0" customHeight="1">
      <c r="A3759" s="22" t="str">
        <f>HYPERLINK("https://www.tenforums.com/tutorials/66248-start-menu-app-list-hide-show-windows-10-a.html","Start Menu App List - Hide or Show in Windows 10 ")</f>
        <v>Start Menu App List - Hide or Show in Windows 10 </v>
      </c>
      <c r="B3759" s="23" t="s">
        <v>131</v>
      </c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</row>
    <row r="3760" ht="27.0" customHeight="1">
      <c r="A3760" s="22" t="str">
        <f>HYPERLINK("https://www.tenforums.com/tutorials/3380-color-appearance-change-windows-10-a.html","Start Menu Color and Appearance - Change in Windows 10")</f>
        <v>Start Menu Color and Appearance - Change in Windows 10</v>
      </c>
      <c r="B3760" s="23" t="s">
        <v>5</v>
      </c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</row>
    <row r="3761" ht="27.0" customHeight="1">
      <c r="A3761" s="22" t="str">
        <f>HYPERLINK("https://www.tenforums.com/tutorials/104981-add-remove-common-program-groups-start-menu-windows.html","Start Menu Common Program Groups - Add or Remove in Windows")</f>
        <v>Start Menu Common Program Groups - Add or Remove in Windows</v>
      </c>
      <c r="B3761" s="23" t="s">
        <v>3592</v>
      </c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</row>
    <row r="3762" ht="27.0" customHeight="1">
      <c r="A3762" s="22" t="str">
        <f>HYPERLINK("https://www.tenforums.com/tutorials/104810-enable-disable-context-menus-start-menu-windows-10-a.html","Start Menu Context Menus - Enable or Disable in Windows 10")</f>
        <v>Start Menu Context Menus - Enable or Disable in Windows 10</v>
      </c>
      <c r="B3762" s="23" t="s">
        <v>3593</v>
      </c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</row>
    <row r="3763" ht="27.0" customHeight="1">
      <c r="A3763" s="22" t="str">
        <f>HYPERLINK("https://www.tenforums.com/tutorials/129328-keep-start-menu-open-when-opening-apps-windows-10-a.html","Start Menu - Keep Open when Opening Apps in Windows 10")</f>
        <v>Start Menu - Keep Open when Opening Apps in Windows 10</v>
      </c>
      <c r="B3763" s="23" t="s">
        <v>3594</v>
      </c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</row>
    <row r="3764" ht="27.0" customHeight="1">
      <c r="A3764" s="22" t="str">
        <f>HYPERLINK("https://www.tenforums.com/tutorials/73489-start-menu-live-folders-create-use-windows-10-a.html","Start Menu Live Folders - Create and Use in Windows 10 ")</f>
        <v>Start Menu Live Folders - Create and Use in Windows 10 </v>
      </c>
      <c r="B3764" s="23" t="s">
        <v>3595</v>
      </c>
      <c r="C3764" s="3"/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</row>
    <row r="3765" ht="27.0" customHeight="1">
      <c r="A3765" s="22" t="str">
        <f>HYPERLINK("https://www.tenforums.com/tutorials/110799-measure-how-many-items-start-menu-windows-10-a.html","Start Menu - Measure How Many Items on in Windows 10")</f>
        <v>Start Menu - Measure How Many Items on in Windows 10</v>
      </c>
      <c r="B3765" s="23" t="s">
        <v>3596</v>
      </c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</row>
    <row r="3766" ht="27.0" customHeight="1">
      <c r="A3766" s="22" t="str">
        <f>HYPERLINK("https://www.tenforums.com/tutorials/6460-start-menu-most-used-apps-add-remove-windows-10-a.html","Start Menu Most Used Apps - Add or Remove in Windows 10")</f>
        <v>Start Menu Most Used Apps - Add or Remove in Windows 10</v>
      </c>
      <c r="B3766" s="23" t="s">
        <v>2516</v>
      </c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</row>
    <row r="3767" ht="27.0" customHeight="1">
      <c r="A3767" s="22" t="str">
        <f>HYPERLINK("https://www.tenforums.com/tutorials/118039-enable-disable-most-used-apps-start-menu-windows-10-a.html","Start Menu Most Used Apps - Enable or Disable in Windows 10")</f>
        <v>Start Menu Most Used Apps - Enable or Disable in Windows 10</v>
      </c>
      <c r="B3767" s="23" t="s">
        <v>3597</v>
      </c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</row>
    <row r="3768" ht="27.0" customHeight="1">
      <c r="A3768" s="22" t="str">
        <f>HYPERLINK("https://www.tenforums.com/tutorials/2128-turn-off-open-start-menu-submenus-windows-10-a.html","Start Menu Open Submenus - Turn On or Off in Windows 10")</f>
        <v>Start Menu Open Submenus - Turn On or Off in Windows 10</v>
      </c>
      <c r="B3768" s="24" t="s">
        <v>3598</v>
      </c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</row>
    <row r="3769" ht="27.0" customHeight="1">
      <c r="A3769" s="22" t="str">
        <f>HYPERLINK("https://www.tenforums.com/tutorials/1981-use-start-menu-start-screen-windows-10-a.html","Start Menu or Start Screen in Windows 10")</f>
        <v>Start Menu or Start Screen in Windows 10</v>
      </c>
      <c r="B3769" s="24" t="s">
        <v>3599</v>
      </c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</row>
    <row r="3770" ht="27.0" customHeight="1">
      <c r="A3770" s="28" t="s">
        <v>3600</v>
      </c>
      <c r="B3770" s="39" t="s">
        <v>2997</v>
      </c>
      <c r="C3770" s="14"/>
      <c r="D3770" s="14"/>
      <c r="E3770" s="14"/>
      <c r="F3770" s="14"/>
      <c r="G3770" s="14"/>
      <c r="H3770" s="14"/>
      <c r="I3770" s="14"/>
      <c r="J3770" s="14"/>
      <c r="K3770" s="14"/>
      <c r="L3770" s="14"/>
      <c r="M3770" s="14"/>
      <c r="N3770" s="14"/>
      <c r="O3770" s="14"/>
      <c r="P3770" s="14"/>
      <c r="Q3770" s="14"/>
      <c r="R3770" s="14"/>
      <c r="S3770" s="14"/>
      <c r="T3770" s="14"/>
      <c r="U3770" s="14"/>
      <c r="V3770" s="14"/>
      <c r="W3770" s="14"/>
      <c r="X3770" s="14"/>
    </row>
    <row r="3771" ht="27.0" customHeight="1">
      <c r="A3771" s="22" t="str">
        <f>HYPERLINK("https://www.tenforums.com/tutorials/6454-start-menu-recently-added-apps-add-remove-windows-10-a.html","Start Menu Recently Added Apps - Add or Remove in Windows 10")</f>
        <v>Start Menu Recently Added Apps - Add or Remove in Windows 10</v>
      </c>
      <c r="B3771" s="23" t="s">
        <v>3601</v>
      </c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</row>
    <row r="3772" ht="27.0" customHeight="1">
      <c r="A3772" s="22" t="str">
        <f>HYPERLINK("https://www.tenforums.com/tutorials/104828-enable-disable-recently-added-apps-start-menu-windows-10-a.html","Start Menu Recently Added apps - Enable or Disable in Windows 10")</f>
        <v>Start Menu Recently Added apps - Enable or Disable in Windows 10</v>
      </c>
      <c r="B3772" s="23" t="s">
        <v>3602</v>
      </c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</row>
    <row r="3773" ht="27.0" customHeight="1">
      <c r="A3773" s="22" t="str">
        <f>HYPERLINK("https://www.tenforums.com/tutorials/96018-re-register-start-menu-windows-10-a.html","Start Menu - Re-register in Windows 10")</f>
        <v>Start Menu - Re-register in Windows 10</v>
      </c>
      <c r="B3773" s="23" t="s">
        <v>3603</v>
      </c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</row>
    <row r="3774" ht="27.0" customHeight="1">
      <c r="A3774" s="22" t="str">
        <f>HYPERLINK("https://www.tenforums.com/tutorials/3674-enable-disable-resizable-start-menu-windows-10-a.html","Start Menu Resize - Enable or Disable in Windows 10")</f>
        <v>Start Menu Resize - Enable or Disable in Windows 10</v>
      </c>
      <c r="B3774" s="24" t="s">
        <v>3604</v>
      </c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</row>
    <row r="3775" ht="27.0" customHeight="1">
      <c r="A3775" s="22" t="str">
        <f>HYPERLINK("https://www.tenforums.com/tutorials/2150-start-menu-resize-windows-10-a.html","Start Menu - Resize in Windows 10")</f>
        <v>Start Menu - Resize in Windows 10</v>
      </c>
      <c r="B3775" s="23" t="s">
        <v>3605</v>
      </c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</row>
    <row r="3776" ht="27.0" customHeight="1">
      <c r="A3776" s="22" t="str">
        <f>HYPERLINK("https://www.tenforums.com/tutorials/133178-restart-start-menu-windows-10-a.html","Start Menu - Restart in Windows 10")</f>
        <v>Start Menu - Restart in Windows 10</v>
      </c>
      <c r="B3776" s="23" t="s">
        <v>3291</v>
      </c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</row>
    <row r="3777" ht="27.0" customHeight="1">
      <c r="A3777" s="22" t="str">
        <f>HYPERLINK("https://www.tenforums.com/tutorials/5556-turn-off-transparency-effects-windows-10-a.html","Start Menu Transparency - Turn On or Off in Windows 10")</f>
        <v>Start Menu Transparency - Turn On or Off in Windows 10</v>
      </c>
      <c r="B3777" s="23" t="s">
        <v>79</v>
      </c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</row>
    <row r="3778" ht="27.0" customHeight="1">
      <c r="A3778" s="22" t="str">
        <f>HYPERLINK("https://www.tenforums.com/tutorials/54211-start-menu-troubleshooter-windows-10-a.html","Start Menu Troubleshooter in Windows 10 ")</f>
        <v>Start Menu Troubleshooter in Windows 10 </v>
      </c>
      <c r="B3778" s="23" t="s">
        <v>3606</v>
      </c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</row>
    <row r="3779" ht="27.0" customHeight="1">
      <c r="A3779" s="22" t="str">
        <f>HYPERLINK("https://www.tenforums.com/tutorials/105096-add-remove-user-program-groups-start-menu-windows.html","Start Menu User Program Groups - Add or Remove  in Windows")</f>
        <v>Start Menu User Program Groups - Add or Remove  in Windows</v>
      </c>
      <c r="B3779" s="23" t="s">
        <v>3607</v>
      </c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</row>
    <row r="3780" ht="27.0" customHeight="1">
      <c r="A3780" s="22" t="str">
        <f>HYPERLINK("https://www.tenforums.com/tutorials/3403-pin-start-unpin-start-items-windows-10-a.html","Start - 'Pin to Start' and 'Unpin from Start"" items in Windows 10")</f>
        <v>Start - 'Pin to Start' and 'Unpin from Start" items in Windows 10</v>
      </c>
      <c r="B3780" s="23" t="s">
        <v>2977</v>
      </c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</row>
    <row r="3781" ht="27.0" customHeight="1">
      <c r="A3781" s="22" t="str">
        <f>HYPERLINK("https://www.tenforums.com/tutorials/100925-add-data-usage-live-tile-start-windows-10-a.html","Start - Pin Data Usage Live Tile in Windows 10")</f>
        <v>Start - Pin Data Usage Live Tile in Windows 10</v>
      </c>
      <c r="B3781" s="23" t="s">
        <v>784</v>
      </c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</row>
    <row r="3782" ht="27.0" customHeight="1">
      <c r="A3782" s="22" t="str">
        <f>HYPERLINK("https://www.tenforums.com/tutorials/123703-pin-start-email-account-mail-app-windows-10-a.html","Start - Pin Email Account from Mail app in Windows 10")</f>
        <v>Start - Pin Email Account from Mail app in Windows 10</v>
      </c>
      <c r="B3782" s="23" t="s">
        <v>1688</v>
      </c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</row>
    <row r="3783" ht="27.0" customHeight="1">
      <c r="A3783" s="22" t="str">
        <f>HYPERLINK("https://www.tenforums.com/tutorials/123709-pin-start-email-folder-mail-app-windows-10-a.html","Start - Pin Email Folder from Mail app in Windows 10")</f>
        <v>Start - Pin Email Folder from Mail app in Windows 10</v>
      </c>
      <c r="B3783" s="23" t="s">
        <v>1689</v>
      </c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</row>
    <row r="3784" ht="27.0" customHeight="1">
      <c r="A3784" s="22" t="str">
        <f>HYPERLINK("https://www.tenforums.com/tutorials/6206-microsoft-edge-pin-start-sites-windows-10-a.html","Start - Pin Websites from Microsoft Edge in Windows 10")</f>
        <v>Start - Pin Websites from Microsoft Edge in Windows 10</v>
      </c>
      <c r="B3784" s="23" t="s">
        <v>2358</v>
      </c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</row>
    <row r="3785" ht="27.0" customHeight="1">
      <c r="A3785" s="22" t="str">
        <f>HYPERLINK("https://www.tenforums.com/tutorials/118387-enable-disable-show-more-tiles-start-windows-10-a.html","Start - Show more tiles Enable or Disable in Windows 10")</f>
        <v>Start - Show more tiles Enable or Disable in Windows 10</v>
      </c>
      <c r="B3785" s="23" t="s">
        <v>3608</v>
      </c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</row>
    <row r="3786" ht="27.0" customHeight="1">
      <c r="A3786" s="22" t="str">
        <f>HYPERLINK("https://www.tenforums.com/tutorials/23110-start-show-more-tiles-turn-off-windows-10-a.html","Start - Show more tiles - Turn On or Off in Windows 10")</f>
        <v>Start - Show more tiles - Turn On or Off in Windows 10</v>
      </c>
      <c r="B3786" s="23" t="s">
        <v>3609</v>
      </c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</row>
    <row r="3787" ht="27.0" customHeight="1">
      <c r="A3787" s="22" t="str">
        <f>HYPERLINK("https://www.tenforums.com/tutorials/5604-start-show-more-tiles-turn-off-windows-10-mobile.html","Start - Show more tiles - Turn On or Off in Windows 10 Mobile")</f>
        <v>Start - Show more tiles - Turn On or Off in Windows 10 Mobile</v>
      </c>
      <c r="B3787" s="23" t="s">
        <v>3610</v>
      </c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</row>
    <row r="3788" ht="27.0" customHeight="1">
      <c r="A3788" s="22" t="str">
        <f>HYPERLINK("https://www.tenforums.com/tutorials/5768-start-taskbar-action-center-color-turn-off-windows-10-a.html","Start, Taskbar, and Action Center Color - Turn On or Off in Windows 10")</f>
        <v>Start, Taskbar, and Action Center Color - Turn On or Off in Windows 10</v>
      </c>
      <c r="B3788" s="23" t="s">
        <v>583</v>
      </c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</row>
    <row r="3789" ht="27.0" customHeight="1">
      <c r="A3789" s="22" t="str">
        <f>HYPERLINK("https://www.tenforums.com/tutorials/48356-tile-notifications-start-clear-during-log-windows-10-a.html","Start Tile Notifications - Clear during Log on in Windows 10 ")</f>
        <v>Start Tile Notifications - Clear during Log on in Windows 10 </v>
      </c>
      <c r="B3789" s="23" t="s">
        <v>3611</v>
      </c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</row>
    <row r="3790" ht="27.0" customHeight="1">
      <c r="A3790" s="22" t="str">
        <f>HYPERLINK("https://www.tenforums.com/tutorials/27564-startup-apps-shortcut-create-windows-10-a.html","Startup Apps shortcut - Create in Windows 10")</f>
        <v>Startup Apps shortcut - Create in Windows 10</v>
      </c>
      <c r="B3790" s="23" t="s">
        <v>3612</v>
      </c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</row>
    <row r="3791" ht="27.0" customHeight="1">
      <c r="A3791" s="22" t="str">
        <f>HYPERLINK("https://www.tenforums.com/tutorials/69693-startup-delay-enable-disable-windows-10-a.html","Startup Delay - Enable or Disable in Windows 10 ")</f>
        <v>Startup Delay - Enable or Disable in Windows 10 </v>
      </c>
      <c r="B3791" s="23" t="s">
        <v>3613</v>
      </c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</row>
    <row r="3792" ht="27.0" customHeight="1">
      <c r="A3792" s="22" t="str">
        <f>HYPERLINK("https://www.tenforums.com/tutorials/84383-see-startup-impact-apps-windows-8-windows-10-a.html","Startup Impact of Apps - See in Windows 8 and Windows 10")</f>
        <v>Startup Impact of Apps - See in Windows 8 and Windows 10</v>
      </c>
      <c r="B3792" s="24" t="s">
        <v>3614</v>
      </c>
      <c r="C3792" s="3"/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</row>
    <row r="3793" ht="27.0" customHeight="1">
      <c r="A3793" s="22" t="str">
        <f>HYPERLINK("https://www.tenforums.com/tutorials/2944-startup-items-add-delete-enable-disable-windows-10-a.html","Startup Items - Add, Delete, Enable, Disable in Windows 10")</f>
        <v>Startup Items - Add, Delete, Enable, Disable in Windows 10</v>
      </c>
      <c r="B3793" s="23" t="s">
        <v>3615</v>
      </c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</row>
    <row r="3794" ht="27.0" customHeight="1">
      <c r="A3794" s="22" t="str">
        <f>HYPERLINK("https://www.tenforums.com/tutorials/27649-startup-repair-run-windows-10-a.html","Startup Repair - Run in Windows 10")</f>
        <v>Startup Repair - Run in Windows 10</v>
      </c>
      <c r="B3794" s="23" t="s">
        <v>3616</v>
      </c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</row>
    <row r="3795" ht="27.0" customHeight="1">
      <c r="A3795" s="22" t="str">
        <f>HYPERLINK("https://www.tenforums.com/tutorials/43450-advanced-startup-settings-enable-disable-windows-10-a.html","Startup Settings - Enable or Disable in Windows 10 ")</f>
        <v>Startup Settings - Enable or Disable in Windows 10 </v>
      </c>
      <c r="B3795" s="23" t="s">
        <v>115</v>
      </c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</row>
    <row r="3796" ht="27.0" customHeight="1">
      <c r="A3796" s="22" t="str">
        <f>HYPERLINK("https://www.tenforums.com/tutorials/79752-change-windows-startup-sound-windows-10-a.html","Startup Sound - Change in Windows 10")</f>
        <v>Startup Sound - Change in Windows 10</v>
      </c>
      <c r="B3796" s="24" t="s">
        <v>3617</v>
      </c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</row>
    <row r="3797" ht="27.0" customHeight="1">
      <c r="A3797" s="22" t="str">
        <f>HYPERLINK("https://www.tenforums.com/tutorials/61302-startup-sound-turn-off-windows-10-a.html","Startup Sound - Turn On or Off in Windows 10")</f>
        <v>Startup Sound - Turn On or Off in Windows 10</v>
      </c>
      <c r="B3797" s="23" t="s">
        <v>3618</v>
      </c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</row>
    <row r="3798" ht="27.0" customHeight="1">
      <c r="A3798" s="22" t="str">
        <f>HYPERLINK("https://www.tenforums.com/tutorials/89247-hide-show-status-bar-file-explorer-windows-10-a.html","Status Bar in File Explorer - Hide or Show in Windows 10")</f>
        <v>Status Bar in File Explorer - Hide or Show in Windows 10</v>
      </c>
      <c r="B3798" s="23" t="s">
        <v>1168</v>
      </c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</row>
    <row r="3799" ht="27.0" customHeight="1">
      <c r="A3799" s="22" t="str">
        <f>HYPERLINK("https://www.tenforums.com/tutorials/106572-enable-disable-steps-recorder-windows.html","Steps Recorder - Enable or Disable in Window")</f>
        <v>Steps Recorder - Enable or Disable in Window</v>
      </c>
      <c r="B3799" s="23" t="s">
        <v>3574</v>
      </c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</row>
    <row r="3800" ht="27.0" customHeight="1">
      <c r="A3800" s="22" t="str">
        <f>HYPERLINK("https://www.tenforums.com/tutorials/106569-open-use-steps-recorder-windows.html","Steps Recorder - Open and Use in Windows")</f>
        <v>Steps Recorder - Open and Use in Windows</v>
      </c>
      <c r="B3800" s="23" t="s">
        <v>3575</v>
      </c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</row>
    <row r="3801" ht="27.0" customHeight="1">
      <c r="A3801" s="22" t="str">
        <f>HYPERLINK("https://www.tenforums.com/tutorials/115430-backup-restore-sticky-keys-settings-windows.html","Sticky Keys Settings - Backup and Restore in Windows")</f>
        <v>Sticky Keys Settings - Backup and Restore in Windows</v>
      </c>
      <c r="B3801" s="23" t="s">
        <v>3619</v>
      </c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</row>
    <row r="3802" ht="27.0" customHeight="1">
      <c r="A3802" s="22" t="str">
        <f>HYPERLINK("https://www.tenforums.com/tutorials/115391-turn-off-sticky-keys-windows-10-a.html","Sticky Keys - Turn On or Off in Windows 10")</f>
        <v>Sticky Keys - Turn On or Off in Windows 10</v>
      </c>
      <c r="B3802" s="23" t="s">
        <v>3620</v>
      </c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</row>
    <row r="3803" ht="27.0" customHeight="1">
      <c r="A3803" s="22" t="str">
        <f>HYPERLINK("https://www.tenforums.com/tutorials/110735-backup-restore-sticky-notes-app-settings-windows-10-a.html","Sticky Notes app Settings - Backup and Restore in Windows 10")</f>
        <v>Sticky Notes app Settings - Backup and Restore in Windows 10</v>
      </c>
      <c r="B3803" s="23" t="s">
        <v>3621</v>
      </c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</row>
    <row r="3804" ht="27.0" customHeight="1">
      <c r="A3804" s="22" t="str">
        <f>HYPERLINK("https://www.tenforums.com/tutorials/73044-sticky-notes-backup-restore-windows-10-a.html","Sticky Notes - Backup and Restore in Windows 10 ")</f>
        <v>Sticky Notes - Backup and Restore in Windows 10 </v>
      </c>
      <c r="B3804" s="23" t="s">
        <v>3622</v>
      </c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</row>
    <row r="3805" ht="27.0" customHeight="1">
      <c r="A3805" s="22" t="str">
        <f>HYPERLINK("https://www.tenforums.com/tutorials/54975-sticky-notes-color-change-windows-10-a.html","Sticky Notes Color - Change in Windows 10 ")</f>
        <v>Sticky Notes Color - Change in Windows 10 </v>
      </c>
      <c r="B3805" s="23" t="s">
        <v>3623</v>
      </c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</row>
    <row r="3806" ht="27.0" customHeight="1">
      <c r="A3806" s="25" t="s">
        <v>3624</v>
      </c>
      <c r="B3806" s="24" t="s">
        <v>3625</v>
      </c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</row>
    <row r="3807" ht="27.0" customHeight="1">
      <c r="A3807" s="22" t="str">
        <f>HYPERLINK("https://www.tenforums.com/tutorials/116960-turn-off-delete-confirmation-sticky-notes-windows-10-a.html","Sticky Notes Delete Confirmation - Turn On or Off  in Windows 10")</f>
        <v>Sticky Notes Delete Confirmation - Turn On or Off  in Windows 10</v>
      </c>
      <c r="B3807" s="23" t="s">
        <v>3626</v>
      </c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</row>
    <row r="3808" ht="27.0" customHeight="1">
      <c r="A3808" s="22" t="str">
        <f>HYPERLINK("https://www.tenforums.com/tutorials/60390-sticky-notes-delete-windows-10-a.html","Sticky Notes - Delete in Windows 10")</f>
        <v>Sticky Notes - Delete in Windows 10</v>
      </c>
      <c r="B3808" s="23" t="s">
        <v>3627</v>
      </c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</row>
    <row r="3809" ht="27.0" customHeight="1">
      <c r="A3809" s="22" t="str">
        <f>HYPERLINK("https://www.tenforums.com/tutorials/54876-sticky-notes-insights-enable-disable-windows-10-a.html","Sticky Notes Insights - Enable or Disable in Windows 10 ")</f>
        <v>Sticky Notes Insights - Enable or Disable in Windows 10 </v>
      </c>
      <c r="B3809" s="23" t="s">
        <v>3628</v>
      </c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</row>
    <row r="3810" ht="27.0" customHeight="1">
      <c r="A3810" s="22" t="str">
        <f>HYPERLINK("https://www.tenforums.com/tutorials/120334-sticky-notes-keyboard-shortcuts-windows-10-a.html","Sticky Notes Keyboard Shortcuts in Windows 10")</f>
        <v>Sticky Notes Keyboard Shortcuts in Windows 10</v>
      </c>
      <c r="B3810" s="23" t="s">
        <v>1554</v>
      </c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</row>
    <row r="3811" ht="27.0" customHeight="1">
      <c r="A3811" s="25" t="str">
        <f>HYPERLINK("https://www.tenforums.com/tutorials/137088-manually-sync-sticky-notes-windows-10-pc.html","Sticky Notes - Manually Sync on Windows 10 PC")</f>
        <v>Sticky Notes - Manually Sync on Windows 10 PC</v>
      </c>
      <c r="B3811" s="24" t="s">
        <v>3629</v>
      </c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</row>
    <row r="3812" ht="27.0" customHeight="1">
      <c r="A3812" s="22" t="str">
        <f>HYPERLINK("https://www.tenforums.com/tutorials/121334-access-use-windows-10-sticky-notes-online-web.html","Sticky Notes Online on the Web - Access and Use")</f>
        <v>Sticky Notes Online on the Web - Access and Use</v>
      </c>
      <c r="B3812" s="23" t="s">
        <v>3630</v>
      </c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</row>
    <row r="3813" ht="27.0" customHeight="1">
      <c r="A3813" s="22" t="str">
        <f>HYPERLINK("https://www.tenforums.com/tutorials/116944-sign-sign-out-sticky-notes-windows-10-a.html","Sticky Notes - Sign in and Sign out of in Windows 10")</f>
        <v>Sticky Notes - Sign in and Sign out of in Windows 10</v>
      </c>
      <c r="B3813" s="23" t="s">
        <v>3631</v>
      </c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</row>
    <row r="3814" ht="27.0" customHeight="1">
      <c r="A3814" s="25" t="str">
        <f>HYPERLINK("https://www.tenforums.com/tutorials/146455-how-view-delete-print-windows-10-sticky-notes-outlook-com.html","Sticky Notes - View, Delete, and Print on Outlook.com")</f>
        <v>Sticky Notes - View, Delete, and Print on Outlook.com</v>
      </c>
      <c r="B3814" s="24" t="s">
        <v>3632</v>
      </c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</row>
    <row r="3815" ht="27.0" customHeight="1">
      <c r="A3815" s="25" t="str">
        <f>HYPERLINK("https://www.tenforums.com/tutorials/145957-how-turn-off-stop-devices-when-screen-off-windows-10-a.html","Stop Devices when Screen is Off to Save Battery - Turn On or Off in Windows 10")</f>
        <v>Stop Devices when Screen is Off to Save Battery - Turn On or Off in Windows 10</v>
      </c>
      <c r="B3815" s="24" t="s">
        <v>3633</v>
      </c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</row>
    <row r="3816" ht="27.0" customHeight="1">
      <c r="A3816" s="22" t="str">
        <f>HYPERLINK("https://www.tenforums.com/tutorials/60351-storage-diagnostic-tool-use-windows-10-a.html","Storage Diagnostic Tool - Use in Windows 10 ")</f>
        <v>Storage Diagnostic Tool - Use in Windows 10 </v>
      </c>
      <c r="B3816" s="23" t="s">
        <v>3634</v>
      </c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</row>
    <row r="3817" ht="27.0" customHeight="1">
      <c r="A3817" s="25" t="s">
        <v>3635</v>
      </c>
      <c r="B3817" s="24" t="s">
        <v>996</v>
      </c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</row>
    <row r="3818" ht="27.0" customHeight="1">
      <c r="A3818" s="22" t="str">
        <f>HYPERLINK("https://www.tenforums.com/tutorials/23790-change-storage-save-locations-windows-10-a.html","Storage Save Locations - Change in Windows 10")</f>
        <v>Storage Save Locations - Change in Windows 10</v>
      </c>
      <c r="B3818" s="23" t="s">
        <v>3636</v>
      </c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</row>
    <row r="3819" ht="27.0" customHeight="1">
      <c r="A3819" s="22" t="str">
        <f>HYPERLINK("https://www.tenforums.com/tutorials/75317-turn-off-storage-sense-automatically-free-up-space-windows-10-a.html","Storage Sense Automatically Free Up Space - Turn On or Off in Windows 10")</f>
        <v>Storage Sense Automatically Free Up Space - Turn On or Off in Windows 10</v>
      </c>
      <c r="B3819" s="23" t="s">
        <v>3637</v>
      </c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</row>
    <row r="3820" ht="27.0" customHeight="1">
      <c r="A3820" s="22" t="str">
        <f>HYPERLINK("https://www.tenforums.com/tutorials/122318-enable-disable-storage-sense-windows-10-a.html","Storage Sense - Enable or Disable in Windows 10")</f>
        <v>Storage Sense - Enable or Disable in Windows 10</v>
      </c>
      <c r="B3820" s="23" t="s">
        <v>3638</v>
      </c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</row>
    <row r="3821" ht="27.0" customHeight="1">
      <c r="A3821" s="22" t="str">
        <f>HYPERLINK("https://www.tenforums.com/tutorials/122362-enable-disable-storage-sense-delete-temporary-files-windows-10-a.html","Storage Sense - Enable or Disable Delete Temporary Files in Windows 10")</f>
        <v>Storage Sense - Enable or Disable Delete Temporary Files in Windows 10</v>
      </c>
      <c r="B3821" s="23" t="s">
        <v>3639</v>
      </c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</row>
    <row r="3822" ht="27.0" customHeight="1">
      <c r="A3822" s="22" t="str">
        <f>HYPERLINK("https://www.tenforums.com/tutorials/100977-free-up-disk-space-now-storage-sense-windows-10-a.html","Storage Sense - Free Up Disk Space Now in Windows 10")</f>
        <v>Storage Sense - Free Up Disk Space Now in Windows 10</v>
      </c>
      <c r="B3822" s="23" t="s">
        <v>3640</v>
      </c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</row>
    <row r="3823" ht="27.0" customHeight="1">
      <c r="A3823" s="22" t="str">
        <f>HYPERLINK("https://www.tenforums.com/tutorials/112382-automatically-make-onedrive-files-demand-online-only-windows-10-a.html","Storage Sense - Specify when to Automatically Make OneDrive Files On-Demand Online-only in Windows 10")</f>
        <v>Storage Sense - Specify when to Automatically Make OneDrive Files On-Demand Online-only in Windows 10</v>
      </c>
      <c r="B3823" s="23" t="s">
        <v>3641</v>
      </c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</row>
    <row r="3824" ht="27.0" customHeight="1">
      <c r="A3824" s="22" t="str">
        <f>HYPERLINK("https://www.tenforums.com/tutorials/122425-specify-storage-sense-delete-files-downloads-folder-windows-10-a.html","Storage Sense - Specify when to Delete Files in Downloads Folder in Windows 10")</f>
        <v>Storage Sense - Specify when to Delete Files in Downloads Folder in Windows 10</v>
      </c>
      <c r="B3824" s="23" t="s">
        <v>3642</v>
      </c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</row>
    <row r="3825" ht="27.0" customHeight="1">
      <c r="A3825" s="22" t="str">
        <f>HYPERLINK("https://www.tenforums.com/tutorials/122380-specify-when-storage-sense-delete-files-recycle-bin-windows-10-a.html","Storage Sense - Specify when to Delete Files in Recycle Bin in Windows 10")</f>
        <v>Storage Sense - Specify when to Delete Files in Recycle Bin in Windows 10</v>
      </c>
      <c r="B3825" s="23" t="s">
        <v>3643</v>
      </c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</row>
    <row r="3826" ht="27.0" customHeight="1">
      <c r="A3826" s="22" t="str">
        <f>HYPERLINK("https://www.tenforums.com/tutorials/122365-specify-when-run-storage-sense-windows-10-a.html","Storage Sense - Specify when to Run in Windows 10")</f>
        <v>Storage Sense - Specify when to Run in Windows 10</v>
      </c>
      <c r="B3826" s="23" t="s">
        <v>3644</v>
      </c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</row>
    <row r="3827" ht="27.0" customHeight="1">
      <c r="A3827" s="22" t="str">
        <f>HYPERLINK("https://www.tenforums.com/tutorials/83700-add-drives-storage-pool-storage-spaces-windows-10-a.html","Storage Spaces - Add Drives to Storage Pool in Windows 10")</f>
        <v>Storage Spaces - Add Drives to Storage Pool in Windows 10</v>
      </c>
      <c r="B3827" s="24" t="s">
        <v>3645</v>
      </c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</row>
    <row r="3828" ht="27.0" customHeight="1">
      <c r="A3828" s="22" t="str">
        <f>HYPERLINK("https://www.tenforums.com/tutorials/84095-change-storage-space-storage-pool-windows-10-a.html","Storage Spaces - Change Storage Space in Storage Pool in Windows 10")</f>
        <v>Storage Spaces - Change Storage Space in Storage Pool in Windows 10</v>
      </c>
      <c r="B3828" s="24" t="s">
        <v>3646</v>
      </c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</row>
    <row r="3829" ht="27.0" customHeight="1">
      <c r="A3829" s="22" t="str">
        <f>HYPERLINK("https://www.tenforums.com/tutorials/83691-create-new-pool-storage-space-windows-10-a.html","Storage Spaces - Create a New Pool and Storage Space in Windows 10")</f>
        <v>Storage Spaces - Create a New Pool and Storage Space in Windows 10</v>
      </c>
      <c r="B3829" s="24" t="s">
        <v>3647</v>
      </c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</row>
    <row r="3830" ht="27.0" customHeight="1">
      <c r="A3830" s="22" t="str">
        <f>HYPERLINK("https://www.tenforums.com/tutorials/83827-create-storage-space-storage-pool-windows-10-a.html","Storage Spaces - Create a Storage Space for Storage Pool in Windows 10")</f>
        <v>Storage Spaces - Create a Storage Space for Storage Pool in Windows 10</v>
      </c>
      <c r="B3830" s="24" t="s">
        <v>3648</v>
      </c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</row>
    <row r="3831" ht="27.0" customHeight="1">
      <c r="A3831" s="22" t="str">
        <f>HYPERLINK("https://www.tenforums.com/tutorials/83844-delete-storage-pool-storage-spaces-windows-10-a.html","Storage Spaces - Delete a Storage Pool in Windows 10")</f>
        <v>Storage Spaces - Delete a Storage Pool in Windows 10</v>
      </c>
      <c r="B3831" s="24" t="s">
        <v>3649</v>
      </c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</row>
    <row r="3832" ht="27.0" customHeight="1">
      <c r="A3832" s="22" t="str">
        <f>HYPERLINK("https://www.tenforums.com/tutorials/83837-delete-storage-space-storage-pool-windows-10-a.html","Storage Spaces - Delete a Storage Space from Storage Pool in Windows 10")</f>
        <v>Storage Spaces - Delete a Storage Space from Storage Pool in Windows 10</v>
      </c>
      <c r="B3832" s="24" t="s">
        <v>3650</v>
      </c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</row>
    <row r="3833" ht="27.0" customHeight="1">
      <c r="A3833" s="22" t="str">
        <f>HYPERLINK("https://www.tenforums.com/tutorials/83769-optimize-drive-usage-storage-pool-storage-spaces-windows-10-a.html","Storage Spaces - Optimize Drive Usage in Storage Pool in Windows 10")</f>
        <v>Storage Spaces - Optimize Drive Usage in Storage Pool in Windows 10</v>
      </c>
      <c r="B3833" s="24" t="s">
        <v>3651</v>
      </c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</row>
    <row r="3834" ht="27.0" customHeight="1">
      <c r="A3834" s="22" t="str">
        <f>HYPERLINK("https://www.tenforums.com/tutorials/83777-remove-drive-storage-pool-storage-spaces-windows-10-a.html","Storage Spaces - Remove Drive from Storage Pool in Windows 10")</f>
        <v>Storage Spaces - Remove Drive from Storage Pool in Windows 10</v>
      </c>
      <c r="B3834" s="23" t="s">
        <v>3652</v>
      </c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</row>
    <row r="3835" ht="27.0" customHeight="1">
      <c r="A3835" s="22" t="str">
        <f>HYPERLINK("https://www.tenforums.com/tutorials/84029-rename-physical-drive-storage-pool-storage-spaces-windows-10-a.html","Storage Spaces - Rename Physical Drive in Storage Pool in Windows 10")</f>
        <v>Storage Spaces - Rename Physical Drive in Storage Pool in Windows 10</v>
      </c>
      <c r="B3835" s="24" t="s">
        <v>3653</v>
      </c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</row>
    <row r="3836" ht="27.0" customHeight="1">
      <c r="A3836" s="22" t="str">
        <f>HYPERLINK("https://www.tenforums.com/tutorials/83707-rename-storage-pool-storage-spaces-windows-10-a.html","Storage Spaces - Rename Storage Pool in Windows 10")</f>
        <v>Storage Spaces - Rename Storage Pool in Windows 10</v>
      </c>
      <c r="B3836" s="24" t="s">
        <v>3654</v>
      </c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</row>
    <row r="3837" ht="27.0" customHeight="1">
      <c r="A3837" s="22" t="str">
        <f>HYPERLINK("https://www.tenforums.com/tutorials/83787-create-storage-spaces-shortcut-windows-10-a.html","Storage Spaces Shortcut - Create in Windows 10")</f>
        <v>Storage Spaces Shortcut - Create in Windows 10</v>
      </c>
      <c r="B3837" s="24" t="s">
        <v>3655</v>
      </c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</row>
    <row r="3838" ht="27.0" customHeight="1">
      <c r="A3838" s="22" t="str">
        <f>HYPERLINK("https://www.tenforums.com/tutorials/83868-upgrade-storage-pool-storage-spaces-windows-10-a.html","Storage Spaces - Upgrade Storage Pool in Windows 10")</f>
        <v>Storage Spaces - Upgrade Storage Pool in Windows 10</v>
      </c>
      <c r="B3838" s="24" t="s">
        <v>3656</v>
      </c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</row>
    <row r="3839" ht="27.0" customHeight="1">
      <c r="A3839" s="22" t="str">
        <f>HYPERLINK("https://www.tenforums.com/tutorials/2931-storage-usage-drives-view-windows-10-a.html","Storage Usage of Drives - View in Windows 10")</f>
        <v>Storage Usage of Drives - View in Windows 10</v>
      </c>
      <c r="B3839" s="23" t="s">
        <v>3657</v>
      </c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</row>
    <row r="3840" ht="27.0" customHeight="1">
      <c r="A3840" s="22" t="str">
        <f>HYPERLINK("https://www.tenforums.com/tutorials/51675-store-account-remove-windows-10-devices.html","Store Account - Remove Windows 10 Devices ")</f>
        <v>Store Account - Remove Windows 10 Devices </v>
      </c>
      <c r="B3840" s="23" t="s">
        <v>3658</v>
      </c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</row>
    <row r="3841" ht="27.0" customHeight="1">
      <c r="A3841" s="22" t="str">
        <f>HYPERLINK("https://www.tenforums.com/tutorials/43118-store-app-allow-block-access-windows-10-a.html","Store App - Allow or Block Access in Windows 10")</f>
        <v>Store App - Allow or Block Access in Windows 10</v>
      </c>
      <c r="B3841" s="23" t="s">
        <v>3659</v>
      </c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</row>
    <row r="3842" ht="27.0" customHeight="1">
      <c r="A3842" s="22" t="str">
        <f>HYPERLINK("https://www.tenforums.com/tutorials/4742-choose-how-windows-store-app-updates-downloaded-windows-10-a.html","Store App and Windows Updates - Choose how Downloaded in Windows 10")</f>
        <v>Store App and Windows Updates - Choose how Downloaded in Windows 10</v>
      </c>
      <c r="B3842" s="23" t="s">
        <v>806</v>
      </c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</row>
    <row r="3843" ht="27.0" customHeight="1">
      <c r="A3843" s="22" t="str">
        <f>HYPERLINK("https://www.tenforums.com/tutorials/105329-specify-how-windows-store-app-updates-downloaded-windows-10-a.html","Store App and Windows Updates - Specify how Downloaded in Windows 10")</f>
        <v>Store App and Windows Updates - Specify how Downloaded in Windows 10</v>
      </c>
      <c r="B3843" s="23" t="s">
        <v>2437</v>
      </c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</row>
    <row r="3844" ht="27.0" customHeight="1">
      <c r="A3844" s="22" t="str">
        <f>HYPERLINK("https://www.tenforums.com/tutorials/8239-re-register-microsoft-store-app-windows-10-a.html","Store app - Re-register in Windows 10")</f>
        <v>Store app - Re-register in Windows 10</v>
      </c>
      <c r="B3844" s="23" t="s">
        <v>2442</v>
      </c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</row>
    <row r="3845" ht="27.0" customHeight="1">
      <c r="A3845" s="22" t="str">
        <f>HYPERLINK("https://www.tenforums.com/tutorials/127437-enable-disable-microsoft-store-apps-windows-10-a.html","Store Apps - Enable or Disable in Windows 10")</f>
        <v>Store Apps - Enable or Disable in Windows 10</v>
      </c>
      <c r="B3845" s="23" t="s">
        <v>2445</v>
      </c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</row>
    <row r="3846" ht="27.0" customHeight="1">
      <c r="A3846" s="22" t="str">
        <f>HYPERLINK("https://www.tenforums.com/tutorials/125233-enable-disable-microsoft-store-apps-open-files-desktop-app.html","Store Apps - Enable or Disable Open Files in Desktop App")</f>
        <v>Store Apps - Enable or Disable Open Files in Desktop App</v>
      </c>
      <c r="B3846" s="23" t="s">
        <v>2446</v>
      </c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</row>
    <row r="3847" ht="27.0" customHeight="1">
      <c r="A3847" s="22" t="str">
        <f>HYPERLINK("https://www.tenforums.com/tutorials/104440-run-microsoft-store-apps-startup-windows-10-a.html","Store Apps - Run at Startup in Windows 10")</f>
        <v>Store Apps - Run at Startup in Windows 10</v>
      </c>
      <c r="B3847" s="23" t="s">
        <v>209</v>
      </c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</row>
    <row r="3848" ht="27.0" customHeight="1">
      <c r="A3848" s="22" t="str">
        <f>HYPERLINK("https://www.tenforums.com/tutorials/6422-apps-save-location-change-windows-10-a.html","Store Apps Save Location - Change in Windows 10")</f>
        <v>Store Apps Save Location - Change in Windows 10</v>
      </c>
      <c r="B3848" s="23" t="s">
        <v>210</v>
      </c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</row>
    <row r="3849" ht="27.0" customHeight="1">
      <c r="A3849" s="22" t="str">
        <f>HYPERLINK("https://www.tenforums.com/tutorials/100964-terminate-store-apps-windows-10-a.html","Store Apps - Terminate in Windows 10")</f>
        <v>Store Apps - Terminate in Windows 10</v>
      </c>
      <c r="B3849" s="23" t="s">
        <v>3660</v>
      </c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</row>
    <row r="3850" ht="27.0" customHeight="1">
      <c r="A3850" s="22" t="str">
        <f>HYPERLINK("https://www.tenforums.com/tutorials/45437-windows-store-apps-troubleshooter-run-windows-10-a.html","Store Apps Troubleshooter - Run in Windows 10 ")</f>
        <v>Store Apps Troubleshooter - Run in Windows 10 </v>
      </c>
      <c r="B3850" s="23" t="s">
        <v>216</v>
      </c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</row>
    <row r="3851" ht="27.0" customHeight="1">
      <c r="A3851" s="22" t="str">
        <f>HYPERLINK("https://www.tenforums.com/tutorials/15057-store-cache-clear-reset-windows-10-a.html","Store Cache - Clear and Reset in Windows 10")</f>
        <v>Store Cache - Clear and Reset in Windows 10</v>
      </c>
      <c r="B3851" s="23" t="s">
        <v>3661</v>
      </c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</row>
    <row r="3852" ht="27.0" customHeight="1">
      <c r="A3852" s="22" t="str">
        <f>HYPERLINK("https://www.tenforums.com/tutorials/6317-store-check-app-updates-windows-10-a.html","Store - Check for App Updates in Windows 10")</f>
        <v>Store - Check for App Updates in Windows 10</v>
      </c>
      <c r="B3852" s="23" t="s">
        <v>187</v>
      </c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</row>
    <row r="3853" ht="27.0" customHeight="1">
      <c r="A3853" s="22" t="str">
        <f>HYPERLINK("https://www.tenforums.com/tutorials/25884-store-check-app-updates-windows-10-mobile-phone.html","Store - Check for App Updates in Windows 10 Mobile Phone")</f>
        <v>Store - Check for App Updates in Windows 10 Mobile Phone</v>
      </c>
      <c r="B3853" s="23" t="s">
        <v>198</v>
      </c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</row>
    <row r="3854" ht="27.0" customHeight="1">
      <c r="A3854" s="22" t="str">
        <f>HYPERLINK("https://www.tenforums.com/tutorials/8257-store-check-updates-shortcut-create-windows-10-a.html","Store Check for Updates Shortcut - Create in Windows 10")</f>
        <v>Store Check for Updates Shortcut - Create in Windows 10</v>
      </c>
      <c r="B3854" s="23" t="s">
        <v>3662</v>
      </c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</row>
    <row r="3855" ht="27.0" customHeight="1">
      <c r="A3855" s="22" t="str">
        <f>HYPERLINK("https://www.tenforums.com/tutorials/47742-store-enable-disable-pin-taskbar-windows-8-10-a.html","Store - Enable or Disable Pin to Taskbar in Windows 8 and 10")</f>
        <v>Store - Enable or Disable Pin to Taskbar in Windows 8 and 10</v>
      </c>
      <c r="B3855" s="23" t="s">
        <v>2981</v>
      </c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</row>
    <row r="3856" ht="27.0" customHeight="1">
      <c r="A3856" s="22" t="str">
        <f>HYPERLINK("https://www.tenforums.com/tutorials/103141-get-fonts-microsoft-store-windows-10-a.html","Store - Get Fonts from in Windows 10")</f>
        <v>Store - Get Fonts from in Windows 10</v>
      </c>
      <c r="B3856" s="23" t="s">
        <v>1285</v>
      </c>
      <c r="C3856" s="3"/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</row>
    <row r="3857" ht="27.0" customHeight="1">
      <c r="A3857" s="22" t="str">
        <f>HYPERLINK("https://www.tenforums.com/tutorials/51484-store-my-library-hide-unhide-apps-windows-10-a.html","Store My Library - Hide or Unhide Apps in Windows 10 ")</f>
        <v>Store My Library - Hide or Unhide Apps in Windows 10 </v>
      </c>
      <c r="B3857" s="23" t="s">
        <v>3663</v>
      </c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</row>
    <row r="3858" ht="27.0" customHeight="1">
      <c r="A3858" s="22" t="str">
        <f>HYPERLINK("https://www.tenforums.com/tutorials/20361-store-my-library-install-your-apps-windows-10-a.html","Store My Library - Install Your Apps from in Windows 10")</f>
        <v>Store My Library - Install Your Apps from in Windows 10</v>
      </c>
      <c r="B3858" s="23" t="s">
        <v>202</v>
      </c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</row>
    <row r="3859" ht="27.0" customHeight="1">
      <c r="A3859" s="22" t="str">
        <f>HYPERLINK("https://www.tenforums.com/tutorials/71127-store-offline-mode-games-turn-off-windows-10-a.html","Store Offline Mode for Games - Turn On or Off in Windows 10 ")</f>
        <v>Store Offline Mode for Games - Turn On or Off in Windows 10 </v>
      </c>
      <c r="B3859" s="23" t="s">
        <v>1317</v>
      </c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</row>
    <row r="3860" ht="27.0" customHeight="1">
      <c r="A3860" s="22" t="str">
        <f>HYPERLINK("https://www.tenforums.com/tutorials/51424-store-recent-activity-downloads-updates-windows-10-a.html","Store Recent Activity of Downloads and Updates in Windows 10")</f>
        <v>Store Recent Activity of Downloads and Updates in Windows 10</v>
      </c>
      <c r="B3860" s="23" t="s">
        <v>3664</v>
      </c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</row>
    <row r="3861" ht="27.0" customHeight="1">
      <c r="A3861" s="22" t="str">
        <f>HYPERLINK("https://www.tenforums.com/tutorials/8239-store-re-register-windows-10-a.html","Store - Re-register in Windows 10")</f>
        <v>Store - Re-register in Windows 10</v>
      </c>
      <c r="B3861" s="23" t="s">
        <v>3665</v>
      </c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</row>
    <row r="3862" ht="27.0" customHeight="1">
      <c r="A3862" s="25" t="s">
        <v>3666</v>
      </c>
      <c r="B3862" s="23" t="s">
        <v>3667</v>
      </c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</row>
    <row r="3863" ht="27.0" customHeight="1">
      <c r="A3863" s="22" t="str">
        <f>HYPERLINK("https://www.tenforums.com/tutorials/6664-turn-off-automatic-updates-apps-windows-10-store.html","Store Update Apps Automatically - Turn On or Off in Windows 10")</f>
        <v>Store Update Apps Automatically - Turn On or Off in Windows 10</v>
      </c>
      <c r="B3863" s="23" t="s">
        <v>249</v>
      </c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</row>
    <row r="3864" ht="27.0" customHeight="1">
      <c r="A3864" s="22" t="str">
        <f>HYPERLINK("https://www.tenforums.com/tutorials/51321-store-use-when-signing-windows-10-local-account.html","Store - Use when Signing in to Windows 10 with Local Account")</f>
        <v>Store - Use when Signing in to Windows 10 with Local Account</v>
      </c>
      <c r="B3864" s="23" t="s">
        <v>3668</v>
      </c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</row>
    <row r="3865" ht="27.0" customHeight="1">
      <c r="A3865" s="22" t="str">
        <f>HYPERLINK("https://www.tenforums.com/tutorials/97473-turn-off-video-autoplay-microsoft-store-app-windows-10-a.html","Store Video Autoplay - Turn On or Off in Windows 10")</f>
        <v>Store Video Autoplay - Turn On or Off in Windows 10</v>
      </c>
      <c r="B3865" s="23" t="s">
        <v>3669</v>
      </c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</row>
    <row r="3866" ht="27.0" customHeight="1">
      <c r="A3866" s="22" t="str">
        <f>HYPERLINK("https://www.tenforums.com/tutorials/93130-assign-keyboard-shortcut-shortcuts-windows-10-a.html","Shortcuts - Assign Keyboard Shortcut in Windows 10")</f>
        <v>Shortcuts - Assign Keyboard Shortcut in Windows 10</v>
      </c>
      <c r="B3866" s="23" t="s">
        <v>1553</v>
      </c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</row>
    <row r="3867" ht="27.0" customHeight="1">
      <c r="A3867" s="22" t="str">
        <f>HYPERLINK("https://www.tenforums.com/tutorials/120195-turn-off-stream-hdr-video-display-windows-10-a.html","Stream HDR video - Turn On or Off for Display on Windows 10")</f>
        <v>Stream HDR video - Turn On or Off for Display on Windows 10</v>
      </c>
      <c r="B3867" s="23" t="s">
        <v>1384</v>
      </c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</row>
    <row r="3868" ht="27.0" customHeight="1">
      <c r="A3868" s="22" t="str">
        <f>HYPERLINK("https://www.tenforums.com/tutorials/68217-app-suggestions-automatic-installation-turn-off-windows-10-a.html","Suggested Apps Automatic Installation - Turn On or Off in Windows 10 ")</f>
        <v>Suggested Apps Automatic Installation - Turn On or Off in Windows 10 </v>
      </c>
      <c r="B3868" s="23" t="s">
        <v>180</v>
      </c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</row>
    <row r="3869" ht="27.0" customHeight="1">
      <c r="A3869" s="22" t="str">
        <f>HYPERLINK("https://www.tenforums.com/tutorials/76570-oem-support-information-customize-windows-10-a.html","Support Information - Customize in Windows 10")</f>
        <v>Support Information - Customize in Windows 10</v>
      </c>
      <c r="B3869" s="24" t="s">
        <v>2701</v>
      </c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</row>
    <row r="3870" ht="27.0" customHeight="1">
      <c r="A3870" s="22" t="str">
        <f>HYPERLINK("https://www.tenforums.com/tutorials/99821-enable-disable-superfetch-windows.html","SuperFetch - Enable or Disable in Windows")</f>
        <v>SuperFetch - Enable or Disable in Windows</v>
      </c>
      <c r="B3870" s="23" t="s">
        <v>3670</v>
      </c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</row>
    <row r="3871" ht="27.0" customHeight="1">
      <c r="A3871" s="22" t="str">
        <f>HYPERLINK("https://www.tenforums.com/tutorials/48404-microsoft-surface-diagnostic-toolkit-use-windows-8-1-10-a.html","Surface Diagnostic Toolkit - Use in Windows 8.1 and 10")</f>
        <v>Surface Diagnostic Toolkit - Use in Windows 8.1 and 10</v>
      </c>
      <c r="B3871" s="23" t="s">
        <v>2456</v>
      </c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</row>
    <row r="3872" ht="27.0" customHeight="1">
      <c r="A3872" s="25" t="s">
        <v>3671</v>
      </c>
      <c r="B3872" s="24" t="s">
        <v>3213</v>
      </c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</row>
    <row r="3873" ht="27.0" customHeight="1">
      <c r="A3873" s="22" t="str">
        <f>HYPERLINK("https://www.tenforums.com/tutorials/38259-suspend-bitlocker-protection-add-context-menu-windows.html","Suspend BitLocker protection - Add to Context Menu in Windows")</f>
        <v>Suspend BitLocker protection - Add to Context Menu in Windows</v>
      </c>
      <c r="B3873" s="23" t="s">
        <v>319</v>
      </c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</row>
    <row r="3874" ht="27.0" customHeight="1">
      <c r="A3874" s="22" t="str">
        <f>HYPERLINK("https://www.tenforums.com/tutorials/94628-change-split-threshold-svchost-exe-windows-10-a.html","svchost.exe - Change Slit Threshold in Windows 10")</f>
        <v>svchost.exe - Change Slit Threshold in Windows 10</v>
      </c>
      <c r="B3874" s="23" t="s">
        <v>3672</v>
      </c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</row>
    <row r="3875" ht="27.0" customHeight="1">
      <c r="A3875" s="22" t="str">
        <f>HYPERLINK("https://www.tenforums.com/tutorials/113522-turn-off-swiftkey-suggestions-autocorrections-windows-10-a.html","SwiftKey Suggestions and Autocorrections - Turn On or Off in Windows 10")</f>
        <v>SwiftKey Suggestions and Autocorrections - Turn On or Off in Windows 10</v>
      </c>
      <c r="B3875" s="23" t="s">
        <v>3673</v>
      </c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</row>
    <row r="3876" ht="27.0" customHeight="1">
      <c r="A3876" s="22" t="str">
        <f>HYPERLINK("https://www.tenforums.com/tutorials/8200-switch-between-apps-windows-10-mobile-phones.html","Switch Between Apps on Windows 10 Mobile Phones")</f>
        <v>Switch Between Apps on Windows 10 Mobile Phones</v>
      </c>
      <c r="B3876" s="23" t="s">
        <v>213</v>
      </c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</row>
    <row r="3877" ht="27.0" customHeight="1">
      <c r="A3877" s="22" t="str">
        <f>HYPERLINK("https://www.tenforums.com/tutorials/6082-switch-between-open-apps-windows-10-a.html","Switch Between Open Apps in Windows 10")</f>
        <v>Switch Between Open Apps in Windows 10</v>
      </c>
      <c r="B3877" s="23" t="s">
        <v>143</v>
      </c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</row>
    <row r="3878" ht="27.0" customHeight="1">
      <c r="A3878" s="22" t="str">
        <f>HYPERLINK("https://www.tenforums.com/tutorials/5374-local-account-switch-windows-10-a.html","Switch to Local Account in Windows 10")</f>
        <v>Switch to Local Account in Windows 10</v>
      </c>
      <c r="B3878" s="23" t="s">
        <v>1607</v>
      </c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</row>
    <row r="3879" ht="27.0" customHeight="1">
      <c r="A3879" s="22" t="str">
        <f>HYPERLINK("https://www.tenforums.com/tutorials/5375-microsoft-account-switch-windows-10-a.html","Switch to Microsoft Account in Windows 10")</f>
        <v>Switch to Microsoft Account in Windows 10</v>
      </c>
      <c r="B3879" s="23" t="s">
        <v>1607</v>
      </c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</row>
    <row r="3880" ht="27.0" customHeight="1">
      <c r="A3880" s="22" t="str">
        <f>HYPERLINK("https://www.tenforums.com/tutorials/90846-switch-windows-10-pro-windows-10-s.html","Switch to Windows 10 Pro from Windows 10 S")</f>
        <v>Switch to Windows 10 Pro from Windows 10 S</v>
      </c>
      <c r="B3880" s="23" t="s">
        <v>3674</v>
      </c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</row>
    <row r="3881" ht="27.0" customHeight="1">
      <c r="A3881" s="22" t="str">
        <f>HYPERLINK("https://www.tenforums.com/tutorials/95383-enable-disable-fast-user-switching-windows-10-a.html","Switch User - Enable or Disable in Windows 10")</f>
        <v>Switch User - Enable or Disable in Windows 10</v>
      </c>
      <c r="B3881" s="23" t="s">
        <v>766</v>
      </c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</row>
    <row r="3882" ht="27.0" customHeight="1">
      <c r="A3882" s="22" t="str">
        <f>HYPERLINK("https://www.tenforums.com/tutorials/7394-switch-user-windows-10-a.html","Switch User in Windows 10")</f>
        <v>Switch User in Windows 10</v>
      </c>
      <c r="B3882" s="23" t="s">
        <v>1129</v>
      </c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</row>
    <row r="3883" ht="27.0" customHeight="1">
      <c r="A3883" s="22" t="str">
        <f>HYPERLINK("https://www.tenforums.com/tutorials/27474-switch-user-shortcut-create-windows-10-a.html","Switch User shortcut - Create in Windows 10")</f>
        <v>Switch User shortcut - Create in Windows 10</v>
      </c>
      <c r="B3883" s="23" t="s">
        <v>3675</v>
      </c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</row>
    <row r="3884" ht="27.0" customHeight="1">
      <c r="A3884" s="25" t="s">
        <v>3676</v>
      </c>
      <c r="B3884" s="24" t="s">
        <v>1541</v>
      </c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</row>
    <row r="3885" ht="27.0" customHeight="1">
      <c r="A3885" s="22" t="str">
        <f>HYPERLINK("https://www.tenforums.com/tutorials/131182-create-soft-hard-symbolic-links-windows.html","Symbolic Links - Create Soft and Hard Symbolic Links in Windows")</f>
        <v>Symbolic Links - Create Soft and Hard Symbolic Links in Windows</v>
      </c>
      <c r="B3885" s="23" t="s">
        <v>1539</v>
      </c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</row>
    <row r="3886" ht="27.0" customHeight="1">
      <c r="A3886" s="22" t="str">
        <f>HYPERLINK("https://www.tenforums.com/tutorials/85048-turn-off-let-apps-sync-wireless-devices-windows-10-a.html","Sync Apps with Wireless Devices in Windows 10")</f>
        <v>Sync Apps with Wireless Devices in Windows 10</v>
      </c>
      <c r="B3886" s="23" t="s">
        <v>214</v>
      </c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</row>
    <row r="3887" ht="27.0" customHeight="1">
      <c r="A3887" s="22" t="str">
        <f>HYPERLINK("https://www.tenforums.com/tutorials/123188-add-sync-center-context-menu-windows.html","Sync Center Context Menu - Add in Windows")</f>
        <v>Sync Center Context Menu - Add in Windows</v>
      </c>
      <c r="B3887" s="23" t="s">
        <v>3677</v>
      </c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</row>
    <row r="3888" ht="27.0" customHeight="1">
      <c r="A3888" s="25" t="str">
        <f>HYPERLINK("https://www.tenforums.com/tutorials/140790-create-sync-clock-time-shortcut-windows-10-a.html","Sync Clock Time shortcut - Create in Windows 10")</f>
        <v>Sync Clock Time shortcut - Create in Windows 10</v>
      </c>
      <c r="B3888" s="24" t="s">
        <v>3678</v>
      </c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</row>
    <row r="3889" ht="27.0" customHeight="1">
      <c r="A3889" s="22" t="str">
        <f>HYPERLINK("https://www.tenforums.com/tutorials/59897-file-explorer-sync-provider-notifications-hide-show-windows-10-a.html","Sync Provider Notifications within File Explorer - Hide or Show in Windows 10 ")</f>
        <v>Sync Provider Notifications within File Explorer - Hide or Show in Windows 10 </v>
      </c>
      <c r="B3889" s="23" t="s">
        <v>1169</v>
      </c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</row>
    <row r="3890" ht="27.0" customHeight="1">
      <c r="A3890" s="22" t="str">
        <f>HYPERLINK("https://www.tenforums.com/tutorials/106159-delete-sync-settings-windows-10-devices-microsoft-account.html","Sync Settings - Delete for Windows 10 Devices from Microsoft Account")</f>
        <v>Sync Settings - Delete for Windows 10 Devices from Microsoft Account</v>
      </c>
      <c r="B3890" s="23" t="s">
        <v>1762</v>
      </c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</row>
    <row r="3891" ht="27.0" customHeight="1">
      <c r="A3891" s="22" t="str">
        <f>HYPERLINK("https://www.tenforums.com/tutorials/4077-sync-settings-turn-off-windows-10-a.html","Sync Settings - Turn On or Off in Windows 10")</f>
        <v>Sync Settings - Turn On or Off in Windows 10</v>
      </c>
      <c r="B3891" s="23" t="s">
        <v>1764</v>
      </c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</row>
    <row r="3892" ht="27.0" customHeight="1">
      <c r="A3892" s="22" t="str">
        <f>HYPERLINK("https://www.tenforums.com/tutorials/43246-sync-your-settings-enable-disable-windows-10-a.html","Sync Your Settings - Enable or Disable in Windows 10 ")</f>
        <v>Sync Your Settings - Enable or Disable in Windows 10 </v>
      </c>
      <c r="B3892" s="23" t="s">
        <v>1763</v>
      </c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</row>
    <row r="3893" ht="27.0" customHeight="1">
      <c r="A3893" s="22" t="str">
        <f>HYPERLINK("https://www.tenforums.com/tutorials/117908-enable-disable-syncing-other-windows-settings-windows-10-a.html","Sync Your Settings - Enable or Disable Syncing Other Windows Settings in Windows 10")</f>
        <v>Sync Your Settings - Enable or Disable Syncing Other Windows Settings in Windows 10</v>
      </c>
      <c r="B3893" s="23" t="s">
        <v>3679</v>
      </c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</row>
    <row r="3894" ht="27.0" customHeight="1">
      <c r="A3894" s="22" t="str">
        <f>HYPERLINK("https://www.tenforums.com/tutorials/117899-enable-disable-syncing-passwords-windows-10-sync-your-settings.html","Sync Your Settings - Enable or Disable Syncing Passwords in Windows 10")</f>
        <v>Sync Your Settings - Enable or Disable Syncing Passwords in Windows 10</v>
      </c>
      <c r="B3894" s="23" t="s">
        <v>2898</v>
      </c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</row>
    <row r="3895" ht="27.0" customHeight="1">
      <c r="A3895" s="22" t="str">
        <f>HYPERLINK("https://www.tenforums.com/tutorials/117903-enable-disable-syncing-theme-windows-10-sync-your-settings.html","Sync Your Settings - Enable or Disable Syncing Theme in Windows 10")</f>
        <v>Sync Your Settings - Enable or Disable Syncing Theme in Windows 10</v>
      </c>
      <c r="B3895" s="23" t="s">
        <v>3680</v>
      </c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</row>
    <row r="3896" ht="27.0" customHeight="1">
      <c r="A3896" s="22" t="str">
        <f>HYPERLINK("https://www.tenforums.com/tutorials/117911-disable-sync-your-settings-metered-connections-windows-10-a.html","Sync Your Settings on Metered Connections - Enable or Disable in Windows 10")</f>
        <v>Sync Your Settings on Metered Connections - Enable or Disable in Windows 10</v>
      </c>
      <c r="B3896" s="23" t="s">
        <v>1742</v>
      </c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</row>
    <row r="3897" ht="27.0" customHeight="1">
      <c r="A3897" s="22" t="str">
        <f>HYPERLINK("https://www.tenforums.com/tutorials/5967-sync-your-settings-shortcut-create-windows-10-a.html","Sync your settings Shortcut - Create in Windows 10")</f>
        <v>Sync your settings Shortcut - Create in Windows 10</v>
      </c>
      <c r="B3897" s="23" t="s">
        <v>1765</v>
      </c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</row>
    <row r="3898" ht="27.0" customHeight="1">
      <c r="A3898" s="25" t="str">
        <f>HYPERLINK("https://www.tenforums.com/tutorials/151459-how-use-synctoy-data-backups.html","SyncToy for Data Backups")</f>
        <v>SyncToy for Data Backups</v>
      </c>
      <c r="B3898" s="24" t="s">
        <v>3681</v>
      </c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</row>
    <row r="3899" ht="27.0" customHeight="1">
      <c r="A3899" s="22" t="str">
        <f>HYPERLINK("https://www.tenforums.com/tutorials/95043-delete-sysreset-folder-windows-10-a.html","$SysReset folder - delete in Windows 10")</f>
        <v>$SysReset folder - delete in Windows 10</v>
      </c>
      <c r="B3899" s="23" t="s">
        <v>3682</v>
      </c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</row>
    <row r="3900" ht="27.0" customHeight="1">
      <c r="A3900" s="25" t="str">
        <f>HYPERLINK("https://www.tenforums.com/tutorials/154501-how-add-system-configuration-msconfig-control-panel-windows.html","System Configuration (msconfig) - Add to Control Panel in Windows")</f>
        <v>System Configuration (msconfig) - Add to Control Panel in Windows</v>
      </c>
      <c r="B3900" s="24" t="s">
        <v>669</v>
      </c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</row>
    <row r="3901" ht="27.0" customHeight="1">
      <c r="A3901" s="22" t="str">
        <f>HYPERLINK("https://www.tenforums.com/tutorials/82877-change-system-cooling-policy-processor-windows-10-a.html","System Cooling Policy - Change for Processor Power Management in Windows 10")</f>
        <v>System Cooling Policy - Change for Processor Power Management in Windows 10</v>
      </c>
      <c r="B3901" s="24" t="s">
        <v>3683</v>
      </c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</row>
    <row r="3902" ht="27.0" customHeight="1">
      <c r="A3902" s="22" t="str">
        <f>HYPERLINK("https://www.tenforums.com/tutorials/30656-language-windows-10-how-see.html","System Default UI Language of Windows 10 - See")</f>
        <v>System Default UI Language of Windows 10 - See</v>
      </c>
      <c r="B3902" s="23" t="s">
        <v>1568</v>
      </c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</row>
    <row r="3903" ht="27.0" customHeight="1">
      <c r="A3903" s="22" t="str">
        <f>HYPERLINK("https://www.tenforums.com/tutorials/81928-generate-system-diagnostics-report-windows-10-a.html","System Diagnostics Report - Generate in Windows 10")</f>
        <v>System Diagnostics Report - Generate in Windows 10</v>
      </c>
      <c r="B3903" s="24" t="s">
        <v>3684</v>
      </c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</row>
    <row r="3904" ht="27.0" customHeight="1">
      <c r="A3904" s="25" t="str">
        <f>HYPERLINK("https://www.tenforums.com/tutorials/136567-windows-system-error-codes-reference-list.html","System Error Codes Reference List")</f>
        <v>System Error Codes Reference List</v>
      </c>
      <c r="B3904" s="24" t="s">
        <v>3685</v>
      </c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</row>
    <row r="3905" ht="27.0" customHeight="1">
      <c r="A3905" s="22" t="str">
        <f>HYPERLINK("https://www.tenforums.com/tutorials/96543-verify-if-system-files-drivers-digitally-signed-windows.html","System Files and Drivers - Verify if Digitally Signed in Windows")</f>
        <v>System Files and Drivers - Verify if Digitally Signed in Windows</v>
      </c>
      <c r="B3905" s="23" t="s">
        <v>1016</v>
      </c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</row>
    <row r="3906" ht="27.0" customHeight="1">
      <c r="A3906" s="25" t="s">
        <v>3686</v>
      </c>
      <c r="B3906" s="24" t="s">
        <v>1278</v>
      </c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</row>
    <row r="3907" ht="27.0" customHeight="1">
      <c r="A3907" s="22" t="str">
        <f>HYPERLINK("https://www.tenforums.com/tutorials/86601-enable-disable-system-icons-taskbar-windows-10-a.html","System Icons - Enable or Disable in Windows 10")</f>
        <v>System Icons - Enable or Disable in Windows 10</v>
      </c>
      <c r="B3907" s="23" t="s">
        <v>3687</v>
      </c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</row>
    <row r="3908" ht="27.0" customHeight="1">
      <c r="A3908" s="22" t="str">
        <f>HYPERLINK("https://www.tenforums.com/tutorials/2696-system-icons-turn-off-windows-10-a.html","System Icons - Turn On or Off in Windows 10")</f>
        <v>System Icons - Turn On or Off in Windows 10</v>
      </c>
      <c r="B3908" s="23" t="s">
        <v>2683</v>
      </c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</row>
    <row r="3909" ht="27.0" customHeight="1">
      <c r="A3909" s="22" t="str">
        <f>HYPERLINK("https://www.tenforums.com/tutorials/2113-system-image-create-hardware-independent-system-image.html","System Image - Create Hardware Independent System Image")</f>
        <v>System Image - Create Hardware Independent System Image</v>
      </c>
      <c r="B3909" s="23" t="s">
        <v>3688</v>
      </c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</row>
    <row r="3910" ht="27.0" customHeight="1">
      <c r="A3910" s="22" t="str">
        <f>HYPERLINK("https://www.tenforums.com/tutorials/5495-system-image-create-windows-10-a.html","System Image - Create in Windows 10")</f>
        <v>System Image - Create in Windows 10</v>
      </c>
      <c r="B3910" s="23" t="s">
        <v>3689</v>
      </c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</row>
    <row r="3911" ht="27.0" customHeight="1">
      <c r="A3911" s="22" t="str">
        <f>HYPERLINK("https://www.tenforums.com/tutorials/98689-enable-disable-create-system-image-windows-10-a.html","System Image - Enable or Disable in Windows 10")</f>
        <v>System Image - Enable or Disable in Windows 10</v>
      </c>
      <c r="B3911" s="23" t="s">
        <v>3690</v>
      </c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</row>
    <row r="3912" ht="27.0" customHeight="1">
      <c r="A3912" s="22" t="str">
        <f>HYPERLINK("https://www.tenforums.com/tutorials/85124-make-create-system-image-shortcut-windows-10-a.html","System Image  - Make 'Create a system image' Shortcut in Windows 10")</f>
        <v>System Image  - Make 'Create a system image' Shortcut in Windows 10</v>
      </c>
      <c r="B3912" s="23" t="s">
        <v>756</v>
      </c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</row>
    <row r="3913" ht="27.0" customHeight="1">
      <c r="A3913" s="25" t="str">
        <f>HYPERLINK("https://www.tenforums.com/tutorials/142923-delete-system-image-restore-point-system-restore-windows-10-a.html","System Image Restore Point - Delete from System Restore in Windows 10")</f>
        <v>System Image Restore Point - Delete from System Restore in Windows 10</v>
      </c>
      <c r="B3913" s="24" t="s">
        <v>3299</v>
      </c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</row>
    <row r="3914" ht="27.0" customHeight="1">
      <c r="A3914" s="22" t="str">
        <f>HYPERLINK("https://www.tenforums.com/tutorials/75607-windows-backup-manage-space-windows-10-a.html","System Images - Delete and Manage Space in Windows 10")</f>
        <v>System Images - Delete and Manage Space in Windows 10</v>
      </c>
      <c r="B3914" s="24" t="s">
        <v>275</v>
      </c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</row>
    <row r="3915" ht="27.0" customHeight="1">
      <c r="A3915" s="22" t="str">
        <f>HYPERLINK("https://www.tenforums.com/tutorials/67001-win-x-menu-system-control-panel-settings-windows-10-a.html","System in Win+X Menu - Control Panel or Settings in Windows 10 ")</f>
        <v>System in Win+X Menu - Control Panel or Settings in Windows 10 </v>
      </c>
      <c r="B3915" s="23" t="s">
        <v>3691</v>
      </c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</row>
    <row r="3916" ht="27.0" customHeight="1">
      <c r="A3916" s="22" t="str">
        <f>HYPERLINK("https://www.tenforums.com/tutorials/7822-system-information-file-create-windows-10-a.html","System Information File - Create in Windows 10")</f>
        <v>System Information File - Create in Windows 10</v>
      </c>
      <c r="B3916" s="23" t="s">
        <v>3692</v>
      </c>
      <c r="C3916" s="3"/>
      <c r="D3916" s="3"/>
      <c r="E3916" s="3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</row>
    <row r="3917" ht="27.0" customHeight="1">
      <c r="A3917" s="22" t="str">
        <f>HYPERLINK("https://www.tenforums.com/tutorials/67768-system-information-see-windows-10-a.html","System Information - See in Windows 10 ")</f>
        <v>System Information - See in Windows 10 </v>
      </c>
      <c r="B3917" s="23" t="s">
        <v>3693</v>
      </c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</row>
    <row r="3918" ht="27.0" customHeight="1">
      <c r="A3918" s="22" t="str">
        <f>HYPERLINK("https://www.tenforums.com/tutorials/132050-change-system-locale-windows-10-a.html","System Locale - Change in Windows 10")</f>
        <v>System Locale - Change in Windows 10</v>
      </c>
      <c r="B3918" s="23" t="s">
        <v>3694</v>
      </c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</row>
    <row r="3919" ht="27.0" customHeight="1">
      <c r="A3919" s="22" t="str">
        <f>HYPERLINK("https://www.tenforums.com/tutorials/132175-see-current-system-locale-windows-10-a.html","System Locale - See Current in Windows 10")</f>
        <v>System Locale - See Current in Windows 10</v>
      </c>
      <c r="B3919" s="23" t="s">
        <v>3695</v>
      </c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</row>
    <row r="3920" ht="27.0" customHeight="1">
      <c r="A3920" s="30" t="str">
        <f>HYPERLINK("https://www.tenforums.com/tutorials/94799-enable-disable-scheduled-system-maintenance-windows.html","System Maintenance Troubleshooter Schedule - Enable or Disable in Windows")</f>
        <v>System Maintenance Troubleshooter Schedule - Enable or Disable in Windows</v>
      </c>
      <c r="B3920" s="23" t="s">
        <v>3348</v>
      </c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</row>
    <row r="3921" ht="27.0" customHeight="1">
      <c r="A3921" s="22" t="str">
        <f>HYPERLINK("https://www.tenforums.com/tutorials/94815-run-system-maintenance-troubleshooter-windows.html","System Maintenance Troubleshooter - Run in Windows")</f>
        <v>System Maintenance Troubleshooter - Run in Windows</v>
      </c>
      <c r="B3921" s="23" t="s">
        <v>3696</v>
      </c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</row>
    <row r="3922" ht="27.0" customHeight="1">
      <c r="A3922" s="22" t="str">
        <f>HYPERLINK("https://www.tenforums.com/tutorials/82009-generate-system-performance-report-windows-10-a.html","System Performance Report - Generate in Windows 10")</f>
        <v>System Performance Report - Generate in Windows 10</v>
      </c>
      <c r="B3922" s="24" t="s">
        <v>3697</v>
      </c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</row>
    <row r="3923" ht="27.0" customHeight="1">
      <c r="A3923" s="22" t="str">
        <f>HYPERLINK("https://www.tenforums.com/tutorials/63346-sleep-states-available-your-windows-10-pc.html","System Power States Available on your Windows 10 PC")</f>
        <v>System Power States Available on your Windows 10 PC</v>
      </c>
      <c r="B3923" s="23" t="s">
        <v>3078</v>
      </c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</row>
    <row r="3924" ht="27.0" customHeight="1">
      <c r="A3924" s="22" t="str">
        <f>HYPERLINK("https://www.tenforums.com/tutorials/102123-add-system-protection-context-menu-windows-10-a.html","System Protection - Add to Context Menu in Windows 10")</f>
        <v>System Protection - Add to Context Menu in Windows 10</v>
      </c>
      <c r="B3924" s="23" t="s">
        <v>3698</v>
      </c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</row>
    <row r="3925" ht="27.0" customHeight="1">
      <c r="A3925" s="22" t="str">
        <f>HYPERLINK("https://www.tenforums.com/tutorials/33460-system-protection-max-storage-size-drive-change-windows-10-a.html","System Protection Max Storage Size for Drive - Change in Windows 10 ")</f>
        <v>System Protection Max Storage Size for Drive - Change in Windows 10 </v>
      </c>
      <c r="B3925" s="23" t="s">
        <v>3699</v>
      </c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</row>
    <row r="3926" ht="27.0" customHeight="1">
      <c r="A3926" s="22" t="str">
        <f>HYPERLINK("https://www.tenforums.com/tutorials/33618-system-protection-shortcut-create-windows-10-a.html","System Protection shortcut - Create in Windows 10")</f>
        <v>System Protection shortcut - Create in Windows 10</v>
      </c>
      <c r="B3926" s="23" t="s">
        <v>3700</v>
      </c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</row>
    <row r="3927" ht="27.0" customHeight="1">
      <c r="A3927" s="22" t="str">
        <f>HYPERLINK("https://www.tenforums.com/tutorials/4533-system-protection-turn-off-drives-windows-10-a.html","System Protection - Turn On or Off for Drives in Windows 10")</f>
        <v>System Protection - Turn On or Off for Drives in Windows 10</v>
      </c>
      <c r="B3927" s="23" t="s">
        <v>3701</v>
      </c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</row>
    <row r="3928" ht="27.0" customHeight="1">
      <c r="A3928" s="25" t="str">
        <f>HYPERLINK("https://www.tenforums.com/tutorials/137565-enable-automatic-backup-system-registry-when-restart-windows-10-a.html","System Registry - Enable Automatic Backup when Restart in Windows 10")</f>
        <v>System Registry - Enable Automatic Backup when Restart in Windows 10</v>
      </c>
      <c r="B3928" s="24" t="s">
        <v>3247</v>
      </c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</row>
    <row r="3929" ht="27.0" customHeight="1">
      <c r="A3929" s="22" t="str">
        <f>HYPERLINK("https://www.tenforums.com/tutorials/36083-system-repair-disc-create-windows-10-a.html","System Repair Disc - Create in Windows 10")</f>
        <v>System Repair Disc - Create in Windows 10</v>
      </c>
      <c r="B3929" s="24" t="s">
        <v>3702</v>
      </c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</row>
    <row r="3930" ht="27.0" customHeight="1">
      <c r="A3930" s="22" t="str">
        <f>HYPERLINK("https://www.tenforums.com/tutorials/99782-enable-disable-system-restore-windows.html","System Restore - Enable or Disable in Windows")</f>
        <v>System Restore - Enable or Disable in Windows</v>
      </c>
      <c r="B3930" s="23" t="s">
        <v>3703</v>
      </c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</row>
    <row r="3931" ht="27.0" customHeight="1">
      <c r="A3931" s="25" t="s">
        <v>3704</v>
      </c>
      <c r="B3931" s="24" t="s">
        <v>3705</v>
      </c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</row>
    <row r="3932" ht="27.0" customHeight="1">
      <c r="A3932" s="22" t="str">
        <f>HYPERLINK("https://www.tenforums.com/tutorials/64869-restore-point-automatically-create-schedule-windows-10-a.html","System Restore Point - Automatically Create on Schedule in Windows 10 ")</f>
        <v>System Restore Point - Automatically Create on Schedule in Windows 10 </v>
      </c>
      <c r="B3932" s="23" t="s">
        <v>3294</v>
      </c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</row>
    <row r="3933" ht="27.0" customHeight="1">
      <c r="A3933" s="22" t="str">
        <f>HYPERLINK("https://www.tenforums.com/tutorials/64791-restore-point-automatically-create-startup-windows-10-a.html","System Restore Point - Automatically Create at Startup in Windows 10 ")</f>
        <v>System Restore Point - Automatically Create at Startup in Windows 10 </v>
      </c>
      <c r="B3933" s="23" t="s">
        <v>3295</v>
      </c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</row>
    <row r="3934" ht="27.0" customHeight="1">
      <c r="A3934" s="22" t="str">
        <f>HYPERLINK("https://www.tenforums.com/tutorials/16236-restore-point-context-menu-add-windows-10-a.html","System Restore Point Context Menu - Add in Windows 10")</f>
        <v>System Restore Point Context Menu - Add in Windows 10</v>
      </c>
      <c r="B3934" s="23" t="s">
        <v>3296</v>
      </c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</row>
    <row r="3935" ht="27.0" customHeight="1">
      <c r="A3935" s="22" t="str">
        <f>HYPERLINK("https://www.tenforums.com/tutorials/4571-system-restore-point-create-windows-10-a.html","System Restore Point - Create in Windows 10")</f>
        <v>System Restore Point - Create in Windows 10</v>
      </c>
      <c r="B3935" s="23" t="s">
        <v>3297</v>
      </c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</row>
    <row r="3936" ht="27.0" customHeight="1">
      <c r="A3936" s="22" t="str">
        <f>HYPERLINK("https://www.tenforums.com/tutorials/94682-change-system-restore-point-creation-frequency-windows-10-a.html","System Restore Point Creation Frequency - Change in Windows 10")</f>
        <v>System Restore Point Creation Frequency - Change in Windows 10</v>
      </c>
      <c r="B3936" s="23" t="s">
        <v>3298</v>
      </c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</row>
    <row r="3937" ht="27.0" customHeight="1">
      <c r="A3937" s="22" t="str">
        <f>HYPERLINK("https://www.tenforums.com/tutorials/4543-system-restore-point-shortcut-create-windows-10-a.html","System Restore Point shortcut - Create in Windows 10")</f>
        <v>System Restore Point shortcut - Create in Windows 10</v>
      </c>
      <c r="B3937" s="23" t="s">
        <v>3300</v>
      </c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</row>
    <row r="3938" ht="27.0" customHeight="1">
      <c r="A3938" s="22" t="str">
        <f>HYPERLINK("https://www.tenforums.com/tutorials/33593-system-restore-points-delete-windows-10-a.html","System Restore Points - Delete in Windows 10")</f>
        <v>System Restore Points - Delete in Windows 10</v>
      </c>
      <c r="B3938" s="23" t="s">
        <v>3301</v>
      </c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</row>
    <row r="3939" ht="27.0" customHeight="1">
      <c r="A3939" s="22" t="str">
        <f>HYPERLINK("https://www.tenforums.com/tutorials/131901-see-list-all-available-system-restore-points-windows.html","System Restore Points - See List of All Available in Windows")</f>
        <v>System Restore Points - See List of All Available in Windows</v>
      </c>
      <c r="B3939" s="23" t="s">
        <v>3302</v>
      </c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</row>
    <row r="3940" ht="27.0" customHeight="1">
      <c r="A3940" s="22" t="str">
        <f>HYPERLINK("https://www.tenforums.com/tutorials/94694-undo-system-restore-windows-10-a.html","System Restore - Undo in Windows 10")</f>
        <v>System Restore - Undo in Windows 10</v>
      </c>
      <c r="B3940" s="23" t="s">
        <v>3706</v>
      </c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</row>
    <row r="3941" ht="27.0" customHeight="1">
      <c r="A3941" s="22" t="str">
        <f>HYPERLINK("https://www.tenforums.com/tutorials/4588-system-restore-windows-10-a.html","System Restore Windows 10")</f>
        <v>System Restore Windows 10</v>
      </c>
      <c r="B3941" s="23" t="s">
        <v>3707</v>
      </c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</row>
    <row r="3942" ht="27.0" customHeight="1">
      <c r="A3942" s="22" t="str">
        <f>HYPERLINK("https://www.tenforums.com/tutorials/63239-system-sleep-diagnostics-report-generate-windows-10-a.html","System Sleep Diagnostics Report - Generate in Windows 10")</f>
        <v>System Sleep Diagnostics Report - Generate in Windows 10</v>
      </c>
      <c r="B3942" s="23" t="s">
        <v>3576</v>
      </c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</row>
    <row r="3943" ht="27.0" customHeight="1">
      <c r="A3943" s="22" t="str">
        <f>HYPERLINK("https://www.tenforums.com/tutorials/1735-system-specs-fill-ten-forums.html","System Specs - Fill in at Ten Forums")</f>
        <v>System Specs - Fill in at Ten Forums</v>
      </c>
      <c r="B3943" s="23" t="s">
        <v>3708</v>
      </c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</row>
    <row r="3944" ht="27.0" customHeight="1">
      <c r="A3944" s="22" t="str">
        <f>HYPERLINK("https://www.tenforums.com/tutorials/98384-collecting-system-specifications-windows.html","System Specifications - Collect in Windows")</f>
        <v>System Specifications - Collect in Windows</v>
      </c>
      <c r="B3944" s="65" t="s">
        <v>3709</v>
      </c>
      <c r="C3944" s="20"/>
      <c r="D3944" s="20"/>
      <c r="E3944" s="20"/>
      <c r="F3944" s="20"/>
      <c r="G3944" s="20"/>
      <c r="H3944" s="20"/>
      <c r="I3944" s="20"/>
      <c r="J3944" s="20"/>
      <c r="K3944" s="20"/>
      <c r="L3944" s="20"/>
      <c r="M3944" s="20"/>
      <c r="N3944" s="20"/>
      <c r="O3944" s="20"/>
      <c r="P3944" s="20"/>
      <c r="Q3944" s="20"/>
      <c r="R3944" s="20"/>
      <c r="S3944" s="20"/>
      <c r="T3944" s="20"/>
      <c r="U3944" s="20"/>
      <c r="V3944" s="20"/>
      <c r="W3944" s="20"/>
      <c r="X3944" s="20"/>
    </row>
    <row r="3945" ht="27.0" customHeight="1">
      <c r="A3945" s="22" t="str">
        <f>HYPERLINK("https://www.tenforums.com/tutorials/4399-system-type-32-bit-x86-64-bit-x64-windows-10-a.html","System Type - 32-bit (x86) or 64-bit (x64) Windows 10")</f>
        <v>System Type - 32-bit (x86) or 64-bit (x64) Windows 10</v>
      </c>
      <c r="B3945" s="65" t="s">
        <v>222</v>
      </c>
      <c r="C3945" s="20"/>
      <c r="D3945" s="20"/>
      <c r="E3945" s="20"/>
      <c r="F3945" s="20"/>
      <c r="G3945" s="20"/>
      <c r="H3945" s="20"/>
      <c r="I3945" s="20"/>
      <c r="J3945" s="20"/>
      <c r="K3945" s="20"/>
      <c r="L3945" s="20"/>
      <c r="M3945" s="20"/>
      <c r="N3945" s="20"/>
      <c r="O3945" s="20"/>
      <c r="P3945" s="20"/>
      <c r="Q3945" s="20"/>
      <c r="R3945" s="20"/>
      <c r="S3945" s="20"/>
      <c r="T3945" s="20"/>
      <c r="U3945" s="20"/>
      <c r="V3945" s="20"/>
      <c r="W3945" s="20"/>
      <c r="X3945" s="20"/>
    </row>
    <row r="3946" ht="27.0" customHeight="1">
      <c r="A3946" s="22" t="str">
        <f>HYPERLINK("https://www.tenforums.com/tutorials/118777-change-system-ui-language-windows-10-a.html","System UI Language - Change in Windows 10")</f>
        <v>System UI Language - Change in Windows 10</v>
      </c>
      <c r="B3946" s="23" t="s">
        <v>1565</v>
      </c>
      <c r="C3946" s="20"/>
      <c r="D3946" s="20"/>
      <c r="E3946" s="20"/>
      <c r="F3946" s="20"/>
      <c r="G3946" s="20"/>
      <c r="H3946" s="20"/>
      <c r="I3946" s="20"/>
      <c r="J3946" s="20"/>
      <c r="K3946" s="20"/>
      <c r="L3946" s="20"/>
      <c r="M3946" s="20"/>
      <c r="N3946" s="20"/>
      <c r="O3946" s="20"/>
      <c r="P3946" s="20"/>
      <c r="Q3946" s="20"/>
      <c r="R3946" s="20"/>
      <c r="S3946" s="20"/>
      <c r="T3946" s="20"/>
      <c r="U3946" s="20"/>
      <c r="V3946" s="20"/>
      <c r="W3946" s="20"/>
      <c r="X3946" s="20"/>
    </row>
    <row r="3947" ht="27.0" customHeight="1">
      <c r="A3947" s="22" t="str">
        <f>HYPERLINK("https://www.tenforums.com/tutorials/118787-force-system-ui-language-display-language-windows.html","System UI Language - Force as Display Language in Windows")</f>
        <v>System UI Language - Force as Display Language in Windows</v>
      </c>
      <c r="B3947" s="23" t="s">
        <v>923</v>
      </c>
      <c r="C3947" s="20"/>
      <c r="D3947" s="20"/>
      <c r="E3947" s="20"/>
      <c r="F3947" s="20"/>
      <c r="G3947" s="20"/>
      <c r="H3947" s="20"/>
      <c r="I3947" s="20"/>
      <c r="J3947" s="20"/>
      <c r="K3947" s="20"/>
      <c r="L3947" s="20"/>
      <c r="M3947" s="20"/>
      <c r="N3947" s="20"/>
      <c r="O3947" s="20"/>
      <c r="P3947" s="20"/>
      <c r="Q3947" s="20"/>
      <c r="R3947" s="20"/>
      <c r="S3947" s="20"/>
      <c r="T3947" s="20"/>
      <c r="U3947" s="20"/>
      <c r="V3947" s="20"/>
      <c r="W3947" s="20"/>
      <c r="X3947" s="20"/>
    </row>
    <row r="3948" ht="27.0" customHeight="1">
      <c r="A3948" s="22" t="str">
        <f>HYPERLINK("https://www.tenforums.com/tutorials/28539-system-uptime-find-windows-10-a.html","System Uptime - Find in Windows 10")</f>
        <v>System Uptime - Find in Windows 10</v>
      </c>
      <c r="B3948" s="23" t="s">
        <v>3710</v>
      </c>
      <c r="C3948" s="20"/>
      <c r="D3948" s="20"/>
      <c r="E3948" s="20"/>
      <c r="F3948" s="20"/>
      <c r="G3948" s="20"/>
      <c r="H3948" s="20"/>
      <c r="I3948" s="20"/>
      <c r="J3948" s="20"/>
      <c r="K3948" s="20"/>
      <c r="L3948" s="20"/>
      <c r="M3948" s="20"/>
      <c r="N3948" s="20"/>
      <c r="O3948" s="20"/>
      <c r="P3948" s="20"/>
      <c r="Q3948" s="20"/>
      <c r="R3948" s="20"/>
      <c r="S3948" s="20"/>
      <c r="T3948" s="20"/>
      <c r="U3948" s="20"/>
      <c r="V3948" s="20"/>
      <c r="W3948" s="20"/>
      <c r="X3948" s="20"/>
    </row>
    <row r="3949" ht="27.0" customHeight="1">
      <c r="A3949" s="22" t="str">
        <f>HYPERLINK("https://www.tenforums.com/tutorials/72133-add-system-unattended-sleep-timeout-power-options-windows-10-a.html","System unattended sleep timeout - Add to Power Options in Windows 10")</f>
        <v>System unattended sleep timeout - Add to Power Options in Windows 10</v>
      </c>
      <c r="B3949" s="23" t="s">
        <v>3041</v>
      </c>
      <c r="C3949" s="20"/>
      <c r="D3949" s="20"/>
      <c r="E3949" s="20"/>
      <c r="F3949" s="20"/>
      <c r="G3949" s="20"/>
      <c r="H3949" s="20"/>
      <c r="I3949" s="20"/>
      <c r="J3949" s="20"/>
      <c r="K3949" s="20"/>
      <c r="L3949" s="20"/>
      <c r="M3949" s="20"/>
      <c r="N3949" s="20"/>
      <c r="O3949" s="20"/>
      <c r="P3949" s="20"/>
      <c r="Q3949" s="20"/>
      <c r="R3949" s="20"/>
      <c r="S3949" s="20"/>
      <c r="T3949" s="20"/>
      <c r="U3949" s="20"/>
      <c r="V3949" s="20"/>
      <c r="W3949" s="20"/>
      <c r="X3949" s="20"/>
    </row>
    <row r="3950" ht="27.0" customHeight="1">
      <c r="A3950" s="22" t="str">
        <f>HYPERLINK("https://www.tenforums.com/tutorials/87782-change-system-unattended-sleep-timeout-windows-10-a.html","System Unattended Sleep Timeout - Change in Windows 10")</f>
        <v>System Unattended Sleep Timeout - Change in Windows 10</v>
      </c>
      <c r="B3950" s="23" t="s">
        <v>3711</v>
      </c>
      <c r="C3950" s="20"/>
      <c r="D3950" s="20"/>
      <c r="E3950" s="20"/>
      <c r="F3950" s="20"/>
      <c r="G3950" s="20"/>
      <c r="H3950" s="20"/>
      <c r="I3950" s="20"/>
      <c r="J3950" s="20"/>
      <c r="K3950" s="20"/>
      <c r="L3950" s="20"/>
      <c r="M3950" s="20"/>
      <c r="N3950" s="20"/>
      <c r="O3950" s="20"/>
      <c r="P3950" s="20"/>
      <c r="Q3950" s="20"/>
      <c r="R3950" s="20"/>
      <c r="S3950" s="20"/>
      <c r="T3950" s="20"/>
      <c r="U3950" s="20"/>
      <c r="V3950" s="20"/>
      <c r="W3950" s="20"/>
      <c r="X3950" s="20"/>
    </row>
    <row r="3951" ht="27.0" customHeight="1">
      <c r="A3951" s="6" t="s">
        <v>3712</v>
      </c>
      <c r="B3951" s="6" t="s">
        <v>3712</v>
      </c>
      <c r="C3951" s="21"/>
      <c r="D3951" s="21"/>
      <c r="E3951" s="21"/>
      <c r="F3951" s="21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1"/>
      <c r="S3951" s="21"/>
      <c r="T3951" s="21"/>
      <c r="U3951" s="21"/>
      <c r="V3951" s="21"/>
      <c r="W3951" s="21"/>
      <c r="X3951" s="21"/>
    </row>
    <row r="3952" ht="27.0" customHeight="1">
      <c r="A3952" s="22" t="str">
        <f>HYPERLINK("https://www.tenforums.com/tutorials/116518-change-restore-3d-objects-folder-icon-windows-10-a.html","3D Objects Folder Icon - Change or Restore in Windows 10")</f>
        <v>3D Objects Folder Icon - Change or Restore in Windows 10</v>
      </c>
      <c r="B3952" s="23" t="s">
        <v>3713</v>
      </c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</row>
    <row r="3953" ht="27.0" customHeight="1">
      <c r="A3953" s="22" t="str">
        <f>HYPERLINK("https://www.tenforums.com/tutorials/60104-3d-print-3d-builder-context-menu-add-remove-windows-10-a.html","3D Print with 3D Builder context menu - Add or Remove in Windows 10 ")</f>
        <v>3D Print with 3D Builder context menu - Add or Remove in Windows 10 </v>
      </c>
      <c r="B3953" s="23" t="s">
        <v>3714</v>
      </c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</row>
    <row r="3954" ht="27.0" customHeight="1">
      <c r="A3954" s="22" t="str">
        <f>HYPERLINK("https://www.tenforums.com/tutorials/48694-tablet-mode-ask-switch-turn-off-windows-10-a.html","Tablet Mode Ask to Switch - Turn On or Off in Windows 10 ")</f>
        <v>Tablet Mode Ask to Switch - Turn On or Off in Windows 10 </v>
      </c>
      <c r="B3954" s="23" t="s">
        <v>3715</v>
      </c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</row>
    <row r="3955" ht="27.0" customHeight="1">
      <c r="A3955" s="22" t="str">
        <f>HYPERLINK("https://www.tenforums.com/tutorials/48755-tablet-mode-desktop-mode-when-sign-change-windows-10-a.html","Tablet Mode or Desktop Mode when Sign in - Change in Windows 10 ")</f>
        <v>Tablet Mode or Desktop Mode when Sign in - Change in Windows 10 </v>
      </c>
      <c r="B3955" s="23" t="s">
        <v>3518</v>
      </c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</row>
    <row r="3956" ht="27.0" customHeight="1">
      <c r="A3956" s="22" t="str">
        <f>HYPERLINK("https://www.tenforums.com/tutorials/3755-tablet-mode-turn-off-windows-10-a.html","Tablet Mode - Turn On or Off in Windows 10")</f>
        <v>Tablet Mode - Turn On or Off in Windows 10</v>
      </c>
      <c r="B3956" s="23" t="s">
        <v>3716</v>
      </c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</row>
    <row r="3957" ht="27.0" customHeight="1">
      <c r="A3957" s="25" t="str">
        <f>HYPERLINK("https://www.tenforums.com/tutorials/153051-turn-off-file-explorer-buttons-easier-touch-windows-10-a.html","Tablet Posture - Turn On or Off Make Buttons in File Explorer Easier to Touch in Windows 10")</f>
        <v>Tablet Posture - Turn On or Off Make Buttons in File Explorer Easier to Touch in Windows 10</v>
      </c>
      <c r="B3957" s="24" t="s">
        <v>1143</v>
      </c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</row>
    <row r="3958" ht="27.0" customHeight="1">
      <c r="A3958" s="25" t="str">
        <f>HYPERLINK("https://www.tenforums.com/tutorials/153010-turn-off-taskbar-icons-easier-touch-windows-10-2in1-pc.html","Tablet Posture - Turn On or Off Make Taskbar Icons Easier to Touch in Windows 10")</f>
        <v>Tablet Posture - Turn On or Off Make Taskbar Icons Easier to Touch in Windows 10</v>
      </c>
      <c r="B3958" s="24" t="s">
        <v>3717</v>
      </c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</row>
    <row r="3959" ht="27.0" customHeight="1">
      <c r="A3959" s="25" t="str">
        <f>HYPERLINK("https://www.tenforums.com/tutorials/153002-turn-off-search-icon-without-search-box-windows-10-2in1-pc.html","Tablet Posture - Turn On or Off Show Search Icon without Search Box in Windows 10")</f>
        <v>Tablet Posture - Turn On or Off Show Search Icon without Search Box in Windows 10</v>
      </c>
      <c r="B3959" s="24" t="s">
        <v>3392</v>
      </c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</row>
    <row r="3960" ht="27.0" customHeight="1">
      <c r="A3960" s="22" t="str">
        <f>HYPERLINK("https://www.tenforums.com/tutorials/107462-turn-off-showing-tabs-sets-alt-tab-windows-10-a.html","Tabs - Turn On or Off Showing Tabs for Sets in Alt+Tab in Windows 10")</f>
        <v>Tabs - Turn On or Off Showing Tabs for Sets in Alt+Tab in Windows 10</v>
      </c>
      <c r="B3960" s="23" t="s">
        <v>144</v>
      </c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</row>
    <row r="3961" ht="27.0" customHeight="1">
      <c r="A3961" s="22" t="str">
        <f>HYPERLINK("https://www.tenforums.com/tutorials/76426-tailored-experiences-diagnostic-data-turn-off-windows-10-a.html","Tailored experiences with diagnostic data - Turn On-Off in Windows 10")</f>
        <v>Tailored experiences with diagnostic data - Turn On-Off in Windows 10</v>
      </c>
      <c r="B3961" s="24" t="s">
        <v>3718</v>
      </c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</row>
    <row r="3962" ht="27.0" customHeight="1">
      <c r="A3962" s="22" t="str">
        <f>HYPERLINK("https://www.tenforums.com/tutorials/3841-take-ownership-add-context-menu-windows-10-a.html","Take Ownership - Add to Context Menu in Windows 10")</f>
        <v>Take Ownership - Add to Context Menu in Windows 10</v>
      </c>
      <c r="B3962" s="23" t="s">
        <v>3719</v>
      </c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</row>
    <row r="3963" ht="27.0" customHeight="1">
      <c r="A3963" s="22" t="str">
        <f>HYPERLINK("https://www.tenforums.com/tutorials/3587-owner-files-folders-change-windows-10-a.html","Take Ownership of Files and Folders - Change in Windows 10")</f>
        <v>Take Ownership of Files and Folders - Change in Windows 10</v>
      </c>
      <c r="B3963" s="23" t="s">
        <v>2874</v>
      </c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</row>
    <row r="3964" ht="27.0" customHeight="1">
      <c r="A3964" s="25" t="s">
        <v>3720</v>
      </c>
      <c r="B3964" s="24" t="s">
        <v>3721</v>
      </c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</row>
    <row r="3965" ht="27.0" customHeight="1">
      <c r="A3965" s="22" t="str">
        <f>HYPERLINK("https://www.tenforums.com/tutorials/78714-add-kill-all-not-responding-tasks-context-menu-windows-10-a.html","Task - Add ""Kill all not responding tasks"" to Context Menu in Windows 10")</f>
        <v>Task - Add "Kill all not responding tasks" to Context Menu in Windows 10</v>
      </c>
      <c r="B3965" s="24" t="s">
        <v>1559</v>
      </c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</row>
    <row r="3966" ht="27.0" customHeight="1">
      <c r="A3966" s="25" t="s">
        <v>3722</v>
      </c>
      <c r="B3966" s="24" t="s">
        <v>3350</v>
      </c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</row>
    <row r="3967" ht="27.0" customHeight="1">
      <c r="A3967" s="22" t="str">
        <f>HYPERLINK("https://www.tenforums.com/tutorials/70108-task-manager-always-top-turn-off-windows-10-a.html","Task Manager Always On Top - Turn On or Off in Windows 10 ")</f>
        <v>Task Manager Always On Top - Turn On or Off in Windows 10 </v>
      </c>
      <c r="B3967" s="23" t="s">
        <v>3723</v>
      </c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</row>
    <row r="3968" ht="27.0" customHeight="1">
      <c r="A3968" s="25" t="s">
        <v>3724</v>
      </c>
      <c r="B3968" s="24" t="s">
        <v>768</v>
      </c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</row>
    <row r="3969" ht="27.0" customHeight="1">
      <c r="A3969" s="22" t="str">
        <f>HYPERLINK("https://www.tenforums.com/tutorials/123828-set-default-tab-task-manager-windows-10-a.html","Task Manager Default Tab - Set in Windows 10")</f>
        <v>Task Manager Default Tab - Set in Windows 10</v>
      </c>
      <c r="B3969" s="23" t="s">
        <v>3725</v>
      </c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</row>
    <row r="3970" ht="27.0" customHeight="1">
      <c r="A3970" s="22" t="str">
        <f>HYPERLINK("https://www.tenforums.com/tutorials/82406-add-remove-details-task-manager-windows-10-a.html","Task Manager Details - Add or Remove Columns in Windows 10")</f>
        <v>Task Manager Details - Add or Remove Columns in Windows 10</v>
      </c>
      <c r="B3970" s="24" t="s">
        <v>3726</v>
      </c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</row>
    <row r="3971" ht="27.0" customHeight="1">
      <c r="A3971" s="25" t="str">
        <f>HYPERLINK("https://www.tenforums.com/tutorials/151109-how-enable-disable-task-manager-windows-10-a.html","Task Manager - Enable or Disable in Windows ")</f>
        <v>Task Manager - Enable or Disable in Windows </v>
      </c>
      <c r="B3971" s="24" t="s">
        <v>3727</v>
      </c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</row>
    <row r="3972" ht="27.0" customHeight="1">
      <c r="A3972" s="22" t="str">
        <f>HYPERLINK("https://www.tenforums.com/tutorials/124617-enable-set-default-tab-feature-task-manager-windows-10-a.html","Task Manager - Enable Set Default Tab Feature in Windows 10")</f>
        <v>Task Manager - Enable Set Default Tab Feature in Windows 10</v>
      </c>
      <c r="B3972" s="23" t="s">
        <v>3728</v>
      </c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</row>
    <row r="3973" ht="27.0" customHeight="1">
      <c r="A3973" s="25" t="str">
        <f>HYPERLINK("https://www.tenforums.com/tutorials/138675-monitor-gpu-temperature-task-manager-windows-10-a.html","Task Manager GPU Temperature - Monitor in Windows 10")</f>
        <v>Task Manager GPU Temperature - Monitor in Windows 10</v>
      </c>
      <c r="B3973" s="24" t="s">
        <v>1348</v>
      </c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</row>
    <row r="3974" ht="27.0" customHeight="1">
      <c r="A3974" s="25" t="str">
        <f>HYPERLINK("https://www.tenforums.com/tutorials/136179-toggle-graph-summary-view-off-windows-10-task-manager.html","Task Manager Graph Summary View - Toggle On or Off in Windows 10")</f>
        <v>Task Manager Graph Summary View - Toggle On or Off in Windows 10</v>
      </c>
      <c r="B3974" s="24" t="s">
        <v>3729</v>
      </c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</row>
    <row r="3975" ht="27.0" customHeight="1">
      <c r="A3975" s="25" t="str">
        <f>HYPERLINK("https://www.tenforums.com/tutorials/136192-turn-off-hide-task-manager-when-minimized-windows-10-a.html","Task Manager Hide when Minimized - Turn On or Off in Windows 10")</f>
        <v>Task Manager Hide when Minimized - Turn On or Off in Windows 10</v>
      </c>
      <c r="B3975" s="24" t="s">
        <v>3730</v>
      </c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</row>
    <row r="3976" ht="27.0" customHeight="1">
      <c r="A3976" s="25" t="str">
        <f>HYPERLINK("https://www.tenforums.com/tutorials/136365-turn-off-minimize-use-task-manager-windows-10-a.html","Task Manager Minimize on use - Turn On or Off  in Windows 10")</f>
        <v>Task Manager Minimize on use - Turn On or Off  in Windows 10</v>
      </c>
      <c r="B3976" s="24" t="s">
        <v>3731</v>
      </c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</row>
    <row r="3977" ht="27.0" customHeight="1">
      <c r="A3977" s="22" t="str">
        <f>HYPERLINK("https://www.tenforums.com/tutorials/2938-task-manager-open-windows-10-a.html","Task Manager - Open in Windows 10")</f>
        <v>Task Manager - Open in Windows 10</v>
      </c>
      <c r="B3977" s="23" t="s">
        <v>3732</v>
      </c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</row>
    <row r="3978" ht="27.0" customHeight="1">
      <c r="A3978" s="22" t="str">
        <f>HYPERLINK("https://www.tenforums.com/tutorials/125007-view-power-usage-processes-task-manager-windows-10-a.html","Task Manager Power Usage of Processes - View in Windows 10")</f>
        <v>Task Manager Power Usage of Processes - View in Windows 10</v>
      </c>
      <c r="B3978" s="24" t="s">
        <v>3733</v>
      </c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</row>
    <row r="3979" ht="27.0" customHeight="1">
      <c r="A3979" s="22" t="str">
        <f>HYPERLINK("https://www.tenforums.com/tutorials/126960-reset-task-manager-default-windows-10-a.html","Task Manager - Reset to Default in Windows 10")</f>
        <v>Task Manager - Reset to Default in Windows 10</v>
      </c>
      <c r="B3979" s="23" t="s">
        <v>3734</v>
      </c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</row>
    <row r="3980" ht="27.0" customHeight="1">
      <c r="A3980" s="22" t="str">
        <f>HYPERLINK("https://www.tenforums.com/tutorials/120082-see-dpi-awareness-running-apps-task-manager-windows-10-a.html","Task Manager - See DPI Awareness of Running Apps in Windows 10")</f>
        <v>Task Manager - See DPI Awareness of Running Apps in Windows 10</v>
      </c>
      <c r="B3980" s="23" t="s">
        <v>984</v>
      </c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</row>
    <row r="3981" ht="27.0" customHeight="1">
      <c r="A3981" s="22" t="str">
        <f>HYPERLINK("https://www.tenforums.com/tutorials/84383-see-startup-impact-apps-windows-8-windows-10-a.html","Task Manager - See Startup Impact of Apps in Windows 8 and Windows 10")</f>
        <v>Task Manager - See Startup Impact of Apps in Windows 8 and Windows 10</v>
      </c>
      <c r="B3981" s="24" t="s">
        <v>3614</v>
      </c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</row>
    <row r="3982" ht="27.0" customHeight="1">
      <c r="A3982" s="22" t="str">
        <f>HYPERLINK("https://www.tenforums.com/tutorials/7030-task-manager-settings-backup-restore.html","Task Manager Settings - Backup and Restore in Windows 10")</f>
        <v>Task Manager Settings - Backup and Restore in Windows 10</v>
      </c>
      <c r="B3982" s="23" t="s">
        <v>3735</v>
      </c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</row>
    <row r="3983" ht="27.0" customHeight="1">
      <c r="A3983" s="22" t="str">
        <f>HYPERLINK("https://www.tenforums.com/tutorials/27564-startup-apps-shortcut-create-windows-10-a.html","Task Manager Startup tab shortcut - Create in Windows 10")</f>
        <v>Task Manager Startup tab shortcut - Create in Windows 10</v>
      </c>
      <c r="B3983" s="23" t="s">
        <v>3612</v>
      </c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</row>
    <row r="3984" ht="27.0" customHeight="1">
      <c r="A3984" s="25" t="str">
        <f>HYPERLINK("https://www.tenforums.com/tutorials/137456-toggle-summary-view-off-windows-10-task-manager.html","Task Manager Summary View - Toggle On or Off in Windows 10")</f>
        <v>Task Manager Summary View - Toggle On or Off in Windows 10</v>
      </c>
      <c r="B3984" s="24" t="s">
        <v>3736</v>
      </c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</row>
    <row r="3985" ht="27.0" customHeight="1">
      <c r="A3985" s="25" t="str">
        <f>HYPERLINK("https://www.tenforums.com/tutorials/137047-change-data-update-speed-task-manager-windows-10-a.html","Task Manager Update Speed - Change in Windows 10")</f>
        <v>Task Manager Update Speed - Change in Windows 10</v>
      </c>
      <c r="B3985" s="24" t="s">
        <v>3737</v>
      </c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</row>
    <row r="3986" ht="27.0" customHeight="1">
      <c r="A3986" s="22" t="str">
        <f>HYPERLINK("https://www.tenforums.com/tutorials/57690-create-elevated-shortcut-without-uac-prompt-windows-10-a.html","Task Scheduler - Create Elevated Shortcut without UAC Prompt in Windows 10")</f>
        <v>Task Scheduler - Create Elevated Shortcut without UAC Prompt in Windows 10</v>
      </c>
      <c r="B3986" s="24" t="s">
        <v>1049</v>
      </c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</row>
    <row r="3987" ht="27.0" customHeight="1">
      <c r="A3987" s="25" t="s">
        <v>3738</v>
      </c>
      <c r="B3987" s="24" t="s">
        <v>3350</v>
      </c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</row>
    <row r="3988" ht="27.0" customHeight="1">
      <c r="A3988" s="25" t="s">
        <v>3739</v>
      </c>
      <c r="B3988" s="24" t="s">
        <v>3352</v>
      </c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</row>
    <row r="3989" ht="27.0" customHeight="1">
      <c r="A3989" s="25" t="s">
        <v>3740</v>
      </c>
      <c r="B3989" s="24" t="s">
        <v>3354</v>
      </c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</row>
    <row r="3990" ht="27.0" customHeight="1">
      <c r="A3990" s="22" t="str">
        <f>HYPERLINK("https://www.tenforums.com/tutorials/65255-task-scheduler-export-task-windows.html","Task Scheduler - Export Task in Windows ")</f>
        <v>Task Scheduler - Export Task in Windows </v>
      </c>
      <c r="B3990" s="23" t="s">
        <v>3356</v>
      </c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</row>
    <row r="3991" ht="27.0" customHeight="1">
      <c r="A3991" s="22" t="str">
        <f>HYPERLINK("https://www.tenforums.com/tutorials/65264-task-scheduler-import-task-windows.html","Task Scheduler - Import Task in Windows ")</f>
        <v>Task Scheduler - Import Task in Windows </v>
      </c>
      <c r="B3991" s="23" t="s">
        <v>3358</v>
      </c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</row>
    <row r="3992" ht="27.0" customHeight="1">
      <c r="A3992" s="28" t="s">
        <v>3741</v>
      </c>
      <c r="B3992" s="29" t="s">
        <v>3742</v>
      </c>
      <c r="C3992" s="14"/>
      <c r="D3992" s="14"/>
      <c r="E3992" s="14"/>
      <c r="F3992" s="14"/>
      <c r="G3992" s="14"/>
      <c r="H3992" s="14"/>
      <c r="I3992" s="14"/>
      <c r="J3992" s="14"/>
      <c r="K3992" s="14"/>
      <c r="L3992" s="14"/>
      <c r="M3992" s="14"/>
      <c r="N3992" s="14"/>
      <c r="O3992" s="14"/>
      <c r="P3992" s="14"/>
      <c r="Q3992" s="14"/>
      <c r="R3992" s="14"/>
      <c r="S3992" s="14"/>
      <c r="T3992" s="14"/>
      <c r="U3992" s="14"/>
      <c r="V3992" s="14"/>
      <c r="W3992" s="14"/>
      <c r="X3992" s="14"/>
    </row>
    <row r="3993" ht="27.0" customHeight="1">
      <c r="A3993" s="25" t="s">
        <v>3743</v>
      </c>
      <c r="B3993" s="24" t="s">
        <v>3744</v>
      </c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</row>
    <row r="3994" ht="27.0" customHeight="1">
      <c r="A3994" s="22" t="str">
        <f>HYPERLINK("https://www.tenforums.com/tutorials/107093-add-task-view-context-menu-windows-10-a.html","Task View Context Menu - Add in Windows 10")</f>
        <v>Task View Context Menu - Add in Windows 10</v>
      </c>
      <c r="B3994" s="23" t="s">
        <v>3745</v>
      </c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</row>
    <row r="3995" ht="27.0" customHeight="1">
      <c r="A3995" s="22" t="str">
        <f>HYPERLINK("https://www.tenforums.com/tutorials/70201-task-view-hover-select-desktops-turn-off-windows-10-a.html","Task View Hover to Select Desktops - Turn On or Off in Windows 10 ")</f>
        <v>Task View Hover to Select Desktops - Turn On or Off in Windows 10 </v>
      </c>
      <c r="B3995" s="23" t="s">
        <v>3746</v>
      </c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</row>
    <row r="3996" ht="27.0" customHeight="1">
      <c r="A3996" s="22" t="str">
        <f>HYPERLINK("https://www.tenforums.com/tutorials/2853-task-view-taskbar-hide-show-windows-10-a.html","Task View on Taskbar - Hide or Show in Windows 10")</f>
        <v>Task View on Taskbar - Hide or Show in Windows 10</v>
      </c>
      <c r="B3996" s="23" t="s">
        <v>3747</v>
      </c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</row>
    <row r="3997" ht="27.0" customHeight="1">
      <c r="A3997" s="30" t="str">
        <f>HYPERLINK("https://www.tenforums.com/tutorials/2030-open-task-view-windows-10-a.html","Task View - Open in Windows 10")</f>
        <v>Task View - Open in Windows 10</v>
      </c>
      <c r="B3997" s="24" t="s">
        <v>3748</v>
      </c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</row>
    <row r="3998" ht="27.0" customHeight="1">
      <c r="A3998" s="22" t="str">
        <f>HYPERLINK("https://www.tenforums.com/tutorials/107098-create-task-view-shortcut-windows-10-a.html","Task View Shortcut - Create in Windows 10")</f>
        <v>Task View Shortcut - Create in Windows 10</v>
      </c>
      <c r="B3998" s="23" t="s">
        <v>3749</v>
      </c>
      <c r="C3998" s="3"/>
      <c r="D3998" s="3"/>
      <c r="E3998" s="3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</row>
    <row r="3999" ht="27.0" customHeight="1">
      <c r="A3999" s="22" t="str">
        <f>HYPERLINK("https://www.tenforums.com/tutorials/5763-turn-off-blur-start-menu-taskbar-windows-10-a.html","Taskbar and Start Menu Blur - Turn On or Off in Windows 10")</f>
        <v>Taskbar and Start Menu Blur - Turn On or Off in Windows 10</v>
      </c>
      <c r="B3999" s="24" t="s">
        <v>3591</v>
      </c>
      <c r="C3999" s="3"/>
      <c r="D3999" s="3"/>
      <c r="E3999" s="3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</row>
    <row r="4000" ht="27.0" customHeight="1">
      <c r="A4000" s="22" t="str">
        <f>HYPERLINK("https://www.tenforums.com/tutorials/126795-enable-disable-animations-taskbar-windows-10-a.html","Taskbar Animations - Enable or Disable in Windows 10")</f>
        <v>Taskbar Animations - Enable or Disable in Windows 10</v>
      </c>
      <c r="B4000" s="23" t="s">
        <v>3750</v>
      </c>
      <c r="C4000" s="3"/>
      <c r="D4000" s="3"/>
      <c r="E4000" s="3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</row>
    <row r="4001" ht="27.0" customHeight="1">
      <c r="A4001" s="22" t="str">
        <f>HYPERLINK("https://www.tenforums.com/tutorials/48645-taskbar-app-icons-tablet-mode-hide-show-windows-10-a.html","Taskbar App Icons in Tablet Mode - Hide or Show in Windows 10")</f>
        <v>Taskbar App Icons in Tablet Mode - Hide or Show in Windows 10</v>
      </c>
      <c r="B4001" s="23" t="s">
        <v>165</v>
      </c>
      <c r="C4001" s="3"/>
      <c r="D4001" s="3"/>
      <c r="E4001" s="3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</row>
    <row r="4002" ht="27.0" customHeight="1">
      <c r="A4002" s="22" t="str">
        <f>HYPERLINK("https://www.tenforums.com/tutorials/23817-taskbar-auto-hide-desktop-mode-turn-off-windows-10-a.html","Taskbar Auto-hide in Desktop Mode - Turn On or Off in Windows 10")</f>
        <v>Taskbar Auto-hide in Desktop Mode - Turn On or Off in Windows 10</v>
      </c>
      <c r="B4002" s="23" t="s">
        <v>3751</v>
      </c>
      <c r="C4002" s="3"/>
      <c r="D4002" s="3"/>
      <c r="E4002" s="3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</row>
    <row r="4003" ht="27.0" customHeight="1">
      <c r="A4003" s="22" t="str">
        <f>HYPERLINK("https://www.tenforums.com/tutorials/48127-taskbar-auto-hide-tablet-mode-turn-off-windows-10-a.html","Taskbar Auto-hide in Tablet Mode - Turn On or Off in Windows 10")</f>
        <v>Taskbar Auto-hide in Tablet Mode - Turn On or Off in Windows 10</v>
      </c>
      <c r="B4003" s="23" t="s">
        <v>3752</v>
      </c>
      <c r="C4003" s="3"/>
      <c r="D4003" s="3"/>
      <c r="E4003" s="3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</row>
    <row r="4004" ht="27.0" customHeight="1">
      <c r="A4004" s="25" t="s">
        <v>3753</v>
      </c>
      <c r="B4004" s="23" t="s">
        <v>2825</v>
      </c>
      <c r="C4004" s="3"/>
      <c r="D4004" s="3"/>
      <c r="E4004" s="3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</row>
    <row r="4005" ht="27.0" customHeight="1">
      <c r="A4005" s="22" t="str">
        <f>HYPERLINK("https://www.tenforums.com/tutorials/104774-enable-disable-grouping-taskbar-buttons-windows.html","Taskbar Button Grouping - Enable or Disable in Windows")</f>
        <v>Taskbar Button Grouping - Enable or Disable in Windows</v>
      </c>
      <c r="B4005" s="23" t="s">
        <v>3754</v>
      </c>
      <c r="C4005" s="3"/>
      <c r="D4005" s="3"/>
      <c r="E4005" s="3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</row>
    <row r="4006" ht="27.0" customHeight="1">
      <c r="A4006" s="22" t="str">
        <f>HYPERLINK("https://www.tenforums.com/tutorials/25732-taskbar-buttons-always-sometimes-never-combine-windows-10-a.html","Taskbar Buttons - Always, Sometimes, or Never Combine in Windows 10")</f>
        <v>Taskbar Buttons - Always, Sometimes, or Never Combine in Windows 10</v>
      </c>
      <c r="B4006" s="23" t="s">
        <v>3755</v>
      </c>
      <c r="C4006" s="3"/>
      <c r="D4006" s="3"/>
      <c r="E4006" s="3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</row>
    <row r="4007" ht="27.0" customHeight="1">
      <c r="A4007" s="22" t="str">
        <f>HYPERLINK("https://www.tenforums.com/tutorials/48186-taskbar-buttons-hide-show-badges-windows-10-a.html","Taskbar Buttons - Hide or Show Badges in Windows 10")</f>
        <v>Taskbar Buttons - Hide or Show Badges in Windows 10</v>
      </c>
      <c r="B4007" s="23" t="s">
        <v>3756</v>
      </c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</row>
    <row r="4008" ht="27.0" customHeight="1">
      <c r="A4008" s="22" t="str">
        <f>HYPERLINK("https://www.tenforums.com/tutorials/69809-taskbar-buttons-last-active-click-turn-off-windows-10-a.html","Taskbar Buttons Last Active Click - Turn On or Off in Windows 10 ")</f>
        <v>Taskbar Buttons Last Active Click - Turn On or Off in Windows 10 </v>
      </c>
      <c r="B4008" s="23" t="s">
        <v>3757</v>
      </c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</row>
    <row r="4009" ht="27.0" customHeight="1">
      <c r="A4009" s="22" t="str">
        <f>HYPERLINK("https://www.tenforums.com/tutorials/25233-taskbar-buttons-use-large-small-size-windows-10-a.html","Taskbar Buttons - Use Large or Small Size in Windows 10")</f>
        <v>Taskbar Buttons - Use Large or Small Size in Windows 10</v>
      </c>
      <c r="B4009" s="23" t="s">
        <v>3758</v>
      </c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</row>
    <row r="4010" ht="27.0" customHeight="1">
      <c r="A4010" s="22" t="str">
        <f>HYPERLINK("https://www.tenforums.com/tutorials/104754-change-width-taskbar-buttons-windows.html","Taskbar Buttons Width - Change in Windows")</f>
        <v>Taskbar Buttons Width - Change in Windows</v>
      </c>
      <c r="B4010" s="23" t="s">
        <v>3759</v>
      </c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</row>
    <row r="4011" ht="27.0" customHeight="1">
      <c r="A4011" s="30" t="str">
        <f>HYPERLINK("https://www.tenforums.com/tutorials/45018-turn-off-clear-acrylic-taskbar-transparency-windows-10-a.html","Taskbar Clear Acrylic Transparency - Turn On or Off in Windows 10")</f>
        <v>Taskbar Clear Acrylic Transparency - Turn On or Off in Windows 10</v>
      </c>
      <c r="B4011" s="24" t="s">
        <v>3760</v>
      </c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</row>
    <row r="4012" ht="27.0" customHeight="1">
      <c r="A4012" s="22" t="str">
        <f>HYPERLINK("https://www.tenforums.com/tutorials/126968-enable-taskbar-clear-transparency-translucenttb-windows-10-a.html","Taskbar Clear Transparency - Enable with TranslucentTB in Windows 10")</f>
        <v>Taskbar Clear Transparency - Enable with TranslucentTB in Windows 10</v>
      </c>
      <c r="B4012" s="23" t="s">
        <v>3761</v>
      </c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</row>
    <row r="4013" ht="27.0" customHeight="1">
      <c r="A4013" s="25" t="s">
        <v>3762</v>
      </c>
      <c r="B4013" s="24" t="s">
        <v>3763</v>
      </c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</row>
    <row r="4014" ht="27.0" customHeight="1">
      <c r="A4014" s="22" t="str">
        <f>HYPERLINK("https://www.tenforums.com/tutorials/32181-taskbar-color-turn-off-show-color-only-windows-10-a.html","Taskbar Color - Turn On or Off Show Color Only On in Windows 10")</f>
        <v>Taskbar Color - Turn On or Off Show Color Only On in Windows 10</v>
      </c>
      <c r="B4014" s="23" t="s">
        <v>584</v>
      </c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</row>
    <row r="4015" ht="27.0" customHeight="1">
      <c r="A4015" s="22" t="str">
        <f>HYPERLINK("https://www.tenforums.com/tutorials/3380-color-appearance-change-windows-10-a.html","Taskbar Color and Appearance - Change in Windows 10")</f>
        <v>Taskbar Color and Appearance - Change in Windows 10</v>
      </c>
      <c r="B4015" s="23" t="s">
        <v>5</v>
      </c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</row>
    <row r="4016" ht="27.0" customHeight="1">
      <c r="A4016" s="22" t="str">
        <f>HYPERLINK("https://www.tenforums.com/tutorials/99035-enable-disable-taskbar-context-menus-windows-10-a.html","Taskbar Context Menus - Enable or Disable in Windows 10")</f>
        <v>Taskbar Context Menus - Enable or Disable in Windows 10</v>
      </c>
      <c r="B4016" s="23" t="s">
        <v>3764</v>
      </c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</row>
    <row r="4017" ht="27.0" customHeight="1">
      <c r="A4017" s="22" t="str">
        <f>HYPERLINK("https://www.tenforums.com/tutorials/124150-hide-show-cortana-button-taskbar-windows-10-a.html","Taskbar Cortana Button - Hide or Show in Windows 10")</f>
        <v>Taskbar Cortana Button - Hide or Show in Windows 10</v>
      </c>
      <c r="B4017" s="23" t="s">
        <v>706</v>
      </c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</row>
    <row r="4018" ht="27.0" customHeight="1">
      <c r="A4018" s="22" t="str">
        <f>HYPERLINK("https://www.tenforums.com/tutorials/3899-taskbar-hide-show-multiple-displays-windows-10-a.html","Taskbar - Hide or Show on Multiple Displays in Windows 10")</f>
        <v>Taskbar - Hide or Show on Multiple Displays in Windows 10</v>
      </c>
      <c r="B4018" s="23" t="s">
        <v>3765</v>
      </c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</row>
    <row r="4019" ht="27.0" customHeight="1">
      <c r="A4019" s="22" t="str">
        <f>HYPERLINK("https://www.tenforums.com/tutorials/89717-open-context-menu-taskbar-icons-windows-10-a.html","Taskbar Icons - Open Context Menu in Windows 10")</f>
        <v>Taskbar Icons - Open Context Menu in Windows 10</v>
      </c>
      <c r="B4019" s="23" t="s">
        <v>654</v>
      </c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</row>
    <row r="4020" ht="27.0" customHeight="1">
      <c r="A4020" s="25" t="str">
        <f>HYPERLINK("https://www.tenforums.com/tutorials/153010-turn-off-taskbar-icons-easier-touch-windows-10-2in1-pc.html","Taskbar Icons - Turn On or Off Make Easier to Touch when entering Tablet Posture in Windows 10")</f>
        <v>Taskbar Icons - Turn On or Off Make Easier to Touch when entering Tablet Posture in Windows 10</v>
      </c>
      <c r="B4020" s="24" t="s">
        <v>3717</v>
      </c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</row>
    <row r="4021" ht="27.0" customHeight="1">
      <c r="A4021" s="22" t="str">
        <f>HYPERLINK("https://www.tenforums.com/tutorials/57280-taskbar-location-screen-change-windows-10-a.html","Taskbar Location on Screen - Change in Windows 10")</f>
        <v>Taskbar Location on Screen - Change in Windows 10</v>
      </c>
      <c r="B4021" s="23" t="s">
        <v>3766</v>
      </c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</row>
    <row r="4022" ht="27.0" customHeight="1">
      <c r="A4022" s="22" t="str">
        <f>HYPERLINK("https://www.tenforums.com/tutorials/104325-enable-disable-moving-taskbar-location-screen-windows-10-a.html","Taskbar Location on Screen - Enable or Disable Moving in Windows 10")</f>
        <v>Taskbar Location on Screen - Enable or Disable Moving in Windows 10</v>
      </c>
      <c r="B4022" s="23" t="s">
        <v>3767</v>
      </c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</row>
    <row r="4023" ht="27.0" customHeight="1">
      <c r="A4023" s="22" t="str">
        <f>HYPERLINK("https://www.tenforums.com/tutorials/104265-enable-disable-lock-taskbar-windows-10-a.html","Taskbar Lock - Enable or Disable in Windows 10")</f>
        <v>Taskbar Lock - Enable or Disable in Windows 10</v>
      </c>
      <c r="B4023" s="23" t="s">
        <v>3768</v>
      </c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</row>
    <row r="4024" ht="27.0" customHeight="1">
      <c r="A4024" s="22" t="str">
        <f>HYPERLINK("https://www.tenforums.com/tutorials/53449-taskbar-lock-unlock-windows-10-a.html","Taskbar - Lock or Unlock in Windows 10 ")</f>
        <v>Taskbar - Lock or Unlock in Windows 10 </v>
      </c>
      <c r="B4024" s="23" t="s">
        <v>3769</v>
      </c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</row>
    <row r="4025" ht="27.0" customHeight="1">
      <c r="A4025" s="22" t="str">
        <f>HYPERLINK("https://www.tenforums.com/tutorials/86654-add-remove-notification-area-taskbar-windows-10-a.html","Taskbar Notification Area - Add or Remove in Windows 10")</f>
        <v>Taskbar Notification Area - Add or Remove in Windows 10</v>
      </c>
      <c r="B4025" s="23" t="s">
        <v>2678</v>
      </c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</row>
    <row r="4026" ht="27.0" customHeight="1">
      <c r="A4026" s="25" t="s">
        <v>3770</v>
      </c>
      <c r="B4026" s="23" t="s">
        <v>2680</v>
      </c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</row>
    <row r="4027" ht="27.0" customHeight="1">
      <c r="A4027" s="25" t="s">
        <v>3771</v>
      </c>
      <c r="B4027" s="23" t="s">
        <v>2682</v>
      </c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</row>
    <row r="4028" ht="27.0" customHeight="1">
      <c r="A4028" s="22" t="str">
        <f>HYPERLINK("https://www.tenforums.com/tutorials/83096-add-remove-people-button-taskbar-windows-10-a.html","Taskbar People Button - Add or Remove in Windows 10")</f>
        <v>Taskbar People Button - Add or Remove in Windows 10</v>
      </c>
      <c r="B4028" s="24" t="s">
        <v>2554</v>
      </c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</row>
    <row r="4029" ht="27.0" customHeight="1">
      <c r="A4029" s="22" t="str">
        <f>HYPERLINK("https://www.tenforums.com/tutorials/83110-pin-unpin-people-contacts-taskbar-windows-10-a.html","Taskbar - Pin and Unpin People Contacts in Windows 10")</f>
        <v>Taskbar - Pin and Unpin People Contacts in Windows 10</v>
      </c>
      <c r="B4029" s="24" t="s">
        <v>2557</v>
      </c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</row>
    <row r="4030" ht="27.0" customHeight="1">
      <c r="A4030" s="22" t="str">
        <f>HYPERLINK("https://www.tenforums.com/tutorials/3449-pin-taskbar-unpin-taskbar-windows-10-a.html","Taskbar - 'Pin to taskbar' and 'Unpin from taskbar"" in Windows 10")</f>
        <v>Taskbar - 'Pin to taskbar' and 'Unpin from taskbar" in Windows 10</v>
      </c>
      <c r="B4030" s="23" t="s">
        <v>207</v>
      </c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</row>
    <row r="4031" ht="27.0" customHeight="1">
      <c r="A4031" s="22" t="str">
        <f>HYPERLINK("https://www.tenforums.com/tutorials/3157-taskbar-pinned-apps-backup-restore-windows-10-a.html","Taskbar Pinned Apps - Backup and Restore in Windows 10")</f>
        <v>Taskbar Pinned Apps - Backup and Restore in Windows 10</v>
      </c>
      <c r="B4031" s="23" t="s">
        <v>3772</v>
      </c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</row>
    <row r="4032" ht="27.0" customHeight="1">
      <c r="A4032" s="22" t="str">
        <f>HYPERLINK("https://www.tenforums.com/tutorials/105240-enable-disable-pinned-apps-taskbar-windows.html","Taskbar Pinned Apps - Enable or Disable in Windows")</f>
        <v>Taskbar Pinned Apps - Enable or Disable in Windows</v>
      </c>
      <c r="B4032" s="23" t="s">
        <v>2982</v>
      </c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</row>
    <row r="4033" ht="27.0" customHeight="1">
      <c r="A4033" s="22" t="str">
        <f>HYPERLINK("https://www.tenforums.com/tutorials/3151-taskbar-pinned-apps-reset-clear-windows-10-a.html","Taskbar Pinned Apps - Reset and Clear in Windows 10")</f>
        <v>Taskbar Pinned Apps - Reset and Clear in Windows 10</v>
      </c>
      <c r="B4033" s="23" t="s">
        <v>3773</v>
      </c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</row>
    <row r="4034" ht="27.0" customHeight="1">
      <c r="A4034" s="22" t="str">
        <f>HYPERLINK("https://www.tenforums.com/tutorials/47742-store-enable-disable-pin-taskbar-windows-8-10-a.html","Taskbar Pinning Store app - Enable or Disable in Windows 8 and 10 ")</f>
        <v>Taskbar Pinning Store app - Enable or Disable in Windows 8 and 10 </v>
      </c>
      <c r="B4034" s="23" t="s">
        <v>2981</v>
      </c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</row>
    <row r="4035" ht="27.0" customHeight="1">
      <c r="A4035" s="22" t="str">
        <f>HYPERLINK("https://www.tenforums.com/tutorials/104311-enable-disable-resizing-taskbar-windows.html","Taskbar Resizing - Enable or Disable in Windows")</f>
        <v>Taskbar Resizing - Enable or Disable in Windows</v>
      </c>
      <c r="B4035" s="23" t="s">
        <v>3774</v>
      </c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</row>
    <row r="4036" ht="27.0" customHeight="1">
      <c r="A4036" s="22" t="str">
        <f>HYPERLINK("https://www.tenforums.com/tutorials/2854-search-icon-box-show-remove-windows-10-taskbar.html","Taskbar Search Icon or Box - Show or Remove in Windows 10")</f>
        <v>Taskbar Search Icon or Box - Show or Remove in Windows 10</v>
      </c>
      <c r="B4036" s="23" t="s">
        <v>3775</v>
      </c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</row>
    <row r="4037" ht="27.0" customHeight="1">
      <c r="A4037" s="22" t="str">
        <f>HYPERLINK("https://www.tenforums.com/tutorials/105189-enable-disable-taskbar-settings-windows-10-a.html","Taskbar Settings - Enable or Disable in Windows 10")</f>
        <v>Taskbar Settings - Enable or Disable in Windows 10</v>
      </c>
      <c r="B4037" s="23" t="s">
        <v>3776</v>
      </c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</row>
    <row r="4038" ht="27.0" customHeight="1">
      <c r="A4038" s="22" t="str">
        <f>HYPERLINK("https://www.tenforums.com/tutorials/44334-taskbar-settings-shortcut-create-windows-10-a.html","Taskbar Settings shortcut - Create in Windows 10 ")</f>
        <v>Taskbar Settings shortcut - Create in Windows 10 </v>
      </c>
      <c r="B4038" s="23" t="s">
        <v>3777</v>
      </c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</row>
    <row r="4039" ht="27.0" customHeight="1">
      <c r="A4039" s="22" t="str">
        <f>HYPERLINK("https://www.tenforums.com/tutorials/130973-show-taskbar-full-screen-mode-windows-10-a.html","Taskbar - Show in Full Screen mode in Windows 10")</f>
        <v>Taskbar - Show in Full Screen mode in Windows 10</v>
      </c>
      <c r="B4039" s="23" t="s">
        <v>3778</v>
      </c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</row>
    <row r="4040" ht="27.0" customHeight="1">
      <c r="A4040" s="22" t="str">
        <f>HYPERLINK("https://www.tenforums.com/tutorials/104832-enable-disable-show-taskbar-all-displays-windows-10-a.html","Taskbar Show on All Displays - Enable or Disable in Windows 10")</f>
        <v>Taskbar Show on All Displays - Enable or Disable in Windows 10</v>
      </c>
      <c r="B4040" s="23" t="s">
        <v>3779</v>
      </c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</row>
    <row r="4041" ht="27.0" customHeight="1">
      <c r="A4041" s="22" t="str">
        <f>HYPERLINK("https://www.tenforums.com/tutorials/4751-taskbar-show-windows-open-desktops-windows-10-a.html","Taskbar - Show Windows Open on Desktops in Windows 10")</f>
        <v>Taskbar - Show Windows Open on Desktops in Windows 10</v>
      </c>
      <c r="B4041" s="23" t="s">
        <v>101</v>
      </c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</row>
    <row r="4042" ht="27.0" customHeight="1">
      <c r="A4042" s="22" t="str">
        <f>HYPERLINK("https://www.tenforums.com/tutorials/104233-change-height-width-size-taskbar-windows-10-a.html","Taskbar Size - Change Height or Width in Windows 10")</f>
        <v>Taskbar Size - Change Height or Width in Windows 10</v>
      </c>
      <c r="B4042" s="23" t="s">
        <v>3780</v>
      </c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</row>
    <row r="4043" ht="27.0" customHeight="1">
      <c r="A4043" s="22" t="str">
        <f>HYPERLINK("https://www.tenforums.com/tutorials/86601-enable-disable-system-icons-taskbar-windows-10-a.html","Taskbar System Icons - Enable or Disable in Windows 10")</f>
        <v>Taskbar System Icons - Enable or Disable in Windows 10</v>
      </c>
      <c r="B4043" s="23" t="s">
        <v>3687</v>
      </c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</row>
    <row r="4044" ht="27.0" customHeight="1">
      <c r="A4044" s="22" t="str">
        <f>HYPERLINK("https://www.tenforums.com/tutorials/2696-system-icons-turn-off-windows-10-a.html","Taskbar System Icons - Turn On or Off in Windows 10")</f>
        <v>Taskbar System Icons - Turn On or Off in Windows 10</v>
      </c>
      <c r="B4044" s="23" t="s">
        <v>2683</v>
      </c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</row>
    <row r="4045" ht="27.0" customHeight="1">
      <c r="A4045" s="22" t="str">
        <f>HYPERLINK("https://www.tenforums.com/tutorials/5768-start-taskbar-action-center-color-turn-off-windows-10-a.html","Taskbar, Start, and Action Center Color - Turn On or Off in Windows 10")</f>
        <v>Taskbar, Start, and Action Center Color - Turn On or Off in Windows 10</v>
      </c>
      <c r="B4045" s="23" t="s">
        <v>583</v>
      </c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</row>
    <row r="4046" ht="27.0" customHeight="1">
      <c r="A4046" s="22" t="str">
        <f>HYPERLINK("https://www.tenforums.com/tutorials/21005-change-delay-time-show-taskbar-thumbnails-windows-10-a.html","Taskbar Thumbnail Delay Time to Show - Change in Windows 10")</f>
        <v>Taskbar Thumbnail Delay Time to Show - Change in Windows 10</v>
      </c>
      <c r="B4046" s="23" t="s">
        <v>3781</v>
      </c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</row>
    <row r="4047" ht="27.0" customHeight="1">
      <c r="A4047" s="22" t="str">
        <f>HYPERLINK("https://www.tenforums.com/tutorials/86544-change-taskbar-thumbnail-live-preview-hover-delay-time-windows-10-a.html","Taskbar Thumbnail Live Preview Hover Delay Time - Change in Windows 10")</f>
        <v>Taskbar Thumbnail Live Preview Hover Delay Time - Change in Windows 10</v>
      </c>
      <c r="B4047" s="23" t="s">
        <v>3782</v>
      </c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</row>
    <row r="4048" ht="27.0" customHeight="1">
      <c r="A4048" s="30" t="str">
        <f>HYPERLINK("https://www.tenforums.com/tutorials/141305-enable-disable-taskbar-thumbnail-live-previews-windows-10-a.html","Taskbar Thumbnail Live Previews - Enable or Disable in Windows 10")</f>
        <v>Taskbar Thumbnail Live Previews - Enable or Disable in Windows 10</v>
      </c>
      <c r="B4048" s="24" t="s">
        <v>3783</v>
      </c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</row>
    <row r="4049" ht="27.0" customHeight="1">
      <c r="A4049" s="22" t="str">
        <f>HYPERLINK("https://www.tenforums.com/tutorials/21005-change-delay-time-show-taskbar-thumbnails-windows-10-a.html","Taskbar Thumbnail Previews - Enable or Disable in Windows 10")</f>
        <v>Taskbar Thumbnail Previews - Enable or Disable in Windows 10</v>
      </c>
      <c r="B4049" s="23" t="s">
        <v>3781</v>
      </c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</row>
    <row r="4050" ht="27.0" customHeight="1">
      <c r="A4050" s="22" t="str">
        <f>HYPERLINK("https://www.tenforums.com/tutorials/126722-enable-disable-save-taskbar-thumbnail-previews-cache-windows.html","Taskbar Thumbnail Previews - Enable or Disable Save to Cache in Windows")</f>
        <v>Taskbar Thumbnail Previews - Enable or Disable Save to Cache in Windows</v>
      </c>
      <c r="B4050" s="23" t="s">
        <v>3784</v>
      </c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</row>
    <row r="4051" ht="27.0" customHeight="1">
      <c r="A4051" s="22" t="str">
        <f>HYPERLINK("https://www.tenforums.com/tutorials/26105-taskbar-thumbnails-size-change-windows-10-a.html","Taskbar Thumbnails Size - Change in Windows 10")</f>
        <v>Taskbar Thumbnails Size - Change in Windows 10</v>
      </c>
      <c r="B4051" s="23" t="s">
        <v>3785</v>
      </c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</row>
    <row r="4052" ht="27.0" customHeight="1">
      <c r="A4052" s="22" t="str">
        <f>HYPERLINK("https://www.tenforums.com/tutorials/20989-taskbar-thumbnail-threshold-show-list-change-windows-10-a.html","Taskbar Thumbnail Threshold to Show List - Change in Windows 10")</f>
        <v>Taskbar Thumbnail Threshold to Show List - Change in Windows 10</v>
      </c>
      <c r="B4052" s="23" t="s">
        <v>3786</v>
      </c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</row>
    <row r="4053" ht="27.0" customHeight="1">
      <c r="A4053" s="22" t="str">
        <f>HYPERLINK("https://www.tenforums.com/tutorials/35428-cortana-taskbar-tidbits-turn-off-windows-10-a.html","Taskbar Tidbits from Cortana - Turn On or Off in Windows 10")</f>
        <v>Taskbar Tidbits from Cortana - Turn On or Off in Windows 10</v>
      </c>
      <c r="B4053" s="23" t="s">
        <v>3787</v>
      </c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</row>
    <row r="4054" ht="27.0" customHeight="1">
      <c r="A4054" s="22" t="str">
        <f>HYPERLINK("https://www.tenforums.com/tutorials/67619-taskbar-toolbars-add-windows-10-a.html","Taskbar Toolbars - Add in Windows 10 ")</f>
        <v>Taskbar Toolbars - Add in Windows 10 </v>
      </c>
      <c r="B4054" s="23" t="s">
        <v>3788</v>
      </c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</row>
    <row r="4055" ht="27.0" customHeight="1">
      <c r="A4055" s="22" t="str">
        <f>HYPERLINK("https://www.tenforums.com/tutorials/67665-taskbar-toolbars-backup-restore-windows-10-a.html","Taskbar Toolbars - Backup and Restore in Windows 10 ")</f>
        <v>Taskbar Toolbars - Backup and Restore in Windows 10 </v>
      </c>
      <c r="B4055" s="23" t="s">
        <v>3789</v>
      </c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</row>
    <row r="4056" ht="27.0" customHeight="1">
      <c r="A4056" s="22" t="str">
        <f>HYPERLINK("https://www.tenforums.com/tutorials/104375-enable-disable-adding-removing-toolbars-taskbar-windows.html","Taskbar Toolbars - Enable or Disable Adding and Removing in Windows")</f>
        <v>Taskbar Toolbars - Enable or Disable Adding and Removing in Windows</v>
      </c>
      <c r="B4056" s="23" t="s">
        <v>3790</v>
      </c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</row>
    <row r="4057" ht="27.0" customHeight="1">
      <c r="A4057" s="22" t="str">
        <f>HYPERLINK("https://www.tenforums.com/tutorials/104386-enable-disable-toolbars-taskbar-windows.html","Taskbar Toolbars - Enable or Disable in Windows")</f>
        <v>Taskbar Toolbars - Enable or Disable in Windows</v>
      </c>
      <c r="B4057" s="23" t="s">
        <v>3791</v>
      </c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</row>
    <row r="4058" ht="27.0" customHeight="1">
      <c r="A4058" s="22" t="str">
        <f>HYPERLINK("https://www.tenforums.com/tutorials/105299-enable-disable-rearranging-toolbars-taskbar-windows.html","Taskbar Toolbars - Enable or Disable Rearranging  in Windows")</f>
        <v>Taskbar Toolbars - Enable or Disable Rearranging  in Windows</v>
      </c>
      <c r="B4058" s="23" t="s">
        <v>3792</v>
      </c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</row>
    <row r="4059" ht="27.0" customHeight="1">
      <c r="A4059" s="22" t="str">
        <f>HYPERLINK("https://www.tenforums.com/tutorials/67660-taskbar-toolbars-remove-windows-10-a.html","Taskbar Toolbars - Remove in Windows 10 ")</f>
        <v>Taskbar Toolbars - Remove in Windows 10 </v>
      </c>
      <c r="B4059" s="23" t="s">
        <v>3793</v>
      </c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</row>
    <row r="4060" ht="27.0" customHeight="1">
      <c r="A4060" s="22" t="str">
        <f>HYPERLINK("https://www.tenforums.com/tutorials/67661-taskbar-toolbars-reset-clear-windows-10-a.html","Taskbar Toolbars - Reset and Clear in Windows 10 ")</f>
        <v>Taskbar Toolbars - Reset and Clear in Windows 10 </v>
      </c>
      <c r="B4060" s="23" t="s">
        <v>3794</v>
      </c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</row>
    <row r="4061" ht="27.0" customHeight="1">
      <c r="A4061" s="22" t="str">
        <f>HYPERLINK("https://www.tenforums.com/tutorials/5556-turn-off-transparency-effects-windows-10-a.html","Taskbar Transparency - Turn On or Off in Windows 10")</f>
        <v>Taskbar Transparency - Turn On or Off in Windows 10</v>
      </c>
      <c r="B4061" s="23" t="s">
        <v>79</v>
      </c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</row>
    <row r="4062" ht="27.0" customHeight="1">
      <c r="A4062" s="22" t="str">
        <f>HYPERLINK("https://www.tenforums.com/tutorials/48147-windows-ink-workspace-button-hide-show-taskbar-windows-10-a.html","Taskbar Windows Ink Workspace Button - Hide or Show in Windows 10 ")</f>
        <v>Taskbar Windows Ink Workspace Button - Hide or Show in Windows 10 </v>
      </c>
      <c r="B4062" s="23" t="s">
        <v>3795</v>
      </c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</row>
    <row r="4063" ht="27.0" customHeight="1">
      <c r="A4063" s="25" t="s">
        <v>3796</v>
      </c>
      <c r="B4063" s="24" t="s">
        <v>3797</v>
      </c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</row>
    <row r="4064" ht="27.0" customHeight="1">
      <c r="A4064" s="25" t="s">
        <v>3798</v>
      </c>
      <c r="B4064" s="24" t="s">
        <v>3799</v>
      </c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</row>
    <row r="4065" ht="27.0" customHeight="1">
      <c r="A4065" s="22" t="str">
        <f>HYPERLINK("https://www.tenforums.com/tutorials/70830-temporary-files-delete-windows-10-a.html","Temporary Files - Delete in Windows 10 ")</f>
        <v>Temporary Files - Delete in Windows 10 </v>
      </c>
      <c r="B4065" s="23" t="s">
        <v>3800</v>
      </c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</row>
    <row r="4066" ht="27.0" customHeight="1">
      <c r="A4066" s="30" t="str">
        <f>HYPERLINK("https://www.tenforums.com/tutorials/48012-fix-youve-been-signed-temporary-profile-windows-10-a.html","Temporary Profile Error - Fix in Windows 10")</f>
        <v>Temporary Profile Error - Fix in Windows 10</v>
      </c>
      <c r="B4066" s="24" t="s">
        <v>3801</v>
      </c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</row>
    <row r="4067" ht="27.0" customHeight="1">
      <c r="A4067" s="22" t="str">
        <f>HYPERLINK("https://www.tenforums.com/tutorials/106813-enable-disable-log-users-temporary-profiles-windows.html","Temporary Profiles - Enable or Disable Log On Users with in Windows")</f>
        <v>Temporary Profiles - Enable or Disable Log On Users with in Windows</v>
      </c>
      <c r="B4067" s="23" t="s">
        <v>3802</v>
      </c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</row>
    <row r="4068" ht="27.0" customHeight="1">
      <c r="A4068" s="25" t="s">
        <v>3803</v>
      </c>
      <c r="B4068" s="24" t="s">
        <v>3804</v>
      </c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</row>
    <row r="4069" ht="27.0" customHeight="1">
      <c r="A4069" s="22" t="str">
        <f>HYPERLINK("https://www.tenforums.com/tutorials/100964-terminate-microsoft-store-apps-windows-10-a.html","Terminate Microsoft Store Apps in Windows 10")</f>
        <v>Terminate Microsoft Store Apps in Windows 10</v>
      </c>
      <c r="B4069" s="23" t="s">
        <v>215</v>
      </c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</row>
    <row r="4070" ht="27.0" customHeight="1">
      <c r="A4070" s="22" t="str">
        <f>HYPERLINK("https://www.tenforums.com/tutorials/127559-terminate-running-windows-subsystem-linux-distro-windows-10-a.html","Terminate Running Windows Subsystem for Linux Distro in Windows 10")</f>
        <v>Terminate Running Windows Subsystem for Linux Distro in Windows 10</v>
      </c>
      <c r="B4070" s="23" t="s">
        <v>3805</v>
      </c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</row>
    <row r="4071" ht="27.0" customHeight="1">
      <c r="A4071" s="25" t="s">
        <v>3806</v>
      </c>
      <c r="B4071" s="24" t="s">
        <v>1010</v>
      </c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</row>
    <row r="4072" ht="27.0" customHeight="1">
      <c r="A4072" s="25" t="s">
        <v>3807</v>
      </c>
      <c r="B4072" s="24" t="s">
        <v>3808</v>
      </c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</row>
    <row r="4073" ht="27.0" customHeight="1">
      <c r="A4073" s="22" t="str">
        <f>HYPERLINK("https://www.tenforums.com/tutorials/133712-change-window-text-color-windows-10-a.html","Text Color of Window - Change in Windows 10")</f>
        <v>Text Color of Window - Change in Windows 10</v>
      </c>
      <c r="B4073" s="23" t="s">
        <v>3809</v>
      </c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</row>
    <row r="4074" ht="27.0" customHeight="1">
      <c r="A4074" s="30" t="str">
        <f>HYPERLINK("https://www.tenforums.com/tutorials/95372-change-text-cursor-blink-rate-windows.html","Text Cursor Blink Rate - Change in Windows")</f>
        <v>Text Cursor Blink Rate - Change in Windows</v>
      </c>
      <c r="B4074" s="24" t="s">
        <v>769</v>
      </c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</row>
    <row r="4075" ht="27.0" customHeight="1">
      <c r="A4075" s="25" t="str">
        <f>HYPERLINK("https://www.tenforums.com/tutorials/137454-change-text-cursor-indicator-color-windows-10-a.html","Text Cursor Indicator Color - Change in Windows 10")</f>
        <v>Text Cursor Indicator Color - Change in Windows 10</v>
      </c>
      <c r="B4075" s="24" t="s">
        <v>3810</v>
      </c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</row>
    <row r="4076" ht="27.0" customHeight="1">
      <c r="A4076" s="25" t="str">
        <f>HYPERLINK("https://www.tenforums.com/tutorials/137446-change-text-cursor-indicator-size-windows-10-a.html","Text Cursor Indicator Size - Change in Windows 10")</f>
        <v>Text Cursor Indicator Size - Change in Windows 10</v>
      </c>
      <c r="B4076" s="24" t="s">
        <v>3811</v>
      </c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</row>
    <row r="4077" ht="27.0" customHeight="1">
      <c r="A4077" s="25" t="str">
        <f>HYPERLINK("https://www.tenforums.com/tutorials/137349-turn-off-text-cursor-indicator-windows-10-a.html","Text Cursor Indicator - Turn On or Off in Windows 10")</f>
        <v>Text Cursor Indicator - Turn On or Off in Windows 10</v>
      </c>
      <c r="B4077" s="24" t="s">
        <v>3812</v>
      </c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</row>
    <row r="4078" ht="27.0" customHeight="1">
      <c r="A4078" s="30" t="str">
        <f>HYPERLINK("https://www.tenforums.com/tutorials/95305-change-text-cursor-thickness-windows-10-a.html","Text Cursor Thickness - Change in Windows 10")</f>
        <v>Text Cursor Thickness - Change in Windows 10</v>
      </c>
      <c r="B4078" s="24" t="s">
        <v>770</v>
      </c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</row>
    <row r="4079" ht="27.0" customHeight="1">
      <c r="A4079" s="22" t="str">
        <f>HYPERLINK("https://www.tenforums.com/tutorials/29355-messaging-app-send-sms-text-message-windows-10-pc.html","Text Message - Send from Messaging app on Windows 10 PC")</f>
        <v>Text Message - Send from Messaging app on Windows 10 PC</v>
      </c>
      <c r="B4079" s="23" t="s">
        <v>3813</v>
      </c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</row>
    <row r="4080" ht="27.0" customHeight="1">
      <c r="A4080" s="22" t="str">
        <f>HYPERLINK("https://www.tenforums.com/tutorials/119899-view-text-messages-android-phone-your-phone-app-windows-10-a.html","Text Messages from Android Phone - View and Reply in Your Phone app on Windows 10")</f>
        <v>Text Messages from Android Phone - View and Reply in Your Phone app on Windows 10</v>
      </c>
      <c r="B4080" s="23" t="s">
        <v>156</v>
      </c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</row>
    <row r="4081" ht="27.0" customHeight="1">
      <c r="A4081" s="22" t="str">
        <f>HYPERLINK("https://www.tenforums.com/tutorials/103101-create-text-services-input-languages-shortcut-windows.html","Text Services and Input Languages shortcut - Create in Windows")</f>
        <v>Text Services and Input Languages shortcut - Create in Windows</v>
      </c>
      <c r="B4081" s="23" t="s">
        <v>3814</v>
      </c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</row>
    <row r="4082" ht="27.0" customHeight="1">
      <c r="A4082" s="22" t="str">
        <f>HYPERLINK("https://www.tenforums.com/tutorials/112263-change-text-size-windows-10-a.html","Text Size - Change in Windows 10")</f>
        <v>Text Size - Change in Windows 10</v>
      </c>
      <c r="B4082" s="23" t="s">
        <v>3815</v>
      </c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</row>
    <row r="4083" ht="27.0" customHeight="1">
      <c r="A4083" s="22" t="str">
        <f>HYPERLINK("https://www.tenforums.com/tutorials/19768-icons-text-size-change-windows-10-a.html","Text Size for Icons - Change in Windows 10")</f>
        <v>Text Size for Icons - Change in Windows 10</v>
      </c>
      <c r="B4083" s="23" t="s">
        <v>3816</v>
      </c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</row>
    <row r="4084" ht="27.0" customHeight="1">
      <c r="A4084" s="22" t="str">
        <f>HYPERLINK("https://www.tenforums.com/tutorials/70839-menus-text-size-change-windows-10-a.html","Text Size for Menus - Change in Windows 10 ")</f>
        <v>Text Size for Menus - Change in Windows 10 </v>
      </c>
      <c r="B4084" s="23" t="s">
        <v>1733</v>
      </c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</row>
    <row r="4085" ht="27.0" customHeight="1">
      <c r="A4085" s="22" t="str">
        <f>HYPERLINK("https://www.tenforums.com/tutorials/19150-title-bar-text-size-change-windows-10-a.html","Text Size for Title Bars - Change in Windows 10")</f>
        <v>Text Size for Title Bars - Change in Windows 10</v>
      </c>
      <c r="B4085" s="23" t="s">
        <v>3817</v>
      </c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</row>
    <row r="4086" ht="27.0" customHeight="1">
      <c r="A4086" s="22" t="str">
        <f>HYPERLINK("https://www.tenforums.com/tutorials/98254-turn-off-text-suggestions-hardware-keyboard-windows-10-a.html","Text Suggestions for Hardware Keyboard - Turn On or Off in Windows 10")</f>
        <v>Text Suggestions for Hardware Keyboard - Turn On or Off in Windows 10</v>
      </c>
      <c r="B4086" s="23" t="s">
        <v>1558</v>
      </c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</row>
    <row r="4087" ht="27.0" customHeight="1">
      <c r="A4087" s="22" t="str">
        <f>HYPERLINK("https://www.tenforums.com/tutorials/98274-add-space-after-text-suggestion-hardware-keyboard-windows-10-a.html","Text Suggestions for Hardware Keyboard - Add Space After in Windows 10")</f>
        <v>Text Suggestions for Hardware Keyboard - Add Space After in Windows 10</v>
      </c>
      <c r="B4087" s="23" t="s">
        <v>1557</v>
      </c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</row>
    <row r="4088" ht="27.0" customHeight="1">
      <c r="A4088" s="22" t="str">
        <f>HYPERLINK("https://www.tenforums.com/tutorials/90570-allow-prevent-users-change-save-theme-windows-10-a.html","Theme - Allow or Prevent Users to Change or Save in Windows 10")</f>
        <v>Theme - Allow or Prevent Users to Change or Save in Windows 10</v>
      </c>
      <c r="B4088" s="23" t="s">
        <v>3818</v>
      </c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</row>
    <row r="4089" ht="27.0" customHeight="1">
      <c r="A4089" s="22" t="str">
        <f>HYPERLINK("https://www.tenforums.com/tutorials/5894-theme-change-windows-10-a.html","Theme - Change in Windows 10")</f>
        <v>Theme - Change in Windows 10</v>
      </c>
      <c r="B4089" s="23" t="s">
        <v>3819</v>
      </c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</row>
    <row r="4090" ht="27.0" customHeight="1">
      <c r="A4090" s="22" t="str">
        <f>HYPERLINK("https://www.tenforums.com/tutorials/76729-theme-delete-windows-10-a.html","Theme - Delete in Windows 10")</f>
        <v>Theme - Delete in Windows 10</v>
      </c>
      <c r="B4090" s="24" t="s">
        <v>3820</v>
      </c>
      <c r="C4090" s="3"/>
      <c r="D4090" s="3"/>
      <c r="E4090" s="3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</row>
    <row r="4091" ht="27.0" customHeight="1">
      <c r="A4091" s="22" t="str">
        <f>HYPERLINK("https://www.tenforums.com/tutorials/117903-enable-disable-syncing-theme-windows-10-sync-your-settings.html","Theme - Enable or Disable in Sync Your Settings in Windows 10")</f>
        <v>Theme - Enable or Disable in Sync Your Settings in Windows 10</v>
      </c>
      <c r="B4091" s="23" t="s">
        <v>3680</v>
      </c>
      <c r="C4091" s="3"/>
      <c r="D4091" s="3"/>
      <c r="E4091" s="3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</row>
    <row r="4092" ht="27.0" customHeight="1">
      <c r="A4092" s="22" t="str">
        <f>HYPERLINK("https://www.tenforums.com/tutorials/24038-apps-use-light-dark-theme-windows-10-a.html","Theme for Apps - Use Light or Dark in Windows 10")</f>
        <v>Theme for Apps - Use Light or Dark in Windows 10</v>
      </c>
      <c r="B4092" s="23" t="s">
        <v>3821</v>
      </c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</row>
    <row r="4093" ht="27.0" customHeight="1">
      <c r="A4093" s="22" t="str">
        <f>HYPERLINK("https://www.tenforums.com/tutorials/41564-theme-save-windows-10-a.html","Theme - Save in Windows 10 ")</f>
        <v>Theme - Save in Windows 10 </v>
      </c>
      <c r="B4093" s="23" t="s">
        <v>3822</v>
      </c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</row>
    <row r="4094" ht="27.0" customHeight="1">
      <c r="A4094" s="22" t="str">
        <f>HYPERLINK("https://www.tenforums.com/tutorials/5872-theme-settings-shortcut-create-windows-10-a.html","Theme Settings shortcut - Create in Windows 10")</f>
        <v>Theme Settings shortcut - Create in Windows 10</v>
      </c>
      <c r="B4094" s="23" t="s">
        <v>3823</v>
      </c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</row>
    <row r="4095" ht="27.0" customHeight="1">
      <c r="A4095" s="22" t="str">
        <f>HYPERLINK("https://www.tenforums.com/tutorials/91251-allow-prevent-themes-change-desktop-icons-windows-10-a.html","Themes - Allow or Prevent to Change Desktop Icons in Windows 10")</f>
        <v>Themes - Allow or Prevent to Change Desktop Icons in Windows 10</v>
      </c>
      <c r="B4095" s="23" t="s">
        <v>826</v>
      </c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</row>
    <row r="4096" ht="27.0" customHeight="1">
      <c r="A4096" s="22" t="str">
        <f>HYPERLINK("https://www.tenforums.com/tutorials/95458-allow-prevent-themes-change-mouse-pointers-windows-10-a.html","Themes - Allow or Prevent to Change Mouse Pointers in Windows 10")</f>
        <v>Themes - Allow or Prevent to Change Mouse Pointers in Windows 10</v>
      </c>
      <c r="B4096" s="23" t="s">
        <v>2531</v>
      </c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</row>
    <row r="4097" ht="27.0" customHeight="1">
      <c r="A4097" s="25" t="s">
        <v>3824</v>
      </c>
      <c r="B4097" s="24" t="s">
        <v>1027</v>
      </c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</row>
    <row r="4098" ht="27.0" customHeight="1">
      <c r="A4098" s="22" t="str">
        <f>HYPERLINK("https://www.tenforums.com/tutorials/74869-install-themes-store-windows-10-a.html","Themes - Install from Store in Windows 10")</f>
        <v>Themes - Install from Store in Windows 10</v>
      </c>
      <c r="B4098" s="23" t="s">
        <v>3825</v>
      </c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</row>
    <row r="4099" ht="27.0" customHeight="1">
      <c r="A4099" s="22" t="str">
        <f>HYPERLINK("https://www.tenforums.com/tutorials/76759-themes-restore-default-themes-windows-10-a.html","Themes - Restore Default Themes in Windows 10")</f>
        <v>Themes - Restore Default Themes in Windows 10</v>
      </c>
      <c r="B4099" s="24" t="s">
        <v>3826</v>
      </c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</row>
    <row r="4100" ht="27.0" customHeight="1">
      <c r="A4100" s="22" t="str">
        <f>HYPERLINK("https://www.tenforums.com/tutorials/38480-app-has-been-blocked-your-protection-bypass-windows-10-a.html","This app has been blocked for your protection - Bypass in Windows 10")</f>
        <v>This app has been blocked for your protection - Bypass in Windows 10</v>
      </c>
      <c r="B4100" s="23" t="s">
        <v>3827</v>
      </c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</row>
    <row r="4101" ht="27.0" customHeight="1">
      <c r="A4101" s="22" t="str">
        <f>HYPERLINK("https://www.tenforums.com/tutorials/19717-control-panel-add-remove-pc-windows-10-a.html","This PC - Add or Remove Control Panel in Windows 10")</f>
        <v>This PC - Add or Remove Control Panel in Windows 10</v>
      </c>
      <c r="B4101" s="23" t="s">
        <v>673</v>
      </c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</row>
    <row r="4102" ht="27.0" customHeight="1">
      <c r="A4102" s="22" t="str">
        <f>HYPERLINK("https://www.tenforums.com/tutorials/22697-devices-printers-add-remove-pc-windows-10-a.html","This PC - Add or Remove Devices and Printers in Windows 10")</f>
        <v>This PC - Add or Remove Devices and Printers in Windows 10</v>
      </c>
      <c r="B4102" s="23" t="s">
        <v>877</v>
      </c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</row>
    <row r="4103" ht="27.0" customHeight="1">
      <c r="A4103" s="22" t="str">
        <f>HYPERLINK("https://www.tenforums.com/tutorials/91258-change-default-icon-pc-windows-10-a.html","This PC - Change Default Icon in Windows 10")</f>
        <v>This PC - Change Default Icon in Windows 10</v>
      </c>
      <c r="B4103" s="23" t="s">
        <v>3828</v>
      </c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</row>
    <row r="4104" ht="27.0" customHeight="1">
      <c r="A4104" s="22" t="str">
        <f>HYPERLINK("https://www.tenforums.com/tutorials/91625-remove-manage-pc-context-menu-windows-10-a.html","This PC Context Menu - Add or Remove Manage in Windows 10")</f>
        <v>This PC Context Menu - Add or Remove Manage in Windows 10</v>
      </c>
      <c r="B4104" s="23" t="s">
        <v>1699</v>
      </c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</row>
    <row r="4105" ht="27.0" customHeight="1">
      <c r="A4105" s="25" t="s">
        <v>3829</v>
      </c>
      <c r="B4105" s="24" t="s">
        <v>1702</v>
      </c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</row>
    <row r="4106" ht="27.0" customHeight="1">
      <c r="A4106" s="22" t="str">
        <f>HYPERLINK("https://www.tenforums.com/tutorials/6015-pc-folders-add-remove-windows-10-a.html","This PC 'Folders' - Add or Remove in Windows 10")</f>
        <v>This PC 'Folders' - Add or Remove in Windows 10</v>
      </c>
      <c r="B4106" s="23" t="s">
        <v>1273</v>
      </c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</row>
    <row r="4107" ht="27.0" customHeight="1">
      <c r="A4107" s="22" t="str">
        <f>HYPERLINK("https://www.tenforums.com/tutorials/81222-change-icons-folders-pc-windows-10-a.html","This PC Folders - Change Icons in Windows 10")</f>
        <v>This PC Folders - Change Icons in Windows 10</v>
      </c>
      <c r="B4107" s="24" t="s">
        <v>3830</v>
      </c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</row>
    <row r="4108" ht="27.0" customHeight="1">
      <c r="A4108" s="22" t="str">
        <f>HYPERLINK("https://www.tenforums.com/tutorials/5352-pc-navigation-pane-add-remove-windows-10-a.html","This PC in Navigation Pane - Add or Remove in Windows 10")</f>
        <v>This PC in Navigation Pane - Add or Remove in Windows 10</v>
      </c>
      <c r="B4108" s="23" t="s">
        <v>2605</v>
      </c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</row>
    <row r="4109" ht="27.0" customHeight="1">
      <c r="A4109" s="22" t="str">
        <f>HYPERLINK("https://www.tenforums.com/tutorials/3734-file-explorer-open-pc-quick-access.html","This PC - Open to in File Explorer")</f>
        <v>This PC - Open to in File Explorer</v>
      </c>
      <c r="B4109" s="23" t="s">
        <v>1154</v>
      </c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</row>
    <row r="4110" ht="27.0" customHeight="1">
      <c r="A4110" s="22" t="str">
        <f>HYPERLINK("https://www.tenforums.com/tutorials/2759-pc-shortcut-create-windows-10-a.html","This PC Shortcut - Create in Windows 10")</f>
        <v>This PC Shortcut - Create in Windows 10</v>
      </c>
      <c r="B4110" s="23" t="s">
        <v>3831</v>
      </c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</row>
    <row r="4111" ht="27.0" customHeight="1">
      <c r="A4111" s="22" t="str">
        <f>HYPERLINK("https://www.tenforums.com/tutorials/5655-thumbnail-cache-clear-reset-windows-10-a.html","Thumbnail Cache - Clear and Reset in Windows 10")</f>
        <v>Thumbnail Cache - Clear and Reset in Windows 10</v>
      </c>
      <c r="B4111" s="23" t="s">
        <v>3832</v>
      </c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</row>
    <row r="4112" ht="27.0" customHeight="1">
      <c r="A4112" s="22" t="str">
        <f>HYPERLINK("https://www.tenforums.com/tutorials/103762-prevent-windows-10-deleting-thumbnail-cache.html","Thumbnail Cache - Prevent Windows 10 from Deleting")</f>
        <v>Thumbnail Cache - Prevent Windows 10 from Deleting</v>
      </c>
      <c r="B4112" s="23" t="s">
        <v>244</v>
      </c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</row>
    <row r="4113" ht="27.0" customHeight="1">
      <c r="A4113" s="22" t="str">
        <f>HYPERLINK("https://www.tenforums.com/tutorials/80883-change-border-thumbnail-previews-windows-10-a.html","Thumbnail Previews - Change Border in Windows 10")</f>
        <v>Thumbnail Previews - Change Border in Windows 10</v>
      </c>
      <c r="B4113" s="24" t="s">
        <v>3833</v>
      </c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</row>
    <row r="4114" ht="27.0" customHeight="1">
      <c r="A4114" s="22" t="str">
        <f>HYPERLINK("https://www.tenforums.com/tutorials/18834-thumbnail-previews-file-explorer-enable-disable-windows-10-a.html","Thumbnail Previews in File Explorer - Enable or Disable in Windows 10")</f>
        <v>Thumbnail Previews in File Explorer - Enable or Disable in Windows 10</v>
      </c>
      <c r="B4114" s="23" t="s">
        <v>3834</v>
      </c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</row>
    <row r="4115" ht="27.0" customHeight="1">
      <c r="A4115" s="35" t="s">
        <v>3835</v>
      </c>
      <c r="B4115" s="39" t="s">
        <v>1266</v>
      </c>
      <c r="C4115" s="14"/>
      <c r="D4115" s="14"/>
      <c r="E4115" s="14"/>
      <c r="F4115" s="14"/>
      <c r="G4115" s="14"/>
      <c r="H4115" s="14"/>
      <c r="I4115" s="14"/>
      <c r="J4115" s="14"/>
      <c r="K4115" s="14"/>
      <c r="L4115" s="14"/>
      <c r="M4115" s="14"/>
      <c r="N4115" s="14"/>
      <c r="O4115" s="14"/>
      <c r="P4115" s="14"/>
      <c r="Q4115" s="14"/>
      <c r="R4115" s="14"/>
      <c r="S4115" s="14"/>
      <c r="T4115" s="14"/>
      <c r="U4115" s="14"/>
      <c r="V4115" s="14"/>
      <c r="W4115" s="14"/>
      <c r="X4115" s="14"/>
    </row>
    <row r="4116" ht="27.0" customHeight="1">
      <c r="A4116" s="25" t="s">
        <v>3836</v>
      </c>
      <c r="B4116" s="24" t="s">
        <v>2544</v>
      </c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</row>
    <row r="4117" ht="27.0" customHeight="1">
      <c r="A4117" s="22" t="str">
        <f>HYPERLINK("https://www.tenforums.com/tutorials/78839-clear-live-tile-cache-start-windows-10-a.html","Tile Cache on Start - Clear in Windows 10")</f>
        <v>Tile Cache on Start - Clear in Windows 10</v>
      </c>
      <c r="B4117" s="24" t="s">
        <v>1601</v>
      </c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</row>
    <row r="4118" ht="27.0" customHeight="1">
      <c r="A4118" s="22" t="str">
        <f>HYPERLINK("https://www.tenforums.com/tutorials/48356-tile-notifications-start-clear-during-log-windows-10-a.html","Tile Notifications on Start - Clear during Log on in Windows 10 ")</f>
        <v>Tile Notifications on Start - Clear during Log on in Windows 10 </v>
      </c>
      <c r="B4118" s="23" t="s">
        <v>3611</v>
      </c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</row>
    <row r="4119" ht="27.0" customHeight="1">
      <c r="A4119" s="22" t="str">
        <f>HYPERLINK("https://www.tenforums.com/tutorials/50834-live-tiles-start-enable-disable-windows-10-a.html","Tile Notifications on Start - Enable or Disable in Windows 10 ")</f>
        <v>Tile Notifications on Start - Enable or Disable in Windows 10 </v>
      </c>
      <c r="B4119" s="23" t="s">
        <v>1602</v>
      </c>
      <c r="C4119" s="3"/>
      <c r="D4119" s="3"/>
      <c r="E4119" s="3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</row>
    <row r="4120" ht="27.0" customHeight="1">
      <c r="A4120" s="22" t="str">
        <f>HYPERLINK("https://www.tenforums.com/tutorials/7188-tile-transparency-start-adjust-windows-10-mobile-phones.html","Tile Transparency on Start - Adjust in Windows 10 Mobile Phones")</f>
        <v>Tile Transparency on Start - Adjust in Windows 10 Mobile Phones</v>
      </c>
      <c r="B4120" s="23" t="s">
        <v>3837</v>
      </c>
      <c r="C4120" s="3"/>
      <c r="D4120" s="3"/>
      <c r="E4120" s="3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</row>
    <row r="4121" ht="27.0" customHeight="1">
      <c r="A4121" s="22" t="str">
        <f>HYPERLINK("https://www.tenforums.com/tutorials/3384-tiles-resize-windows-10-start-menu.html","Tiles - Resize on Windows 10 Start Menu")</f>
        <v>Tiles - Resize on Windows 10 Start Menu</v>
      </c>
      <c r="B4121" s="23" t="s">
        <v>3838</v>
      </c>
      <c r="C4121" s="3"/>
      <c r="D4121" s="3"/>
      <c r="E4121" s="3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</row>
    <row r="4122" ht="27.0" customHeight="1">
      <c r="A4122" s="22" t="str">
        <f>HYPERLINK("https://www.tenforums.com/tutorials/92910-allow-prevent-users-groups-change-time-windows-10-a.html","Time - Allow or Prevent Users and Groups to Change in Windows 10")</f>
        <v>Time - Allow or Prevent Users and Groups to Change in Windows 10</v>
      </c>
      <c r="B4122" s="23" t="s">
        <v>3839</v>
      </c>
      <c r="C4122" s="3"/>
      <c r="D4122" s="3"/>
      <c r="E4122" s="3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</row>
    <row r="4123" ht="27.0" customHeight="1">
      <c r="A4123" s="22" t="str">
        <f>HYPERLINK("https://www.tenforums.com/tutorials/73360-date-time-formats-change-windows-10-a.html","Time and Date Formats - Change in Windows 10 ")</f>
        <v>Time and Date Formats - Change in Windows 10 </v>
      </c>
      <c r="B4123" s="23" t="s">
        <v>785</v>
      </c>
      <c r="C4123" s="3"/>
      <c r="D4123" s="3"/>
      <c r="E4123" s="3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</row>
    <row r="4124" ht="27.0" customHeight="1">
      <c r="A4124" s="22" t="str">
        <f>HYPERLINK("https://www.tenforums.com/tutorials/105864-enable-disable-changing-date-time-formats-windows.html","Time and Date Formats - Enable or Disable Changing in Windows")</f>
        <v>Time and Date Formats - Enable or Disable Changing in Windows</v>
      </c>
      <c r="B4124" s="23" t="s">
        <v>786</v>
      </c>
      <c r="C4124" s="3"/>
      <c r="D4124" s="3"/>
      <c r="E4124" s="3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</row>
    <row r="4125" ht="27.0" customHeight="1">
      <c r="A4125" s="22" t="str">
        <f>HYPERLINK("https://www.tenforums.com/tutorials/6408-time-change-windows-10-a.html","Time - Change in Windows 10")</f>
        <v>Time - Change in Windows 10</v>
      </c>
      <c r="B4125" s="23" t="s">
        <v>566</v>
      </c>
      <c r="C4125" s="3"/>
      <c r="D4125" s="3"/>
      <c r="E4125" s="3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</row>
    <row r="4126" ht="27.0" customHeight="1">
      <c r="A4126" s="25" t="str">
        <f>HYPERLINK("https://www.tenforums.com/tutorials/152682-turn-off-adjust-daylight-saving-time-windows-10-a.html","Time - Daylight Saving Time - Turn On or Off in Windows 10")</f>
        <v>Time - Daylight Saving Time - Turn On or Off in Windows 10</v>
      </c>
      <c r="B4126" s="24" t="s">
        <v>567</v>
      </c>
      <c r="C4126" s="3"/>
      <c r="D4126" s="3"/>
      <c r="E4126" s="3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</row>
    <row r="4127" ht="27.0" customHeight="1">
      <c r="A4127" s="22" t="str">
        <f>HYPERLINK("https://www.tenforums.com/tutorials/135455-change-internet-time-server-windows.html","Time Server - Change in Windows")</f>
        <v>Time Server - Change in Windows</v>
      </c>
      <c r="B4127" s="23" t="s">
        <v>1519</v>
      </c>
      <c r="C4127" s="3"/>
      <c r="D4127" s="3"/>
      <c r="E4127" s="3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</row>
    <row r="4128" ht="27.0" customHeight="1">
      <c r="A4128" s="22" t="str">
        <f>HYPERLINK("https://www.tenforums.com/tutorials/135522-add-remove-internet-time-servers-windows.html","Time Servers - Add and Remove in Windows")</f>
        <v>Time Servers - Add and Remove in Windows</v>
      </c>
      <c r="B4128" s="23" t="s">
        <v>1520</v>
      </c>
      <c r="C4128" s="3"/>
      <c r="D4128" s="3"/>
      <c r="E4128" s="3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</row>
    <row r="4129" ht="27.0" customHeight="1">
      <c r="A4129" s="22" t="str">
        <f>HYPERLINK("https://www.tenforums.com/tutorials/6410-clock-synchronize-internet-time-server-windows-10-a.html","Time - Synchronize with Internet Time Server in Windows 10")</f>
        <v>Time - Synchronize with Internet Time Server in Windows 10</v>
      </c>
      <c r="B4129" s="23" t="s">
        <v>571</v>
      </c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</row>
    <row r="4130" ht="27.0" customHeight="1">
      <c r="A4130" s="22" t="str">
        <f>HYPERLINK("https://www.tenforums.com/tutorials/129765-allow-prevent-users-groups-change-time-zone-windows-10-a.html","Time Zone - Allow or Prevent Users and Groups to Change in Windows 10")</f>
        <v>Time Zone - Allow or Prevent Users and Groups to Change in Windows 10</v>
      </c>
      <c r="B4130" s="23" t="s">
        <v>3840</v>
      </c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</row>
    <row r="4131" ht="27.0" customHeight="1">
      <c r="A4131" s="22" t="str">
        <f>HYPERLINK("https://www.tenforums.com/tutorials/6401-time-zone-change-windows-10-a.html","Time Zone - Change in Windows 10")</f>
        <v>Time Zone - Change in Windows 10</v>
      </c>
      <c r="B4131" s="23" t="s">
        <v>3841</v>
      </c>
      <c r="C4131" s="3"/>
      <c r="D4131" s="3"/>
      <c r="E4131" s="3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</row>
    <row r="4132" ht="27.0" customHeight="1">
      <c r="A4132" s="25" t="str">
        <f>HYPERLINK("https://www.tenforums.com/tutorials/27744-add-remove-additional-time-zone-clocks-taskbar-windows-10-a.html","Time Zone Clocks - Add or Remove Additional Clocks on Taskbar in Windows 10")</f>
        <v>Time Zone Clocks - Add or Remove Additional Clocks on Taskbar in Windows 10</v>
      </c>
      <c r="B4132" s="24" t="s">
        <v>3842</v>
      </c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</row>
    <row r="4133" ht="27.0" customHeight="1">
      <c r="A4133" s="22" t="str">
        <f>HYPERLINK("https://www.tenforums.com/tutorials/27558-time-zones-restore-default-time-zones-windows-10-a.html","Time Zones - Restore Default Time Zones in Windows 10")</f>
        <v>Time Zones - Restore Default Time Zones in Windows 10</v>
      </c>
      <c r="B4133" s="23" t="s">
        <v>3843</v>
      </c>
      <c r="C4133" s="3"/>
      <c r="D4133" s="3"/>
      <c r="E4133" s="3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</row>
    <row r="4134" ht="27.0" customHeight="1">
      <c r="A4134" s="22" t="str">
        <f>HYPERLINK("https://www.tenforums.com/tutorials/112737-clear-activities-timeline-windows-10-a.html","Timeline - Clear Activities from in Windows 10")</f>
        <v>Timeline - Clear Activities from in Windows 10</v>
      </c>
      <c r="B4134" s="23" t="s">
        <v>92</v>
      </c>
      <c r="C4134" s="3"/>
      <c r="D4134" s="3"/>
      <c r="E4134" s="3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</row>
    <row r="4135" ht="27.0" customHeight="1">
      <c r="A4135" s="22" t="str">
        <f>HYPERLINK("https://www.tenforums.com/tutorials/101852-enable-disable-timeline-windows-10-a.html","Timeline - Enable or Disable in Windows 10")</f>
        <v>Timeline - Enable or Disable in Windows 10</v>
      </c>
      <c r="B4135" s="23" t="s">
        <v>3844</v>
      </c>
      <c r="C4135" s="3"/>
      <c r="D4135" s="3"/>
      <c r="E4135" s="3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</row>
    <row r="4136" ht="27.0" customHeight="1">
      <c r="A4136" s="22" t="str">
        <f>HYPERLINK("https://www.tenforums.com/tutorials/100703-open-use-timeline-windows-10-a.html","Timeline - Open and Use in Windows 10")</f>
        <v>Timeline - Open and Use in Windows 10</v>
      </c>
      <c r="B4136" s="23" t="s">
        <v>3845</v>
      </c>
      <c r="C4136" s="3"/>
      <c r="D4136" s="3"/>
      <c r="E4136" s="3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</row>
    <row r="4137" ht="27.0" customHeight="1">
      <c r="A4137" s="22" t="str">
        <f>HYPERLINK("https://www.tenforums.com/tutorials/102071-turn-off-timeline-suggestions-windows-10-a.html","Timeline Suggestions - Turn On or Off in Windows 10")</f>
        <v>Timeline Suggestions - Turn On or Off in Windows 10</v>
      </c>
      <c r="B4137" s="23" t="s">
        <v>3846</v>
      </c>
      <c r="C4137" s="3"/>
      <c r="D4137" s="3"/>
      <c r="E4137" s="3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</row>
    <row r="4138" ht="27.0" customHeight="1">
      <c r="A4138" s="22" t="str">
        <f>HYPERLINK("https://www.tenforums.com/tutorials/125288-turn-off-timeline-microsoft-launcher-app-android-phone.html","Timeline - Turn On or Off in Microsoft Launcher app on Android Phone")</f>
        <v>Timeline - Turn On or Off in Microsoft Launcher app on Android Phone</v>
      </c>
      <c r="B4138" s="23" t="s">
        <v>3847</v>
      </c>
      <c r="C4138" s="3"/>
      <c r="D4138" s="3"/>
      <c r="E4138" s="3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</row>
    <row r="4139" ht="27.0" customHeight="1">
      <c r="A4139" s="22" t="str">
        <f>HYPERLINK("https://www.tenforums.com/tutorials/98192-turn-off-collect-activity-history-windows-10-a.html","Timeline - Turn On or Off in Windows 10")</f>
        <v>Timeline - Turn On or Off in Windows 10</v>
      </c>
      <c r="B4139" s="23" t="s">
        <v>96</v>
      </c>
      <c r="C4139" s="3"/>
      <c r="D4139" s="3"/>
      <c r="E4139" s="3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</row>
    <row r="4140" ht="27.0" customHeight="1">
      <c r="A4140" s="22" t="str">
        <f>HYPERLINK("https://www.tenforums.com/tutorials/30869-tips-notifications-turn-off-windows-10-a.html","Tips Notifications - Turn On or Off in Windows 10")</f>
        <v>Tips Notifications - Turn On or Off in Windows 10</v>
      </c>
      <c r="B4140" s="23" t="s">
        <v>3848</v>
      </c>
      <c r="C4140" s="3"/>
      <c r="D4140" s="3"/>
      <c r="E4140" s="3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</row>
    <row r="4141" ht="27.0" customHeight="1">
      <c r="A4141" s="22" t="str">
        <f>HYPERLINK("https://www.tenforums.com/tutorials/3380-color-appearance-change-windows-10-a.html","Title Bar Color - Change in Windows 10")</f>
        <v>Title Bar Color - Change in Windows 10</v>
      </c>
      <c r="B4141" s="23" t="s">
        <v>5</v>
      </c>
      <c r="C4141" s="3"/>
      <c r="D4141" s="3"/>
      <c r="E4141" s="3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</row>
    <row r="4142" ht="27.0" customHeight="1">
      <c r="A4142" s="22" t="str">
        <f>HYPERLINK("https://www.tenforums.com/tutorials/5768-start-taskbar-action-center-color-turn-off-windows-10-a.html","Title Bar Color - Turn On or Off to Change in Windows 10")</f>
        <v>Title Bar Color - Turn On or Off to Change in Windows 10</v>
      </c>
      <c r="B4142" s="23" t="s">
        <v>3849</v>
      </c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</row>
    <row r="4143" ht="27.0" customHeight="1">
      <c r="A4143" s="22" t="str">
        <f>HYPERLINK("https://www.tenforums.com/tutorials/79900-change-size-caption-buttons-windows-10-a.html","Title Bar Height - Change in Windows 10")</f>
        <v>Title Bar Height - Change in Windows 10</v>
      </c>
      <c r="B4143" s="24" t="s">
        <v>424</v>
      </c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</row>
    <row r="4144" ht="27.0" customHeight="1">
      <c r="A4144" s="25" t="s">
        <v>3850</v>
      </c>
      <c r="B4144" s="24" t="s">
        <v>3851</v>
      </c>
      <c r="C4144" s="3"/>
      <c r="D4144" s="3"/>
      <c r="E4144" s="3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</row>
    <row r="4145" ht="27.0" customHeight="1">
      <c r="A4145" s="22" t="str">
        <f>HYPERLINK("https://www.tenforums.com/tutorials/3430-display-full-path-title-bar-file-explorer-windows-10-a.html","Title Bar in File Explorer - Display Full Path in Windows 10")</f>
        <v>Title Bar in File Explorer - Display Full Path in Windows 10</v>
      </c>
      <c r="B4145" s="23" t="s">
        <v>1170</v>
      </c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</row>
    <row r="4146" ht="27.0" customHeight="1">
      <c r="A4146" s="22" t="str">
        <f>HYPERLINK("https://www.tenforums.com/tutorials/29073-title-bar-text-color-change-windows-10-a.html","Title Bar Text Color - Change in Windows 10")</f>
        <v>Title Bar Text Color - Change in Windows 10</v>
      </c>
      <c r="B4146" s="23" t="s">
        <v>3852</v>
      </c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</row>
    <row r="4147" ht="27.0" customHeight="1">
      <c r="A4147" s="22" t="str">
        <f>HYPERLINK("https://www.tenforums.com/tutorials/19150-title-bar-text-size-change-windows-10-a.html","Title Bar Text Size - Change in Windows 10")</f>
        <v>Title Bar Text Size - Change in Windows 10</v>
      </c>
      <c r="B4147" s="23" t="s">
        <v>3817</v>
      </c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</row>
    <row r="4148" ht="27.0" customHeight="1">
      <c r="A4148" s="22" t="str">
        <f>HYPERLINK("https://www.tenforums.com/tutorials/8505-toggle-keys-tone-turn-off-windows-10-a.html","Toggle Keys Tone - Turn On or Off in Windows 10")</f>
        <v>Toggle Keys Tone - Turn On or Off in Windows 10</v>
      </c>
      <c r="B4148" s="23" t="s">
        <v>3853</v>
      </c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</row>
    <row r="4149" ht="27.0" customHeight="1">
      <c r="A4149" s="25" t="s">
        <v>3854</v>
      </c>
      <c r="B4149" s="24" t="s">
        <v>1320</v>
      </c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</row>
    <row r="4150" ht="27.0" customHeight="1">
      <c r="A4150" s="22" t="str">
        <f>HYPERLINK("https://www.tenforums.com/tutorials/77559-tooltips-text-size-change-windows-10-a.html","Tooltips Text Size - Change in Windows 10")</f>
        <v>Tooltips Text Size - Change in Windows 10</v>
      </c>
      <c r="B4150" s="24" t="s">
        <v>3855</v>
      </c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</row>
    <row r="4151" ht="27.0" customHeight="1">
      <c r="A4151" s="22" t="str">
        <f>HYPERLINK("https://www.tenforums.com/tutorials/98443-enable-disable-touch-finger-windows-10-a.html","Touch by Finger - Enable or Disable in Windows 10")</f>
        <v>Touch by Finger - Enable or Disable in Windows 10</v>
      </c>
      <c r="B4151" s="23" t="s">
        <v>3856</v>
      </c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</row>
    <row r="4152" ht="27.0" customHeight="1">
      <c r="A4152" s="25" t="s">
        <v>3857</v>
      </c>
      <c r="B4152" s="24" t="s">
        <v>973</v>
      </c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</row>
    <row r="4153" ht="27.0" customHeight="1">
      <c r="A4153" s="25" t="s">
        <v>3858</v>
      </c>
      <c r="B4153" s="24" t="s">
        <v>975</v>
      </c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</row>
    <row r="4154" ht="27.0" customHeight="1">
      <c r="A4154" s="22" t="str">
        <f>HYPERLINK("https://www.tenforums.com/tutorials/4202-touch-gestures-windows-10-a.html","Touch Gestures for Windows 10")</f>
        <v>Touch Gestures for Windows 10</v>
      </c>
      <c r="B4154" s="23" t="s">
        <v>3859</v>
      </c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</row>
    <row r="4155" ht="27.0" customHeight="1">
      <c r="A4155" s="22" t="str">
        <f>HYPERLINK("https://www.tenforums.com/tutorials/111017-turn-off-ignore-touch-input-when-using-pen-windows-10-a.html","Touch Input - Turn On or Off Ignore when using Pen in Windows 10")</f>
        <v>Touch Input - Turn On or Off Ignore when using Pen in Windows 10</v>
      </c>
      <c r="B4155" s="23" t="s">
        <v>2915</v>
      </c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</row>
    <row r="4156" ht="27.0" customHeight="1">
      <c r="A4156" s="22" t="str">
        <f>HYPERLINK("https://www.tenforums.com/tutorials/102792-turn-off-touch-keyboard-add-period-after-double-tab-spacebar.html","Touch Keyboard Add Period after Double-tab Spacebar - Turn On or Off in Windows 10")</f>
        <v>Touch Keyboard Add Period after Double-tab Spacebar - Turn On or Off in Windows 10</v>
      </c>
      <c r="B4156" s="23" t="s">
        <v>3860</v>
      </c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</row>
    <row r="4157" ht="27.0" customHeight="1">
      <c r="A4157" s="22" t="str">
        <f>HYPERLINK("https://www.tenforums.com/tutorials/102801-turn-off-touch-keyboard-add-space-after-text-suggestion.html","Touch Keyboard Add Space after Text Suggestion - Turn On or Off in Windows 10")</f>
        <v>Touch Keyboard Add Space after Text Suggestion - Turn On or Off in Windows 10</v>
      </c>
      <c r="B4157" s="23" t="s">
        <v>3861</v>
      </c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</row>
    <row r="4158" ht="27.0" customHeight="1">
      <c r="A4158" s="22" t="str">
        <f>HYPERLINK("https://www.tenforums.com/tutorials/102848-turn-off-autocorrect-touch-keyboard-windows-10-a.html","Touch Keyboard Autocorrect Misspelled Words - Turn On or Off in Windows 10")</f>
        <v>Touch Keyboard Autocorrect Misspelled Words - Turn On or Off in Windows 10</v>
      </c>
      <c r="B4158" s="23" t="s">
        <v>3862</v>
      </c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</row>
    <row r="4159" ht="27.0" customHeight="1">
      <c r="A4159" s="22" t="str">
        <f>HYPERLINK("https://www.tenforums.com/tutorials/28436-touch-keyboard-button-taskbar-hide-show-windows-10-a.html","Touch Keyboard Button on Taskbar - Hide or Show in Windows 10")</f>
        <v>Touch Keyboard Button on Taskbar - Hide or Show in Windows 10</v>
      </c>
      <c r="B4159" s="23" t="s">
        <v>3863</v>
      </c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</row>
    <row r="4160" ht="27.0" customHeight="1">
      <c r="A4160" s="22" t="str">
        <f>HYPERLINK("https://www.tenforums.com/tutorials/83383-turn-off-touch-keyboard-capitalize-first-letter-each-sentence.html","Touch Keyboard Capitalize First Letter of Each Sentence - Turn On or Off in Windows 10")</f>
        <v>Touch Keyboard Capitalize First Letter of Each Sentence - Turn On or Off in Windows 10</v>
      </c>
      <c r="B4160" s="24" t="s">
        <v>3864</v>
      </c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</row>
    <row r="4161" ht="27.0" customHeight="1">
      <c r="A4161" s="22" t="str">
        <f>HYPERLINK("https://www.tenforums.com/tutorials/109461-reset-touch-keyboard-default-open-position-windows-10-a.html","Touch Keyboard Default Open Position - Reset in Windows 10")</f>
        <v>Touch Keyboard Default Open Position - Reset in Windows 10</v>
      </c>
      <c r="B4161" s="23" t="s">
        <v>3865</v>
      </c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</row>
    <row r="4162" ht="27.0" customHeight="1">
      <c r="A4162" s="22" t="str">
        <f>HYPERLINK("https://www.tenforums.com/tutorials/86424-use-dictation-desktop-touch-keyboard-windows-10-a.html","Touch Keyboard Dictation on Desktop - Use in Windows 10")</f>
        <v>Touch Keyboard Dictation on Desktop - Use in Windows 10</v>
      </c>
      <c r="B4162" s="23" t="s">
        <v>884</v>
      </c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</row>
    <row r="4163" ht="27.0" customHeight="1">
      <c r="A4163" s="22" t="str">
        <f>HYPERLINK("https://www.tenforums.com/tutorials/95789-dock-undock-touch-keyboard-windows-10-a.html","Touch Keyboard - Dock or Undock in Windows 10")</f>
        <v>Touch Keyboard - Dock or Undock in Windows 10</v>
      </c>
      <c r="B4163" s="23" t="s">
        <v>3866</v>
      </c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</row>
    <row r="4164" ht="27.0" customHeight="1">
      <c r="A4164" s="22" t="str">
        <f>HYPERLINK("https://www.tenforums.com/tutorials/86418-change-layout-touch-keyboard-windows-10-a.html","Touch Keyboard Layout - Change in Windows 10")</f>
        <v>Touch Keyboard Layout - Change in Windows 10</v>
      </c>
      <c r="B4164" s="23" t="s">
        <v>3867</v>
      </c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</row>
    <row r="4165" ht="27.0" customHeight="1">
      <c r="A4165" s="22" t="str">
        <f>HYPERLINK("https://www.tenforums.com/tutorials/83312-turn-off-automatically-show-touch-keyboard-windows-10-a.html","Touch Keyboard - Show when No Keyboard Attached in Windows 10")</f>
        <v>Touch Keyboard - Show when No Keyboard Attached in Windows 10</v>
      </c>
      <c r="B4165" s="24" t="s">
        <v>3868</v>
      </c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</row>
    <row r="4166" ht="27.0" customHeight="1">
      <c r="A4166" s="22" t="str">
        <f>HYPERLINK("https://www.tenforums.com/tutorials/83371-enable-disable-standard-keyboard-touch-keyboard-windows-10-a.html","Touch Keyboard Standard Keyboard Layout Option - Enable or Disable in Windows 10")</f>
        <v>Touch Keyboard Standard Keyboard Layout Option - Enable or Disable in Windows 10</v>
      </c>
      <c r="B4166" s="24" t="s">
        <v>3869</v>
      </c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</row>
    <row r="4167" ht="27.0" customHeight="1">
      <c r="A4167" s="22" t="str">
        <f>HYPERLINK("https://www.tenforums.com/tutorials/76437-touch-keyboard-taskbar-avoidance-turn-off-windows-10-a.html","Touch Keyboard Taskbar Avoidance - Turn On or Off in Windows 10")</f>
        <v>Touch Keyboard Taskbar Avoidance - Turn On or Off in Windows 10</v>
      </c>
      <c r="B4167" s="24" t="s">
        <v>3870</v>
      </c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</row>
    <row r="4168" ht="27.0" customHeight="1">
      <c r="A4168" s="22" t="str">
        <f>HYPERLINK("https://www.tenforums.com/tutorials/102798-turn-off-text-suggestions-touch-keyboard-windows-10-a.html","Touch Keyboard  Text Suggestions - Turn On or Off in Windows 10")</f>
        <v>Touch Keyboard  Text Suggestions - Turn On or Off in Windows 10</v>
      </c>
      <c r="B4168" s="23" t="s">
        <v>3871</v>
      </c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</row>
    <row r="4169" ht="27.0" customHeight="1">
      <c r="A4169" s="22" t="str">
        <f>HYPERLINK("https://www.tenforums.com/tutorials/134786-turn-activate-keys-touch-keyboard-when-lift-finger-narrator.html","Touch Keyboard - Turn On or Off Activate Keys when Lift Finger for Narrator in Windows 10")</f>
        <v>Touch Keyboard - Turn On or Off Activate Keys when Lift Finger for Narrator in Windows 10</v>
      </c>
      <c r="B4169" s="23" t="s">
        <v>2592</v>
      </c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</row>
    <row r="4170" ht="27.0" customHeight="1">
      <c r="A4170" s="22" t="str">
        <f>HYPERLINK("https://www.tenforums.com/tutorials/83375-turn-off-touch-keyboard-type-sounds-windows-10-a.html","Touch Keyboard Type Sounds - Turn On or Off in Windows 10")</f>
        <v>Touch Keyboard Type Sounds - Turn On or Off in Windows 10</v>
      </c>
      <c r="B4170" s="24" t="s">
        <v>3872</v>
      </c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</row>
    <row r="4171" ht="27.0" customHeight="1">
      <c r="A4171" s="22" t="str">
        <f>HYPERLINK("https://www.tenforums.com/tutorials/83387-turn-off-touch-keyboard-uppercase-letters-when-double-tap-shift.html","Touch Keyboard Use All Uppercase Letters when Double-tap Shift - Turn On or Off in Windows 10")</f>
        <v>Touch Keyboard Use All Uppercase Letters when Double-tap Shift - Turn On or Off in Windows 10</v>
      </c>
      <c r="B4171" s="24" t="s">
        <v>3873</v>
      </c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</row>
    <row r="4172" ht="27.0" customHeight="1">
      <c r="A4172" s="22" t="str">
        <f>HYPERLINK("https://www.tenforums.com/tutorials/69380-touchpad-button-taskbar-hide-show-windows-10-a.html","Touchpad Button on Taskbar - Hide or Show in Windows 10 ")</f>
        <v>Touchpad Button on Taskbar - Hide or Show in Windows 10 </v>
      </c>
      <c r="B4172" s="23" t="s">
        <v>3874</v>
      </c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</row>
    <row r="4173" ht="27.0" customHeight="1">
      <c r="A4173" s="22" t="str">
        <f>HYPERLINK("https://www.tenforums.com/tutorials/111633-disable-touchpad-when-mouse-connected-windows-10-a.html","Touchpad - Disable when Mouse is Connected in Windows 10")</f>
        <v>Touchpad - Disable when Mouse is Connected in Windows 10</v>
      </c>
      <c r="B4173" s="23" t="s">
        <v>3875</v>
      </c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</row>
    <row r="4174" ht="27.0" customHeight="1">
      <c r="A4174" s="25" t="str">
        <f>HYPERLINK("https://www.tenforums.com/tutorials/141873-enable-disable-double-tap-enable-disable-touchpad-windows.html","Touchpad Double Tap to Enable or Disable - Enable or Disable in Windows 10")</f>
        <v>Touchpad Double Tap to Enable or Disable - Enable or Disable in Windows 10</v>
      </c>
      <c r="B4174" s="24" t="s">
        <v>3876</v>
      </c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</row>
    <row r="4175" ht="27.0" customHeight="1">
      <c r="A4175" s="25" t="str">
        <f>HYPERLINK("https://www.tenforums.com/tutorials/141924-enable-disable-touchpad-windows-10-a.html","Touchpad - Enable or Disable in Windows 10")</f>
        <v>Touchpad - Enable or Disable in Windows 10</v>
      </c>
      <c r="B4175" s="24" t="s">
        <v>3877</v>
      </c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</row>
    <row r="4176" ht="27.0" customHeight="1">
      <c r="A4176" s="25" t="str">
        <f>HYPERLINK("https://www.tenforums.com/tutorials/148114-how-enable-disable-touchpad-multifinger-gestures-windows-10-a.html","Touchpad MultiFinger Gestures - Enable or Disable in Windows 10")</f>
        <v>Touchpad MultiFinger Gestures - Enable or Disable in Windows 10</v>
      </c>
      <c r="B4176" s="24" t="s">
        <v>3878</v>
      </c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</row>
    <row r="4177" ht="27.0" customHeight="1">
      <c r="A4177" s="25" t="str">
        <f>HYPERLINK("https://www.tenforums.com/tutorials/141385-adjust-touchpad-sensitivity-windows-10-a.html","Touchpad Sensitivity - Adjust in Windows 10")</f>
        <v>Touchpad Sensitivity - Adjust in Windows 10</v>
      </c>
      <c r="B4177" s="24" t="s">
        <v>3879</v>
      </c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</row>
    <row r="4178" ht="27.0" customHeight="1">
      <c r="A4178" s="25" t="str">
        <f>HYPERLINK("https://www.tenforums.com/tutorials/141861-enable-disable-touchpad-tapping-tap-click-windows-10-a.html","Touchpad Tapping and Tap to Click - Enable or Disable in Windows 10")</f>
        <v>Touchpad Tapping and Tap to Click - Enable or Disable in Windows 10</v>
      </c>
      <c r="B4178" s="24" t="s">
        <v>3880</v>
      </c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</row>
    <row r="4179" ht="27.0" customHeight="1">
      <c r="A4179" s="22" t="str">
        <f>HYPERLINK("https://www.tenforums.com/tutorials/48507-edge-swipe-screen-enable-disable-windows-10-a.html","Touchscreen Edge Swipe - Enable or Disable in Windows 10 ")</f>
        <v>Touchscreen Edge Swipe - Enable or Disable in Windows 10 </v>
      </c>
      <c r="B4179" s="23" t="s">
        <v>1039</v>
      </c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</row>
    <row r="4180" ht="27.0" customHeight="1">
      <c r="A4180" s="25" t="s">
        <v>3881</v>
      </c>
      <c r="B4180" s="24" t="s">
        <v>3092</v>
      </c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</row>
    <row r="4181" ht="27.0" customHeight="1">
      <c r="A4181" s="25" t="s">
        <v>3882</v>
      </c>
      <c r="B4181" s="24" t="s">
        <v>3094</v>
      </c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</row>
    <row r="4182" ht="27.0" customHeight="1">
      <c r="A4182" s="22" t="str">
        <f>HYPERLINK("https://www.tenforums.com/tutorials/130057-enable-disable-touch-screen-windows-10-a.html","Touch Screen - Enable or Disable in Windows 10")</f>
        <v>Touch Screen - Enable or Disable in Windows 10</v>
      </c>
      <c r="B4182" s="23" t="s">
        <v>3883</v>
      </c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</row>
    <row r="4183" ht="27.0" customHeight="1">
      <c r="A4183" s="22" t="str">
        <f>HYPERLINK("https://www.tenforums.com/tutorials/87204-how-right-click-touchscreen-windows-10-a.html","Touchscreen - Right Click On in Windows 10")</f>
        <v>Touchscreen - Right Click On in Windows 10</v>
      </c>
      <c r="B4183" s="23" t="s">
        <v>3305</v>
      </c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</row>
    <row r="4184" ht="27.0" customHeight="1">
      <c r="A4184" s="22" t="str">
        <f>HYPERLINK("https://www.tenforums.com/tutorials/98449-change-touch-scrolling-friction-windows-10-a.html","Touch Scrolling Friction - Change in Windows 10")</f>
        <v>Touch Scrolling Friction - Change in Windows 10</v>
      </c>
      <c r="B4184" s="23" t="s">
        <v>3884</v>
      </c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</row>
    <row r="4185" ht="27.0" customHeight="1">
      <c r="A4185" s="22" t="str">
        <f>HYPERLINK("https://www.tenforums.com/tutorials/98415-turn-off-touch-visual-feedback-windows-10-a.html","Touch Visual Feedback - Turn On or Off in Windows 10")</f>
        <v>Touch Visual Feedback - Turn On or Off in Windows 10</v>
      </c>
      <c r="B4185" s="23" t="s">
        <v>3885</v>
      </c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</row>
    <row r="4186" ht="27.0" customHeight="1">
      <c r="A4186" s="25" t="s">
        <v>3886</v>
      </c>
      <c r="B4186" s="24" t="s">
        <v>746</v>
      </c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</row>
    <row r="4187" ht="27.0" customHeight="1">
      <c r="A4187" s="22" t="str">
        <f>HYPERLINK("https://www.tenforums.com/tutorials/36454-verify-trusted-platform-module-tpm-chip-windows-pc.html","TPM (Trusted Platform Module) Chip - Verify on Windows PC")</f>
        <v>TPM (Trusted Platform Module) Chip - Verify on Windows PC</v>
      </c>
      <c r="B4187" s="23" t="s">
        <v>3887</v>
      </c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</row>
    <row r="4188" ht="27.0" customHeight="1">
      <c r="A4188" s="26" t="s">
        <v>3888</v>
      </c>
      <c r="B4188" s="27" t="s">
        <v>3889</v>
      </c>
      <c r="C4188" s="14"/>
      <c r="D4188" s="14"/>
      <c r="E4188" s="14"/>
      <c r="F4188" s="14"/>
      <c r="G4188" s="14"/>
      <c r="H4188" s="14"/>
      <c r="I4188" s="14"/>
      <c r="J4188" s="14"/>
      <c r="K4188" s="14"/>
      <c r="L4188" s="14"/>
      <c r="M4188" s="14"/>
      <c r="N4188" s="14"/>
      <c r="O4188" s="14"/>
      <c r="P4188" s="14"/>
      <c r="Q4188" s="14"/>
      <c r="R4188" s="14"/>
      <c r="S4188" s="14"/>
      <c r="T4188" s="14"/>
      <c r="U4188" s="14"/>
      <c r="V4188" s="14"/>
      <c r="W4188" s="14"/>
      <c r="X4188" s="14"/>
    </row>
    <row r="4189" ht="27.0" customHeight="1">
      <c r="A4189" s="22" t="str">
        <f>HYPERLINK("https://www.tenforums.com/tutorials/113215-change-color-translucent-selection-rectangle-windows.html","Translucent Selection Rectangle - Change Color in Windows")</f>
        <v>Translucent Selection Rectangle - Change Color in Windows</v>
      </c>
      <c r="B4189" s="23" t="s">
        <v>3419</v>
      </c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</row>
    <row r="4190" ht="27.0" customHeight="1">
      <c r="A4190" s="22" t="str">
        <f>HYPERLINK("https://www.tenforums.com/tutorials/113254-turn-off-translucent-selection-rectangle-desktop-windows.html","Translucent Selection Rectangle on Desktop - Turn On or Off in Windows")</f>
        <v>Translucent Selection Rectangle on Desktop - Turn On or Off in Windows</v>
      </c>
      <c r="B4190" s="23" t="s">
        <v>3420</v>
      </c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</row>
    <row r="4191" ht="27.0" customHeight="1">
      <c r="A4191" s="22" t="str">
        <f>HYPERLINK("https://www.tenforums.com/tutorials/5556-turn-off-transparency-effects-windows-10-a.html","Transparency Effects - Turn On or Off in Windows 10")</f>
        <v>Transparency Effects - Turn On or Off in Windows 10</v>
      </c>
      <c r="B4191" s="23" t="s">
        <v>79</v>
      </c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</row>
    <row r="4192" ht="27.0" customHeight="1">
      <c r="A4192" s="22" t="str">
        <f>HYPERLINK("https://www.tenforums.com/tutorials/8933-optimize-defrag-drives-windows-10-a.html","TRIM Solid State Drive in Windows 10")</f>
        <v>TRIM Solid State Drive in Windows 10</v>
      </c>
      <c r="B4192" s="23" t="s">
        <v>798</v>
      </c>
      <c r="C4192" s="36"/>
      <c r="D4192" s="36"/>
      <c r="E4192" s="36"/>
      <c r="F4192" s="36"/>
      <c r="G4192" s="36"/>
      <c r="H4192" s="36"/>
      <c r="I4192" s="36"/>
      <c r="J4192" s="36"/>
      <c r="K4192" s="36"/>
      <c r="L4192" s="36"/>
      <c r="M4192" s="36"/>
      <c r="N4192" s="36"/>
      <c r="O4192" s="36"/>
      <c r="P4192" s="36"/>
      <c r="Q4192" s="36"/>
      <c r="R4192" s="36"/>
      <c r="S4192" s="36"/>
      <c r="T4192" s="36"/>
      <c r="U4192" s="36"/>
      <c r="V4192" s="36"/>
      <c r="W4192" s="36"/>
      <c r="X4192" s="36"/>
    </row>
    <row r="4193" ht="27.0" customHeight="1">
      <c r="A4193" s="22" t="str">
        <f>HYPERLINK("https://www.tenforums.com/tutorials/40028-trim-support-solid-state-drives-enable-disable-windows-10-a.html","TRIM Support for Solid State Drives - Enable or Disable in Windows 10")</f>
        <v>TRIM Support for Solid State Drives - Enable or Disable in Windows 10</v>
      </c>
      <c r="B4193" s="23" t="s">
        <v>3554</v>
      </c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</row>
    <row r="4194" ht="27.0" customHeight="1">
      <c r="A4194" s="22" t="str">
        <f>HYPERLINK("https://www.tenforums.com/tutorials/91316-remove-troubleshoot-compatibility-context-menu-windows-10-a.html","Troubleshoot Compatibility Context Menu - Add or Remove in Windows 10")</f>
        <v>Troubleshoot Compatibility Context Menu - Add or Remove in Windows 10</v>
      </c>
      <c r="B4194" s="23" t="s">
        <v>3890</v>
      </c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</row>
    <row r="4195" ht="27.0" customHeight="1">
      <c r="A4195" s="22" t="str">
        <f>HYPERLINK("https://www.tenforums.com/tutorials/76013-troubleshoot-problems-windows-10-troubleshooters.html","Troubleshoot Problems in Windows 10 with Troubleshooters")</f>
        <v>Troubleshoot Problems in Windows 10 with Troubleshooters</v>
      </c>
      <c r="B4195" s="24" t="s">
        <v>3891</v>
      </c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</row>
    <row r="4196" ht="27.0" customHeight="1">
      <c r="A4196" s="25" t="s">
        <v>3892</v>
      </c>
      <c r="B4196" s="24" t="s">
        <v>3893</v>
      </c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</row>
    <row r="4197" ht="27.0" customHeight="1">
      <c r="A4197" s="25" t="s">
        <v>3894</v>
      </c>
      <c r="B4197" s="24" t="s">
        <v>3895</v>
      </c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</row>
    <row r="4198" ht="27.0" customHeight="1">
      <c r="A4198" s="22" t="str">
        <f>HYPERLINK("https://www.tenforums.com/tutorials/94754-view-troubleshooting-history-details-windows-10-a.html","Troubleshooting History and Details - View in Windows 10")</f>
        <v>Troubleshooting History and Details - View in Windows 10</v>
      </c>
      <c r="B4198" s="23" t="s">
        <v>3896</v>
      </c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</row>
    <row r="4199" ht="27.0" customHeight="1">
      <c r="A4199" s="22" t="str">
        <f>HYPERLINK("https://www.tenforums.com/tutorials/94755-clear-troubleshooting-history-windows-10-a.html","Troubleshooting History - Clear in Windows 10")</f>
        <v>Troubleshooting History - Clear in Windows 10</v>
      </c>
      <c r="B4199" s="23" t="s">
        <v>3897</v>
      </c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</row>
    <row r="4200" ht="27.0" customHeight="1">
      <c r="A4200" s="22" t="str">
        <f>HYPERLINK("https://www.tenforums.com/tutorials/113553-turn-off-automatic-recommended-troubleshooting-windows-10-a.html","Troubleshooting - Turn On or Off Automatic Recommended Troubleshooting in Windows 10")</f>
        <v>Troubleshooting - Turn On or Off Automatic Recommended Troubleshooting in Windows 10</v>
      </c>
      <c r="B4200" s="23" t="s">
        <v>3208</v>
      </c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</row>
    <row r="4201" ht="27.0" customHeight="1">
      <c r="A4201" s="22" t="str">
        <f>HYPERLINK("https://www.tenforums.com/tutorials/113557-view-recommended-troubleshooting-history-windows-10-a.html","Troubelshooting - View Recommended Troubleshooting History in Windows 10")</f>
        <v>Troubelshooting - View Recommended Troubleshooting History in Windows 10</v>
      </c>
      <c r="B4201" s="23" t="s">
        <v>3207</v>
      </c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</row>
    <row r="4202" ht="27.0" customHeight="1">
      <c r="A4202" s="22" t="str">
        <f>HYPERLINK("https://www.tenforums.com/tutorials/101525-turn-off-trueplay-gaming-windows-10-a.html","TruePlay for Gaming - Turn On or Off in Windows 10")</f>
        <v>TruePlay for Gaming - Turn On or Off in Windows 10</v>
      </c>
      <c r="B4202" s="23" t="s">
        <v>3898</v>
      </c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</row>
    <row r="4203" ht="27.0" customHeight="1">
      <c r="A4203" s="22" t="str">
        <f>HYPERLINK("https://www.tenforums.com/tutorials/5426-microsoft-account-add-remove-trusted-devices.html","Trusted Devices Associated with your Microsoft Account - Add or Remove")</f>
        <v>Trusted Devices Associated with your Microsoft Account - Add or Remove</v>
      </c>
      <c r="B4203" s="23" t="s">
        <v>1751</v>
      </c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</row>
    <row r="4204" ht="27.0" customHeight="1">
      <c r="A4204" s="22" t="str">
        <f>HYPERLINK("https://www.tenforums.com/tutorials/36454-verify-trusted-platform-module-tpm-chip-windows-pc.html","Trusted Platform Module (TPM) Chip - Verify on Windows PC")</f>
        <v>Trusted Platform Module (TPM) Chip - Verify on Windows PC</v>
      </c>
      <c r="B4204" s="23" t="s">
        <v>3887</v>
      </c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</row>
    <row r="4205" ht="27.0" customHeight="1">
      <c r="A4205" s="22" t="str">
        <f>HYPERLINK("https://www.tenforums.com/tutorials/38313-turn-off-bitlocker-context-menu-add-remove-windows.html","Turn off BitLocker context menu - Add or Remove in Windows")</f>
        <v>Turn off BitLocker context menu - Add or Remove in Windows</v>
      </c>
      <c r="B4205" s="23" t="s">
        <v>316</v>
      </c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</row>
    <row r="4206" ht="27.0" customHeight="1">
      <c r="A4206" s="22" t="str">
        <f>HYPERLINK("https://www.tenforums.com/tutorials/85492-add-remove-turn-off-display-after-power-options-windows-10-a.html","Turn off Display after - Add or Remove from Power Options in Windows 10")</f>
        <v>Turn off Display after - Add or Remove from Power Options in Windows 10</v>
      </c>
      <c r="B4206" s="23" t="s">
        <v>3899</v>
      </c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</row>
    <row r="4207" ht="27.0" customHeight="1">
      <c r="A4207" s="22" t="str">
        <f>HYPERLINK("https://www.tenforums.com/tutorials/68512-turn-off-display-cascading-context-menu-add-windows.html","Turn Off Display cascading context menu - Add in Windows ")</f>
        <v>Turn Off Display cascading context menu - Add in Windows </v>
      </c>
      <c r="B4207" s="23" t="s">
        <v>933</v>
      </c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</row>
    <row r="4208" ht="27.0" customHeight="1">
      <c r="A4208" s="22" t="str">
        <f>HYPERLINK("https://www.tenforums.com/tutorials/65710-power-options-add-remove-turn-off-hard-disk-after-windows-10-a.html","Turn off hard disk after- Add or Remove from Power Options in Windows 10 ")</f>
        <v>Turn off hard disk after- Add or Remove from Power Options in Windows 10 </v>
      </c>
      <c r="B4208" s="23" t="s">
        <v>3043</v>
      </c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</row>
    <row r="4209" ht="27.0" customHeight="1">
      <c r="A4209" s="22" t="str">
        <f>HYPERLINK("https://www.tenforums.com/tutorials/21454-hard-disk-turn-off-after-idle-windows-10-a.html","Turn Off Hard Disk After Idle in Windows 10")</f>
        <v>Turn Off Hard Disk After Idle in Windows 10</v>
      </c>
      <c r="B4209" s="23" t="s">
        <v>906</v>
      </c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</row>
    <row r="4210" ht="27.0" customHeight="1">
      <c r="A4210" s="22" t="str">
        <f>HYPERLINK("https://www.tenforums.com/tutorials/38157-turn-bitlocker-context-menu-add-remove-windows-10-a.html","Turn on BitLocker context menu - Add or Remove in Windows 10")</f>
        <v>Turn on BitLocker context menu - Add or Remove in Windows 10</v>
      </c>
      <c r="B4210" s="23" t="s">
        <v>317</v>
      </c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</row>
    <row r="4211" ht="27.0" customHeight="1">
      <c r="A4211" s="22" t="str">
        <f>HYPERLINK("https://www.tenforums.com/tutorials/5299-microsoft-account-two-step-verification-turn-off.html","Two-step Verification for Microsoft Account - Turn On or Off")</f>
        <v>Two-step Verification for Microsoft Account - Turn On or Off</v>
      </c>
      <c r="B4211" s="23" t="s">
        <v>1766</v>
      </c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</row>
    <row r="4212" ht="27.0" customHeight="1">
      <c r="A4212" s="22" t="str">
        <f>HYPERLINK("https://www.tenforums.com/tutorials/113073-turn-off-typing-insights-windows-10-a.html","Typing Insights - Turn On or Off in Windows 10")</f>
        <v>Typing Insights - Turn On or Off in Windows 10</v>
      </c>
      <c r="B4212" s="23" t="s">
        <v>3900</v>
      </c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</row>
    <row r="4213" ht="27.0" customHeight="1">
      <c r="A4213" s="6" t="s">
        <v>3901</v>
      </c>
      <c r="B4213" s="6" t="s">
        <v>3901</v>
      </c>
      <c r="C4213" s="21"/>
      <c r="D4213" s="21"/>
      <c r="E4213" s="21"/>
      <c r="F4213" s="21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1"/>
      <c r="S4213" s="21"/>
      <c r="T4213" s="21"/>
      <c r="U4213" s="21"/>
      <c r="V4213" s="21"/>
      <c r="W4213" s="21"/>
      <c r="X4213" s="21"/>
    </row>
    <row r="4214" ht="27.0" customHeight="1">
      <c r="A4214" s="22" t="str">
        <f>HYPERLINK("https://www.tenforums.com/tutorials/85252-check-bios-uefi-firmware-version-windows-10-a.html","UEFI and BIOS Firmware Version - Check in Windows 10")</f>
        <v>UEFI and BIOS Firmware Version - Check in Windows 10</v>
      </c>
      <c r="B4214" s="23" t="s">
        <v>307</v>
      </c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</row>
    <row r="4215" ht="27.0" customHeight="1">
      <c r="A4215" s="22" t="str">
        <f>HYPERLINK("https://www.tenforums.com/tutorials/5831-uefi-firmware-settings-boot-inside-windows-10-a.html","UEFI Firmware Settings - Boot to from inside Windows 10")</f>
        <v>UEFI Firmware Settings - Boot to from inside Windows 10</v>
      </c>
      <c r="B4215" s="23" t="s">
        <v>310</v>
      </c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</row>
    <row r="4216" ht="27.0" customHeight="1">
      <c r="A4216" s="22" t="str">
        <f>HYPERLINK("https://www.tenforums.com/tutorials/94290-add-boot-uefi-firmware-settings-context-menu-windows-10-a.html","UEFI Firmware Settings Context Menu - Add in Windows 10")</f>
        <v>UEFI Firmware Settings Context Menu - Add in Windows 10</v>
      </c>
      <c r="B4216" s="23" t="s">
        <v>3902</v>
      </c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</row>
    <row r="4217" ht="27.0" customHeight="1">
      <c r="A4217" s="22" t="str">
        <f>HYPERLINK("https://www.tenforums.com/tutorials/21284-fast-boot-enable-uefi-firmware-settings-windows-8-10-a.html","UEFI Firmware Settings - Enable Fast Boot for Windows 8 and 10")</f>
        <v>UEFI Firmware Settings - Enable Fast Boot for Windows 8 and 10</v>
      </c>
      <c r="B4217" s="23" t="s">
        <v>1126</v>
      </c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</row>
    <row r="4218" ht="27.0" customHeight="1">
      <c r="A4218" s="22" t="str">
        <f>HYPERLINK("https://www.tenforums.com/tutorials/94265-create-shortcut-boot-uefi-firmware-settings-windows-10-a.html","UEFI Firmware Settings Shortcut - Create in Windows 10")</f>
        <v>UEFI Firmware Settings Shortcut - Create in Windows 10</v>
      </c>
      <c r="B4218" s="23" t="s">
        <v>3903</v>
      </c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</row>
    <row r="4219" ht="27.0" customHeight="1">
      <c r="A4219" s="22" t="str">
        <f>HYPERLINK("https://www.tenforums.com/tutorials/85195-check-if-windows-10-using-uefi-legacy-bios.html","UEFI or Legacy BIOS - Check which one Windows 10 is using")</f>
        <v>UEFI or Legacy BIOS - Check which one Windows 10 is using</v>
      </c>
      <c r="B4219" s="23" t="s">
        <v>309</v>
      </c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</row>
    <row r="4220" ht="27.0" customHeight="1">
      <c r="A4220" s="22" t="str">
        <f>HYPERLINK("https://www.tenforums.com/tutorials/107613-add-remove-ultimate-performance-power-plan-windows-10-a.html","Ultimate Performance Power Plan - Add or Remove in Windows 10")</f>
        <v>Ultimate Performance Power Plan - Add or Remove in Windows 10</v>
      </c>
      <c r="B4220" s="23" t="s">
        <v>3052</v>
      </c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</row>
    <row r="4221" ht="27.0" customHeight="1">
      <c r="A4221" s="22" t="str">
        <f>HYPERLINK("https://www.tenforums.com/tutorials/129101-add-unblock-file-context-menu-windows-10-a.html","Unblock File Context Menu - Add in Windows 10")</f>
        <v>Unblock File Context Menu - Add in Windows 10</v>
      </c>
      <c r="B4221" s="23" t="s">
        <v>3904</v>
      </c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</row>
    <row r="4222" ht="27.0" customHeight="1">
      <c r="A4222" s="22" t="str">
        <f>HYPERLINK("https://www.tenforums.com/tutorials/5357-unblock-file-windows-10-a.html","Unblock File in Windows 10")</f>
        <v>Unblock File in Windows 10</v>
      </c>
      <c r="B4222" s="23" t="s">
        <v>1197</v>
      </c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</row>
    <row r="4223" ht="27.0" customHeight="1">
      <c r="A4223" s="22" t="str">
        <f>HYPERLINK("https://www.tenforums.com/tutorials/97413-turn-off-underline-access-key-shortcuts-menus-windows-10-a.html","Underline Access Key Shortcuts in Menus - Turn On or Off in Windows 10")</f>
        <v>Underline Access Key Shortcuts in Menus - Turn On or Off in Windows 10</v>
      </c>
      <c r="B4223" s="23" t="s">
        <v>7</v>
      </c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</row>
    <row r="4224" ht="27.0" customHeight="1">
      <c r="A4224" s="22" t="str">
        <f>HYPERLINK("https://www.tenforums.com/tutorials/47723-uninstall-apps-start-enable-disable-windows-8-10-a.html","Uninstall Apps from Start - Enable or Disable in Windows 8 and 10")</f>
        <v>Uninstall Apps from Start - Enable or Disable in Windows 8 and 10</v>
      </c>
      <c r="B4224" s="23" t="s">
        <v>218</v>
      </c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</row>
    <row r="4225" ht="27.0" customHeight="1">
      <c r="A4225" s="22" t="str">
        <f>HYPERLINK("https://www.tenforums.com/tutorials/4689-apps-uninstall-windows-10-a.html","Uninstall Apps in Windows 10")</f>
        <v>Uninstall Apps in Windows 10</v>
      </c>
      <c r="B4225" s="23" t="s">
        <v>3905</v>
      </c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</row>
    <row r="4226" ht="27.0" customHeight="1">
      <c r="A4226" s="28" t="s">
        <v>1012</v>
      </c>
      <c r="B4226" s="29" t="s">
        <v>1012</v>
      </c>
      <c r="C4226" s="14"/>
      <c r="D4226" s="14"/>
      <c r="E4226" s="14"/>
      <c r="F4226" s="14"/>
      <c r="G4226" s="14"/>
      <c r="H4226" s="14"/>
      <c r="I4226" s="14"/>
      <c r="J4226" s="14"/>
      <c r="K4226" s="14"/>
      <c r="L4226" s="14"/>
      <c r="M4226" s="14"/>
      <c r="N4226" s="14"/>
      <c r="O4226" s="14"/>
      <c r="P4226" s="14"/>
      <c r="Q4226" s="14"/>
      <c r="R4226" s="14"/>
      <c r="S4226" s="14"/>
      <c r="T4226" s="14"/>
      <c r="U4226" s="14"/>
      <c r="V4226" s="14"/>
      <c r="W4226" s="14"/>
      <c r="X4226" s="14"/>
    </row>
    <row r="4227" ht="27.0" customHeight="1">
      <c r="A4227" s="22" t="str">
        <f>HYPERLINK("https://www.tenforums.com/tutorials/87987-uninstall-change-program-context-menu-add-windows-10-a.html","Uninstall or Change a Program Context Menu - Add in Windows 10")</f>
        <v>Uninstall or Change a Program Context Menu - Add in Windows 10</v>
      </c>
      <c r="B4227" s="23" t="s">
        <v>3906</v>
      </c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</row>
    <row r="4228" ht="27.0" customHeight="1">
      <c r="A4228" s="25" t="str">
        <f>HYPERLINK("https://www.tenforums.com/tutorials/148810-how-remove-uninstall-windows-7-8-10-dual-boot-pc.html","Uninstall Windows 7, Windows 8, or Windows 10 from Dual Boot PC")</f>
        <v>Uninstall Windows 7, Windows 8, or Windows 10 from Dual Boot PC</v>
      </c>
      <c r="B4228" s="24" t="s">
        <v>1031</v>
      </c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</row>
    <row r="4229" ht="27.0" customHeight="1">
      <c r="A4229" s="22" t="str">
        <f>HYPERLINK("https://www.tenforums.com/tutorials/97160-add-remove-unlock-drive-context-menu-windows.html","Unlock Drive Context Menu - Add or Remove in Windows")</f>
        <v>Unlock Drive Context Menu - Add or Remove in Windows</v>
      </c>
      <c r="B4229" s="23" t="s">
        <v>318</v>
      </c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</row>
    <row r="4230" ht="27.0" customHeight="1">
      <c r="A4230" s="22" t="str">
        <f>HYPERLINK("https://www.tenforums.com/tutorials/81031-update-latest-version-windows-10-using-update-assistant.html","Update Assistant - Update to Latest Version of Windows 10")</f>
        <v>Update Assistant - Update to Latest Version of Windows 10</v>
      </c>
      <c r="B4230" s="24" t="s">
        <v>3907</v>
      </c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</row>
    <row r="4231" ht="27.0" customHeight="1">
      <c r="A4231" s="22" t="str">
        <f>HYPERLINK("https://www.tenforums.com/tutorials/2267-windows-10-upgrade-installation.html","Upgrade to Windows 10")</f>
        <v>Upgrade to Windows 10</v>
      </c>
      <c r="B4231" s="23" t="s">
        <v>3908</v>
      </c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</row>
    <row r="4232" ht="27.0" customHeight="1">
      <c r="A4232" s="25" t="s">
        <v>3909</v>
      </c>
      <c r="B4232" s="24" t="s">
        <v>3910</v>
      </c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</row>
    <row r="4233" ht="27.0" customHeight="1">
      <c r="A4233" s="25" t="str">
        <f>HYPERLINK("https://www.tenforums.com/tutorials/139745-upgrade-windows-10-windows-7-free.html","Upgrade to Windows 10 from Windows 7 for Free")</f>
        <v>Upgrade to Windows 10 from Windows 7 for Free</v>
      </c>
      <c r="B4233" s="24" t="s">
        <v>3911</v>
      </c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</row>
    <row r="4234" ht="27.0" customHeight="1">
      <c r="A4234" s="22" t="str">
        <f>HYPERLINK("https://www.tenforums.com/tutorials/6607-reserve-free-upgrade-get-windows-10-windows-7-8-1-a.html","Upgrade to Windows 10 - Reserve with Get Windows 10 app in Windows 7 and 8.1")</f>
        <v>Upgrade to Windows 10 - Reserve with Get Windows 10 app in Windows 7 and 8.1</v>
      </c>
      <c r="B4234" s="23" t="s">
        <v>3912</v>
      </c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</row>
    <row r="4235" ht="27.0" customHeight="1">
      <c r="A4235" s="22" t="str">
        <f>HYPERLINK("https://www.tenforums.com/tutorials/22322-upgrade-windows-10-update-enable-disable-windows-7-8-1-a.html","Upgrade to Windows 10 Update - Enable or Disable in Windows 7 or 8.1")</f>
        <v>Upgrade to Windows 10 Update - Enable or Disable in Windows 7 or 8.1</v>
      </c>
      <c r="B4235" s="23" t="s">
        <v>3913</v>
      </c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</row>
    <row r="4236" ht="27.0" customHeight="1">
      <c r="A4236" s="22" t="str">
        <f>HYPERLINK("https://www.tenforums.com/tutorials/13986-upgrade-windows-10-home-windows-10-pro.html","Upgrade Windows 10 Home to Windows 10 Pro")</f>
        <v>Upgrade Windows 10 Home to Windows 10 Pro</v>
      </c>
      <c r="B4236" s="23" t="s">
        <v>3914</v>
      </c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</row>
    <row r="4237" ht="27.0" customHeight="1">
      <c r="A4237" s="22" t="str">
        <f>HYPERLINK("https://www.tenforums.com/tutorials/95914-upgrade-windows-10-home-windows-10-pro-workstations.html","Upgrade Windows 10 Home to Windows 10 Pro for Workstations")</f>
        <v>Upgrade Windows 10 Home to Windows 10 Pro for Workstations</v>
      </c>
      <c r="B4237" s="23" t="s">
        <v>3915</v>
      </c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</row>
    <row r="4238" ht="27.0" customHeight="1">
      <c r="A4238" s="25" t="str">
        <f>HYPERLINK("https://www.tenforums.com/tutorials/139119-native-boot-virtual-hard-disk-how-upgrade-windows.html","Upgrade Windows 10 Installed on VHD")</f>
        <v>Upgrade Windows 10 Installed on VHD</v>
      </c>
      <c r="B4238" s="24" t="s">
        <v>3916</v>
      </c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</row>
    <row r="4239" ht="27.0" customHeight="1">
      <c r="A4239" s="22" t="str">
        <f>HYPERLINK("https://www.tenforums.com/tutorials/51515-upgrade-windows-10-pro-windows-10-enterprise.html","Upgrade Windows 10 Pro to Windows 10 Enterprise")</f>
        <v>Upgrade Windows 10 Pro to Windows 10 Enterprise</v>
      </c>
      <c r="B4239" s="23" t="s">
        <v>3917</v>
      </c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</row>
    <row r="4240" ht="27.0" customHeight="1">
      <c r="A4240" s="22" t="str">
        <f>HYPERLINK("https://www.tenforums.com/tutorials/95822-upgrade-windows-10-pro-windows-10-pro-workstations.html","Upgrade Windows 10 Pro to Windows 10 Pro for Workstations")</f>
        <v>Upgrade Windows 10 Pro to Windows 10 Pro for Workstations</v>
      </c>
      <c r="B4240" s="23" t="s">
        <v>3918</v>
      </c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</row>
    <row r="4241" ht="27.0" customHeight="1">
      <c r="A4241" s="22" t="str">
        <f>HYPERLINK("https://www.tenforums.com/tutorials/90846-switch-windows-10-pro-windows-10-s.html","Upgrade Windows 10 S to Windows 10 Pro")</f>
        <v>Upgrade Windows 10 S to Windows 10 Pro</v>
      </c>
      <c r="B4241" s="23" t="s">
        <v>3674</v>
      </c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</row>
    <row r="4242" ht="27.0" customHeight="1">
      <c r="A4242" s="25" t="s">
        <v>3909</v>
      </c>
      <c r="B4242" s="24" t="s">
        <v>3919</v>
      </c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</row>
    <row r="4243" ht="27.0" customHeight="1">
      <c r="A4243" s="25" t="s">
        <v>3920</v>
      </c>
      <c r="B4243" s="24" t="s">
        <v>3920</v>
      </c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</row>
    <row r="4244" ht="27.0" customHeight="1">
      <c r="A4244" s="25" t="s">
        <v>3921</v>
      </c>
      <c r="B4244" s="24" t="s">
        <v>220</v>
      </c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</row>
    <row r="4245" ht="27.0" customHeight="1">
      <c r="A4245" s="22" t="str">
        <f>HYPERLINK("https://www.tenforums.com/tutorials/94932-play-sound-when-unlock-computer-windows.html","Unlock Computer Sound - Play in Windows")</f>
        <v>Unlock Computer Sound - Play in Windows</v>
      </c>
      <c r="B4245" s="23" t="s">
        <v>3560</v>
      </c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</row>
    <row r="4246" ht="27.0" customHeight="1">
      <c r="A4246" s="22" t="str">
        <f>HYPERLINK("https://www.tenforums.com/tutorials/85048-turn-off-apps-communicate-unpaired-devices-windows-10-a.html","Unpaired Devices - Turn On or Off Let Apps Communicate with in Windows 10")</f>
        <v>Unpaired Devices - Turn On or Off Let Apps Communicate with in Windows 10</v>
      </c>
      <c r="B4246" s="23" t="s">
        <v>628</v>
      </c>
      <c r="C4246" s="36"/>
      <c r="D4246" s="36"/>
      <c r="E4246" s="36"/>
      <c r="F4246" s="36"/>
      <c r="G4246" s="36"/>
      <c r="H4246" s="36"/>
      <c r="I4246" s="36"/>
      <c r="J4246" s="36"/>
      <c r="K4246" s="36"/>
      <c r="L4246" s="36"/>
      <c r="M4246" s="36"/>
      <c r="N4246" s="36"/>
      <c r="O4246" s="36"/>
      <c r="P4246" s="36"/>
      <c r="Q4246" s="36"/>
      <c r="R4246" s="36"/>
      <c r="S4246" s="36"/>
      <c r="T4246" s="36"/>
      <c r="U4246" s="36"/>
      <c r="V4246" s="36"/>
      <c r="W4246" s="36"/>
      <c r="X4246" s="36"/>
    </row>
    <row r="4247" ht="27.0" customHeight="1">
      <c r="A4247" s="25" t="str">
        <f>HYPERLINK("https://www.tenforums.com/tutorials/139087-enable-disable-untrusted-font-blocking-windows-10-a.html","Untrusted Font Blocking - Enable or Disable in Windows 10")</f>
        <v>Untrusted Font Blocking - Enable or Disable in Windows 10</v>
      </c>
      <c r="B4247" s="24" t="s">
        <v>1274</v>
      </c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</row>
    <row r="4248" ht="27.0" customHeight="1">
      <c r="A4248" s="25" t="str">
        <f>HYPERLINK("https://www.tenforums.com/tutorials/139142-read-event-viewer-log-untrusted-font-blocking-windows-10-a.html","Untrusted Font Blocking Event Viewer Log - Read in Windows 10")</f>
        <v>Untrusted Font Blocking Event Viewer Log - Read in Windows 10</v>
      </c>
      <c r="B4248" s="24" t="s">
        <v>1091</v>
      </c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</row>
    <row r="4249" ht="27.0" customHeight="1">
      <c r="A4249" s="25" t="str">
        <f>HYPERLINK("https://www.tenforums.com/tutorials/139148-exclude-specific-apps-untrusted-font-blocking-windows-10-a.html","Untrusted Font Blocking - Exclude Specific Apps in Windows 10")</f>
        <v>Untrusted Font Blocking - Exclude Specific Apps in Windows 10</v>
      </c>
      <c r="B4249" s="24" t="s">
        <v>1275</v>
      </c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</row>
    <row r="4250" ht="27.0" customHeight="1">
      <c r="A4250" s="22" t="str">
        <f>HYPERLINK("https://www.tenforums.com/tutorials/44101-unzip-files-zipped-folder-windows-10-a.html","Unzip Files from Zipped Folder in Windows 10 ")</f>
        <v>Unzip Files from Zipped Folder in Windows 10 </v>
      </c>
      <c r="B4250" s="23" t="s">
        <v>1108</v>
      </c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</row>
    <row r="4251" ht="27.0" customHeight="1">
      <c r="A4251" s="25" t="s">
        <v>3922</v>
      </c>
      <c r="B4251" s="24" t="s">
        <v>3923</v>
      </c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</row>
    <row r="4252" ht="27.0" customHeight="1">
      <c r="A4252" s="25" t="s">
        <v>3924</v>
      </c>
      <c r="B4252" s="24" t="s">
        <v>3925</v>
      </c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</row>
    <row r="4253" ht="27.0" customHeight="1">
      <c r="A4253" s="22" t="str">
        <f>HYPERLINK("https://www.tenforums.com/tutorials/28539-system-uptime-find-windows-10-a.html","Uptime of System - Find in Windows 10")</f>
        <v>Uptime of System - Find in Windows 10</v>
      </c>
      <c r="B4253" s="23" t="s">
        <v>3710</v>
      </c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</row>
    <row r="4254" ht="27.0" customHeight="1">
      <c r="A4254" s="22" t="str">
        <f>HYPERLINK("https://www.tenforums.com/tutorials/7965-url-internet-shortcuts-add-open-context-menu-windows-10-a.html","URL Internet Shortcuts - Add Open with Context Menu in Windows 10")</f>
        <v>URL Internet Shortcuts - Add Open with Context Menu in Windows 10</v>
      </c>
      <c r="B4254" s="23" t="s">
        <v>2812</v>
      </c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</row>
    <row r="4255" ht="27.0" customHeight="1">
      <c r="A4255" s="22" t="str">
        <f>HYPERLINK("https://www.tenforums.com/tutorials/21756-usb-drive-boot-windows-10-a.html","USB Drive - Boot from in Windows 10")</f>
        <v>USB Drive - Boot from in Windows 10</v>
      </c>
      <c r="B4255" s="23" t="s">
        <v>367</v>
      </c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</row>
    <row r="4256" ht="27.0" customHeight="1">
      <c r="A4256" s="22" t="str">
        <f>HYPERLINK("https://www.tenforums.com/tutorials/2376-usb-flash-drive-create-install-windows-10-a.html","USB Flash Drive - Create to Install Windows 10")</f>
        <v>USB Flash Drive - Create to Install Windows 10</v>
      </c>
      <c r="B4256" s="23" t="s">
        <v>3926</v>
      </c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</row>
    <row r="4257" ht="27.0" customHeight="1">
      <c r="A4257" s="22" t="str">
        <f>HYPERLINK("https://www.eightforums.com/tutorials/58616-wintousb-install-run-windows-usb-drive.html","USB Flash Drive - Install and Run Windows on using WinToUSB")</f>
        <v>USB Flash Drive - Install and Run Windows on using WinToUSB</v>
      </c>
      <c r="B4257" s="23" t="s">
        <v>3927</v>
      </c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</row>
    <row r="4258" ht="27.0" customHeight="1">
      <c r="A4258" s="22" t="str">
        <f>HYPERLINK("https://www.tenforums.com/tutorials/3373-windows-10-setup-run-usb-flash-drive.html","USB Flash Drive - Setup and Run Windows 10 On")</f>
        <v>USB Flash Drive - Setup and Run Windows 10 On</v>
      </c>
      <c r="B4258" s="23" t="s">
        <v>3928</v>
      </c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</row>
    <row r="4259" ht="27.0" customHeight="1">
      <c r="A4259" s="22" t="str">
        <f>HYPERLINK("https://www.tenforums.com/tutorials/96159-powershell-scripting-create-usb-install-media-windows-10-a.html","USB Install Media for Windows 10 - Create with PowerShell Script")</f>
        <v>USB Install Media for Windows 10 - Create with PowerShell Script</v>
      </c>
      <c r="B4259" s="23" t="s">
        <v>3929</v>
      </c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</row>
    <row r="4260" ht="27.0" customHeight="1">
      <c r="A4260" s="22" t="str">
        <f>HYPERLINK("https://www.tenforums.com/tutorials/96845-powershell-scripting-update-windows-10-usb-install-media.html","USB install media or Windows 10 - Keep up to date with PowerShell Scripting")</f>
        <v>USB install media or Windows 10 - Keep up to date with PowerShell Scripting</v>
      </c>
      <c r="B4260" s="23" t="s">
        <v>3930</v>
      </c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</row>
    <row r="4261" ht="27.0" customHeight="1">
      <c r="A4261" s="22" t="str">
        <f>HYPERLINK("https://www.tenforums.com/tutorials/118137-create-bootable-usb-installer-if-install-wim-greater-than-4gb.html","USB installer - Create if install.wim is greater than 4GB")</f>
        <v>USB installer - Create if install.wim is greater than 4GB</v>
      </c>
      <c r="B4261" s="23" t="s">
        <v>3931</v>
      </c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</row>
    <row r="4262" ht="27.0" customHeight="1">
      <c r="A4262" s="22" t="str">
        <f>HYPERLINK("https://www.tenforums.com/tutorials/24770-usb-notification-issues-turn-off-windows-10-a.html","USB Notification for Issues - Turn On or Off in Windows 10")</f>
        <v>USB Notification for Issues - Turn On or Off in Windows 10</v>
      </c>
      <c r="B4262" s="23" t="s">
        <v>3932</v>
      </c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</row>
    <row r="4263" ht="27.0" customHeight="1">
      <c r="A4263" s="25" t="s">
        <v>3933</v>
      </c>
      <c r="B4263" s="24" t="s">
        <v>1532</v>
      </c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</row>
    <row r="4264" ht="27.0" customHeight="1">
      <c r="A4264" s="22" t="str">
        <f>HYPERLINK("https://www.tenforums.com/tutorials/4200-create-recovery-drive-windows-10-a.html","USB Recovery Drive - Create in Windows 10")</f>
        <v>USB Recovery Drive - Create in Windows 10</v>
      </c>
      <c r="B4264" s="23" t="s">
        <v>3211</v>
      </c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</row>
    <row r="4265" ht="27.0" customHeight="1">
      <c r="A4265" s="22" t="str">
        <f>HYPERLINK("https://www.tenforums.com/tutorials/73187-usb-selective-suspend-turn-off-windows-10-a.html","USB Selective Suspend - Turn On or Off in Windows 10 ")</f>
        <v>USB Selective Suspend - Turn On or Off in Windows 10 </v>
      </c>
      <c r="B4265" s="23" t="s">
        <v>3934</v>
      </c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</row>
    <row r="4266" ht="27.0" customHeight="1">
      <c r="A4266" s="25" t="str">
        <f>HYPERLINK("https://www.tenforums.com/tutorials/145957-how-turn-off-stop-devices-when-screen-off-windows-10-a.html","USB - Stop Devices when Screen is Off to Save Battery - Turn On or Off in Windows 10")</f>
        <v>USB - Stop Devices when Screen is Off to Save Battery - Turn On or Off in Windows 10</v>
      </c>
      <c r="B4266" s="24" t="s">
        <v>3633</v>
      </c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</row>
    <row r="4267" ht="27.0" customHeight="1">
      <c r="A4267" s="22" t="str">
        <f>HYPERLINK("https://www.tenforums.com/tutorials/73226-usb-storage-devices-connection-context-menu-add-windows.html","USB Storage Devices Connection context menu - Add in Windows ")</f>
        <v>USB Storage Devices Connection context menu - Add in Windows </v>
      </c>
      <c r="B4267" s="23" t="s">
        <v>3935</v>
      </c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</row>
    <row r="4268" ht="27.0" customHeight="1">
      <c r="A4268" s="22" t="str">
        <f>HYPERLINK("https://www.tenforums.com/tutorials/111133-turn-off-pc-charging-slowly-over-usb-notification-windows-10-a.html","USB - Turn On or Off PC Charging Slowly over USB Notification in Windows 10")</f>
        <v>USB - Turn On or Off PC Charging Slowly over USB Notification in Windows 10</v>
      </c>
      <c r="B4268" s="23" t="s">
        <v>2901</v>
      </c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</row>
    <row r="4269" ht="27.0" customHeight="1">
      <c r="A4269" s="22" t="str">
        <f>HYPERLINK("https://www.tenforums.com/tutorials/5440-add-local-account-microsoft-account-windows-10-a.html","User Account - Add in Windows 10")</f>
        <v>User Account - Add in Windows 10</v>
      </c>
      <c r="B4269" s="23" t="s">
        <v>9</v>
      </c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</row>
    <row r="4270" ht="27.0" customHeight="1">
      <c r="A4270" s="22" t="str">
        <f>HYPERLINK("https://www.tenforums.com/tutorials/3539-sign-user-account-automatically-windows-10-startup.html","User Account - Automatically Sign in to at Windows 10 Startup")</f>
        <v>User Account - Automatically Sign in to at Windows 10 Startup</v>
      </c>
      <c r="B4270" s="23" t="s">
        <v>10</v>
      </c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</row>
    <row r="4271" ht="27.0" customHeight="1">
      <c r="A4271" s="22" t="str">
        <f>HYPERLINK("https://www.tenforums.com/tutorials/112621-change-uac-prompt-behavior-administrators-windows.html","User Account Control (UAC) Behavior for Administrators - Change in Windows")</f>
        <v>User Account Control (UAC) Behavior for Administrators - Change in Windows</v>
      </c>
      <c r="B4271" s="23" t="s">
        <v>3936</v>
      </c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</row>
    <row r="4272" ht="27.0" customHeight="1">
      <c r="A4272" s="22" t="str">
        <f>HYPERLINK("https://www.tenforums.com/tutorials/112634-change-uac-prompt-behavior-standard-users-windows.html","User Account Control (UAC) Behavior for Standard Users - Change in Windows")</f>
        <v>User Account Control (UAC) Behavior for Standard Users - Change in Windows</v>
      </c>
      <c r="B4272" s="23" t="s">
        <v>3937</v>
      </c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</row>
    <row r="4273" ht="27.0" customHeight="1">
      <c r="A4273" s="22" t="str">
        <f>HYPERLINK("https://www.tenforums.com/tutorials/3577-user-account-control-uac-change-settings-windows-10-a.html","User Account Control (UAC) - Change Settings in Windows 10")</f>
        <v>User Account Control (UAC) - Change Settings in Windows 10</v>
      </c>
      <c r="B4273" s="23" t="s">
        <v>3938</v>
      </c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</row>
    <row r="4274" ht="27.0" customHeight="1">
      <c r="A4274" s="22" t="str">
        <f>HYPERLINK("https://www.tenforums.com/tutorials/112476-enable-ctrl-alt-delete-secure-desktop-uac-prompt-windows.html","User Account Control (UAC) Ctrl+Alt+Delete Secure Desktop - Enable or Disable in Windows")</f>
        <v>User Account Control (UAC) Ctrl+Alt+Delete Secure Desktop - Enable or Disable in Windows</v>
      </c>
      <c r="B4274" s="23" t="s">
        <v>3939</v>
      </c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</row>
    <row r="4275" ht="27.0" customHeight="1">
      <c r="A4275" s="22" t="str">
        <f>HYPERLINK("https://www.tenforums.com/tutorials/112488-enable-disable-user-account-control-uac-windows.html","User Account Control (UAC) - Enable or Disable in Windows")</f>
        <v>User Account Control (UAC) - Enable or Disable in Windows</v>
      </c>
      <c r="B4275" s="23" t="s">
        <v>3940</v>
      </c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</row>
    <row r="4276" ht="27.0" customHeight="1">
      <c r="A4276" s="22" t="str">
        <f>HYPERLINK("https://www.tenforums.com/tutorials/108280-fix-uac-prompt-has-grayed-out-missing-yes-button-windows-10-a.html","User Account Control (UAC) prompt - Fix has grayed out or missing Yes button in Windows 10")</f>
        <v>User Account Control (UAC) prompt - Fix has grayed out or missing Yes button in Windows 10</v>
      </c>
      <c r="B4276" s="23" t="s">
        <v>3941</v>
      </c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</row>
    <row r="4277" ht="27.0" customHeight="1">
      <c r="A4277" s="22" t="str">
        <f>HYPERLINK("https://www.tenforums.com/tutorials/112612-enable-disable-uac-prompt-built-administrator-windows.html","User Account Control (UAC) for Built-in Administrator - Enable or Disable in Windows")</f>
        <v>User Account Control (UAC) for Built-in Administrator - Enable or Disable in Windows</v>
      </c>
      <c r="B4277" s="23" t="s">
        <v>107</v>
      </c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</row>
    <row r="4278" ht="27.0" customHeight="1">
      <c r="A4278" s="22" t="str">
        <f>HYPERLINK("https://www.tenforums.com/tutorials/112434-hide-show-administrators-uac-standard-users-windows.html","User Account Control (UAC) - Hide or Show Administrators for Standard Users in Windows")</f>
        <v>User Account Control (UAC) - Hide or Show Administrators for Standard Users in Windows</v>
      </c>
      <c r="B4278" s="23" t="s">
        <v>3942</v>
      </c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</row>
    <row r="4279" ht="27.0" customHeight="1">
      <c r="A4279" s="22" t="str">
        <f>HYPERLINK("https://www.tenforums.com/tutorials/112520-enable-disable-dimmed-secure-desktop-uac-prompt-windows.html","User Account Control (UAC) Secure Desktop - Enable or Disable in Windows")</f>
        <v>User Account Control (UAC) Secure Desktop - Enable or Disable in Windows</v>
      </c>
      <c r="B4279" s="23" t="s">
        <v>3943</v>
      </c>
      <c r="C4279" s="3"/>
      <c r="D4279" s="3"/>
      <c r="E4279" s="3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</row>
    <row r="4280" ht="27.0" customHeight="1">
      <c r="A4280" s="22" t="str">
        <f>HYPERLINK("https://www.tenforums.com/tutorials/5464-user-account-delete-windows-10-a.html","User Account - Delete in Windows 10")</f>
        <v>User Account - Delete in Windows 10</v>
      </c>
      <c r="B4280" s="23" t="s">
        <v>11</v>
      </c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</row>
    <row r="4281" ht="27.0" customHeight="1">
      <c r="A4281" s="22" t="str">
        <f>HYPERLINK("https://www.tenforums.com/tutorials/3443-user-account-details-view-windows-10-a.html","User Account Details - View in Windows 10")</f>
        <v>User Account Details - View in Windows 10</v>
      </c>
      <c r="B4281" s="23" t="s">
        <v>12</v>
      </c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</row>
    <row r="4282" ht="27.0" customHeight="1">
      <c r="A4282" s="22" t="str">
        <f>HYPERLINK("https://www.tenforums.com/tutorials/51276-account-enable-disable-windows-10-a.html","User Account - Enable or Disable in Windows 10")</f>
        <v>User Account - Enable or Disable in Windows 10</v>
      </c>
      <c r="B4282" s="23" t="s">
        <v>13</v>
      </c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</row>
    <row r="4283" ht="27.0" customHeight="1">
      <c r="A4283" s="25" t="s">
        <v>3944</v>
      </c>
      <c r="B4283" s="24" t="s">
        <v>17</v>
      </c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</row>
    <row r="4284" ht="27.0" customHeight="1">
      <c r="A4284" s="22" t="str">
        <f>HYPERLINK("https://www.tenforums.com/tutorials/89021-change-user-name-account-windows-10-a.html","User Account Name - Change in Windows 10")</f>
        <v>User Account Name - Change in Windows 10</v>
      </c>
      <c r="B4284" s="23" t="s">
        <v>22</v>
      </c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</row>
    <row r="4285" ht="27.0" customHeight="1">
      <c r="A4285" s="22" t="str">
        <f>HYPERLINK("https://www.tenforums.com/tutorials/87274-allow-prevent-user-change-password-windows-10-a.html","User Account Password - Allow or Prevent Change by User in Windows 10")</f>
        <v>User Account Password - Allow or Prevent Change by User in Windows 10</v>
      </c>
      <c r="B4285" s="23" t="s">
        <v>26</v>
      </c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</row>
    <row r="4286" ht="27.0" customHeight="1">
      <c r="A4286" s="22" t="str">
        <f>HYPERLINK("https://www.tenforums.com/tutorials/5239-password-user-account-change-windows-10-a.html","User Account Password - Change in Windows 10")</f>
        <v>User Account Password - Change in Windows 10</v>
      </c>
      <c r="B4286" s="23" t="s">
        <v>27</v>
      </c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</row>
    <row r="4287" ht="27.0" customHeight="1">
      <c r="A4287" s="22" t="str">
        <f>HYPERLINK("https://www.tenforums.com/tutorials/14776-password-user-account-remove-windows-10-a.html","User Account Password - Remove in Windows 10")</f>
        <v>User Account Password - Remove in Windows 10</v>
      </c>
      <c r="B4287" s="23" t="s">
        <v>28</v>
      </c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</row>
    <row r="4288" ht="27.0" customHeight="1">
      <c r="A4288" s="22" t="str">
        <f>HYPERLINK("https://www.tenforums.com/tutorials/14699-password-user-account-reset-windows-10-a.html","User Account Password - Reset in Windows 10")</f>
        <v>User Account Password - Reset in Windows 10</v>
      </c>
      <c r="B4288" s="23" t="s">
        <v>29</v>
      </c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</row>
    <row r="4289" ht="27.0" customHeight="1">
      <c r="A4289" s="22" t="str">
        <f>HYPERLINK("https://www.tenforums.com/tutorials/90191-apply-default-account-picture-all-users-windows-10-a.html","User Account Picture - Apply Default Account Picture to All Users in Windows 10")</f>
        <v>User Account Picture - Apply Default Account Picture to All Users in Windows 10</v>
      </c>
      <c r="B4289" s="23" t="s">
        <v>30</v>
      </c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</row>
    <row r="4290" ht="27.0" customHeight="1">
      <c r="A4290" s="22" t="str">
        <f>HYPERLINK("https://www.tenforums.com/tutorials/90186-change-default-account-picture-windows-10-a.html","User Account Picture - Change Default Account Picture in Windows 10")</f>
        <v>User Account Picture - Change Default Account Picture in Windows 10</v>
      </c>
      <c r="B4290" s="23" t="s">
        <v>31</v>
      </c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</row>
    <row r="4291" ht="27.0" customHeight="1">
      <c r="A4291" s="22" t="str">
        <f>HYPERLINK("https://www.tenforums.com/tutorials/135038-remove-user-account-picture-sign-screen-windows-10-a.html","User Account Picture on Sign-in Screen - Remove in Windows 10")</f>
        <v>User Account Picture on Sign-in Screen - Remove in Windows 10</v>
      </c>
      <c r="B4291" s="23" t="s">
        <v>3514</v>
      </c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</row>
    <row r="4292" ht="27.0" customHeight="1">
      <c r="A4292" s="22" t="str">
        <f>HYPERLINK("https://www.tenforums.com/tutorials/4485-account-picture-settings-shortcut-create-windows-10-a.html","User Account Picture Settings Shortcut - Create in Windows 10")</f>
        <v>User Account Picture Settings Shortcut - Create in Windows 10</v>
      </c>
      <c r="B4292" s="23" t="s">
        <v>45</v>
      </c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</row>
    <row r="4293" ht="27.0" customHeight="1">
      <c r="A4293" s="22" t="str">
        <f>HYPERLINK("https://www.tenforums.com/tutorials/6917-account-type-change-windows-10-a.html","User Account Type - Change in Windows 10")</f>
        <v>User Account Type - Change in Windows 10</v>
      </c>
      <c r="B4293" s="23" t="s">
        <v>55</v>
      </c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</row>
    <row r="4294" ht="27.0" customHeight="1">
      <c r="A4294" s="22" t="str">
        <f>HYPERLINK("https://www.tenforums.com/tutorials/91267-change-default-icon-users-files-windows-10-a.html","User's Files - Change Default Icon in Windows 10")</f>
        <v>User's Files - Change Default Icon in Windows 10</v>
      </c>
      <c r="B4294" s="23" t="s">
        <v>3945</v>
      </c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</row>
    <row r="4295" ht="27.0" customHeight="1">
      <c r="A4295" s="22" t="str">
        <f>HYPERLINK("https://www.tenforums.com/tutorials/2411-turn-off-user-first-sign-animation-window-10-a.html","User First Sign-in Animation - Turn On or Off in Window 10")</f>
        <v>User First Sign-in Animation - Turn On or Off in Window 10</v>
      </c>
      <c r="B4295" s="23" t="s">
        <v>15</v>
      </c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</row>
    <row r="4296" ht="27.0" customHeight="1">
      <c r="A4296" s="22" t="str">
        <f>HYPERLINK("https://www.tenforums.com/tutorials/88845-add-remove-user-folder-navigation-pane-windows-10-a.html","User Folder - Add or Remove from Navigation Pane in Windows 10")</f>
        <v>User Folder - Add or Remove from Navigation Pane in Windows 10</v>
      </c>
      <c r="B4296" s="23" t="s">
        <v>2606</v>
      </c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</row>
    <row r="4297" ht="27.0" customHeight="1">
      <c r="A4297" s="22" t="str">
        <f>HYPERLINK("https://www.tenforums.com/tutorials/116167-undo-merged-your-pictures-folder-your-user-folder.html","User folder - Undo Merged with your Pictures folder")</f>
        <v>User folder - Undo Merged with your Pictures folder</v>
      </c>
      <c r="B4297" s="23" t="s">
        <v>2959</v>
      </c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</row>
    <row r="4298" ht="27.0" customHeight="1">
      <c r="A4298" s="22" t="str">
        <f>HYPERLINK("https://www.tenforums.com/tutorials/105793-restrict-user-locales-date-time-formats-windows.html","User Locales for Date and Time Formats - Restrict in Windows")</f>
        <v>User Locales for Date and Time Formats - Restrict in Windows</v>
      </c>
      <c r="B4298" s="23" t="s">
        <v>3946</v>
      </c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</row>
    <row r="4299" ht="27.0" customHeight="1">
      <c r="A4299" s="22" t="str">
        <f>HYPERLINK("https://www.tenforums.com/tutorials/89021-change-user-name-account-windows-10-a.html","User Name of Account - Change in Windows 10")</f>
        <v>User Name of Account - Change in Windows 10</v>
      </c>
      <c r="B4299" s="23" t="s">
        <v>22</v>
      </c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</row>
    <row r="4300" ht="27.0" customHeight="1">
      <c r="A4300" s="22" t="str">
        <f>HYPERLINK("https://www.tenforums.com/tutorials/23504-restore-default-location-personal-folders-windows-10-a.html","User Personal Folders - Restore Default Location in Windows 10")</f>
        <v>User Personal Folders - Restore Default Location in Windows 10</v>
      </c>
      <c r="B4300" s="23" t="s">
        <v>2926</v>
      </c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</row>
    <row r="4301" ht="27.0" customHeight="1">
      <c r="A4301" s="25" t="str">
        <f>HYPERLINK("https://www.tenforums.com/tutorials/145678-fix-user-profile-service-failed-sign-error-windows-10-a.html","User Profile Cannot Be Loaded Error - Fix in Windows 10")</f>
        <v>User Profile Cannot Be Loaded Error - Fix in Windows 10</v>
      </c>
      <c r="B4301" s="24" t="s">
        <v>704</v>
      </c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</row>
    <row r="4302" ht="27.0" customHeight="1">
      <c r="A4302" s="22" t="str">
        <f>HYPERLINK("https://www.tenforums.com/tutorials/2110-default-user-profile-customize-windows-10-a.html","User Profile - Customize a Default in Windows 10")</f>
        <v>User Profile - Customize a Default in Windows 10</v>
      </c>
      <c r="B4302" s="23" t="s">
        <v>796</v>
      </c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</row>
    <row r="4303" ht="27.0" customHeight="1">
      <c r="A4303" s="22" t="str">
        <f>HYPERLINK("https://www.tenforums.com/tutorials/69127-user-profile-delete-windows-10-a.html","User Profile - Delete in Windows 10 ")</f>
        <v>User Profile - Delete in Windows 10 </v>
      </c>
      <c r="B4303" s="23" t="s">
        <v>3134</v>
      </c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</row>
    <row r="4304" ht="27.0" customHeight="1">
      <c r="A4304" s="22" t="str">
        <f>HYPERLINK("https://www.tenforums.com/tutorials/89060-change-name-user-profile-folder-windows-10-a.html","User Profile Folder - Change Name in Windows 10")</f>
        <v>User Profile Folder - Change Name in Windows 10</v>
      </c>
      <c r="B4304" s="23" t="s">
        <v>53</v>
      </c>
      <c r="C4304" s="3"/>
      <c r="D4304" s="3"/>
      <c r="E4304" s="3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</row>
    <row r="4305" ht="27.0" customHeight="1">
      <c r="A4305" s="22" t="str">
        <f>HYPERLINK("https://www.tenforums.com/tutorials/108032-hide-show-user-profile-personal-folders-windows-10-file-explorer.html","User Profile Personal Folders - Hide or Show in Windows 10 File Explorer")</f>
        <v>User Profile Personal Folders - Hide or Show in Windows 10 File Explorer</v>
      </c>
      <c r="B4305" s="23" t="s">
        <v>2925</v>
      </c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</row>
    <row r="4306" ht="27.0" customHeight="1">
      <c r="A4306" s="25" t="str">
        <f>HYPERLINK("https://www.tenforums.com/tutorials/145678-fix-user-profile-service-failed-sign-error-windows-10-a.html","User Profile Service Failed the Sign-in Error - Fix in Windows 10")</f>
        <v>User Profile Service Failed the Sign-in Error - Fix in Windows 10</v>
      </c>
      <c r="B4306" s="24" t="s">
        <v>704</v>
      </c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</row>
    <row r="4307" ht="27.0" customHeight="1">
      <c r="A4307" s="26" t="s">
        <v>3947</v>
      </c>
      <c r="B4307" s="27" t="s">
        <v>24</v>
      </c>
      <c r="C4307" s="14"/>
      <c r="D4307" s="14"/>
      <c r="E4307" s="14"/>
      <c r="F4307" s="14"/>
      <c r="G4307" s="14"/>
      <c r="H4307" s="14"/>
      <c r="I4307" s="14"/>
      <c r="J4307" s="14"/>
      <c r="K4307" s="14"/>
      <c r="L4307" s="14"/>
      <c r="M4307" s="14"/>
      <c r="N4307" s="14"/>
      <c r="O4307" s="14"/>
      <c r="P4307" s="14"/>
      <c r="Q4307" s="14"/>
      <c r="R4307" s="14"/>
      <c r="S4307" s="14"/>
      <c r="T4307" s="14"/>
      <c r="U4307" s="14"/>
      <c r="V4307" s="14"/>
      <c r="W4307" s="14"/>
      <c r="X4307" s="14"/>
    </row>
    <row r="4308" ht="27.0" customHeight="1">
      <c r="A4308" s="22" t="str">
        <f>HYPERLINK("https://www.tenforums.com/tutorials/88118-change-user-rights-assignment-security-policy-settings-windows-10-a.html","User Rights Assignment Security Policy Settings - Change in Windows 10")</f>
        <v>User Rights Assignment Security Policy Settings - Change in Windows 10</v>
      </c>
      <c r="B4308" s="23" t="s">
        <v>3948</v>
      </c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</row>
    <row r="4309" ht="27.0" customHeight="1">
      <c r="A4309" s="22" t="str">
        <f>HYPERLINK("https://www.tenforums.com/tutorials/48012-youve-been-signed-temporary-profile-fix.html","User Temporary Profile Error - Fix in Windows 10")</f>
        <v>User Temporary Profile Error - Fix in Windows 10</v>
      </c>
      <c r="B4309" s="24" t="s">
        <v>3949</v>
      </c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</row>
    <row r="4310" ht="27.0" customHeight="1">
      <c r="A4310" s="22" t="str">
        <f>HYPERLINK("https://www.tenforums.com/tutorials/88049-add-remove-users-groups-windows-10-a.html","Users - Add or Remove from Groups in Windows 10")</f>
        <v>Users - Add or Remove from Groups in Windows 10</v>
      </c>
      <c r="B4310" s="23" t="s">
        <v>1366</v>
      </c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</row>
    <row r="4311" ht="27.0" customHeight="1">
      <c r="A4311" s="22" t="str">
        <f>HYPERLINK("https://www.tenforums.com/tutorials/1964-move-users-folder-location-windows-10-a.html","Users Folder - Move Location in Windows 10")</f>
        <v>Users Folder - Move Location in Windows 10</v>
      </c>
      <c r="B4311" s="23" t="s">
        <v>3950</v>
      </c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</row>
    <row r="4312" ht="27.0" customHeight="1">
      <c r="A4312" s="22" t="str">
        <f>HYPERLINK("https://www.tenforums.com/tutorials/23504-users-personal-folders-restore-default-location-windows-10-a.html","Users Personal Folders - Restore Default Location in Windows 10")</f>
        <v>Users Personal Folders - Restore Default Location in Windows 10</v>
      </c>
      <c r="B4312" s="23" t="s">
        <v>2926</v>
      </c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</row>
    <row r="4313" ht="27.0" customHeight="1">
      <c r="A4313" s="22" t="str">
        <f>HYPERLINK("https://www.tenforums.com/tutorials/74480-uup-iso-create-bootable-iso-windows-10-build-upgrade-files.html","UUP to ISO - Create Bootable ISO from Windows 10 Build Upgrade Files")</f>
        <v>UUP to ISO - Create Bootable ISO from Windows 10 Build Upgrade Files</v>
      </c>
      <c r="B4313" s="23" t="s">
        <v>3951</v>
      </c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</row>
    <row r="4314" ht="27.0" customHeight="1">
      <c r="A4314" s="6" t="s">
        <v>3952</v>
      </c>
      <c r="B4314" s="6" t="s">
        <v>3952</v>
      </c>
      <c r="C4314" s="21"/>
      <c r="D4314" s="21"/>
      <c r="E4314" s="21"/>
      <c r="F4314" s="21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1"/>
      <c r="S4314" s="21"/>
      <c r="T4314" s="21"/>
      <c r="U4314" s="21"/>
      <c r="V4314" s="21"/>
      <c r="W4314" s="21"/>
      <c r="X4314" s="21"/>
    </row>
    <row r="4315" ht="27.0" customHeight="1">
      <c r="A4315" s="22" t="str">
        <f>HYPERLINK("https://www.tenforums.com/tutorials/133539-turn-off-variable-refresh-rate-games-windows-10-a.html","Variable Refresh Rate for Games - Turn On or Off in Windows 10")</f>
        <v>Variable Refresh Rate for Games - Turn On or Off in Windows 10</v>
      </c>
      <c r="B4315" s="23" t="s">
        <v>1318</v>
      </c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</row>
    <row r="4316" ht="27.0" customHeight="1">
      <c r="A4316" s="22" t="str">
        <f>HYPERLINK("https://www.tenforums.com/tutorials/26747-run-administrator-add-vbs-file-context-menu-windows-10-a.html","VBS File - Add Run as administrator to Context Menu in Windows 10")</f>
        <v>VBS File - Add Run as administrator to Context Menu in Windows 10</v>
      </c>
      <c r="B4316" s="23" t="s">
        <v>3309</v>
      </c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</row>
    <row r="4317" ht="27.0" customHeight="1">
      <c r="A4317" s="22" t="str">
        <f>HYPERLINK("https://www.tenforums.com/tutorials/8011-vbscript-file-add-new-context-menu-windows-10-a.html","VBScript File - Add to New Context Menu in Windows 10")</f>
        <v>VBScript File - Add to New Context Menu in Windows 10</v>
      </c>
      <c r="B4317" s="23" t="s">
        <v>2645</v>
      </c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</row>
    <row r="4318" ht="27.0" customHeight="1">
      <c r="A4318" s="22" t="str">
        <f>HYPERLINK("https://www.tenforums.com/tutorials/96097-view-configured-update-policies-windows-10-a.html","View Configured Update Policies in Windows 10")</f>
        <v>View Configured Update Policies in Windows 10</v>
      </c>
      <c r="B4318" s="23" t="s">
        <v>2990</v>
      </c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</row>
    <row r="4319" ht="27.0" customHeight="1">
      <c r="A4319" s="22" t="str">
        <f>HYPERLINK("https://www.tenforums.com/tutorials/94366-add-view-owner-context-menu-windows.html","View Owner - Add to Context Menu in Windows")</f>
        <v>View Owner - Add to Context Menu in Windows</v>
      </c>
      <c r="B4319" s="23" t="s">
        <v>2872</v>
      </c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</row>
    <row r="4320" ht="27.0" customHeight="1">
      <c r="A4320" s="25" t="s">
        <v>3953</v>
      </c>
      <c r="B4320" s="23" t="s">
        <v>840</v>
      </c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</row>
    <row r="4321" ht="27.0" customHeight="1">
      <c r="A4321" s="22" t="str">
        <f>HYPERLINK("https://www.tenforums.com/tutorials/5426-microsoft-account-add-remove-trusted-devices.html","Verify your Microsoft Account on Trusted Device in Windows 10")</f>
        <v>Verify your Microsoft Account on Trusted Device in Windows 10</v>
      </c>
      <c r="B4321" s="23" t="s">
        <v>1751</v>
      </c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</row>
    <row r="4322" ht="27.0" customHeight="1">
      <c r="A4322" s="22" t="str">
        <f>HYPERLINK("https://www.tenforums.com/tutorials/32961-windows-10-version-number-find.html","Version Number of Windows 10 - Find ")</f>
        <v>Version Number of Windows 10 - Find </v>
      </c>
      <c r="B4322" s="23" t="s">
        <v>3954</v>
      </c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</row>
    <row r="4323" ht="27.0" customHeight="1">
      <c r="A4323" s="25" t="s">
        <v>3955</v>
      </c>
      <c r="B4323" s="24" t="s">
        <v>1382</v>
      </c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</row>
    <row r="4324" ht="27.0" customHeight="1">
      <c r="A4324" s="22" t="str">
        <f>HYPERLINK("https://www.tenforums.com/tutorials/53256-hyper-v-native-boot-vhd.html","VHD of Hyper-V - Native Boot")</f>
        <v>VHD of Hyper-V - Native Boot</v>
      </c>
      <c r="B4324" s="23" t="s">
        <v>1426</v>
      </c>
      <c r="C4324" s="3"/>
      <c r="D4324" s="3"/>
      <c r="E4324" s="3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</row>
    <row r="4325" ht="27.0" customHeight="1">
      <c r="A4325" s="25" t="str">
        <f>HYPERLINK("https://www.tenforums.com/tutorials/139119-native-boot-virtual-hard-disk-how-upgrade-windows.html","VHD of Windows 10 Installed - Upgrade")</f>
        <v>VHD of Windows 10 Installed - Upgrade</v>
      </c>
      <c r="B4325" s="24" t="s">
        <v>3916</v>
      </c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</row>
    <row r="4326" ht="27.0" customHeight="1">
      <c r="A4326" s="25" t="str">
        <f>HYPERLINK("https://www.tenforums.com/tutorials/138629-auto-mount-vhd-vhdx-file-startup-windows-10-a.html","VHD or VHDX File - Auto-Mount at Startup in Windows 10")</f>
        <v>VHD or VHDX File - Auto-Mount at Startup in Windows 10</v>
      </c>
      <c r="B4326" s="24" t="s">
        <v>3956</v>
      </c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</row>
    <row r="4327" ht="27.0" customHeight="1">
      <c r="A4327" s="25" t="str">
        <f>HYPERLINK("https://www.tenforums.com/tutorials/138380-create-set-up-new-vhd-vhdx-file-windows-10-a.html","VHD or VHDX File - Create and Set Up New in Windows 10")</f>
        <v>VHD or VHDX File - Create and Set Up New in Windows 10</v>
      </c>
      <c r="B4327" s="24" t="s">
        <v>3957</v>
      </c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</row>
    <row r="4328" ht="27.0" customHeight="1">
      <c r="A4328" s="25" t="str">
        <f>HYPERLINK("https://www.tenforums.com/tutorials/138500-create-bitlocker-encrypted-container-file-vhd-vhdx-windows.html","VHD or VHDX File - Create BitLocker Encrypted Container File with in Windows")</f>
        <v>VHD or VHDX File - Create BitLocker Encrypted Container File with in Windows</v>
      </c>
      <c r="B4328" s="24" t="s">
        <v>321</v>
      </c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</row>
    <row r="4329" ht="27.0" customHeight="1">
      <c r="A4329" s="22" t="str">
        <f>HYPERLINK("https://www.tenforums.com/tutorials/61391-vhd-vhdx-file-mount-unmount-windows-10-a.html","VHD or VHDX File - Mount or Unmount in Windows 10")</f>
        <v>VHD or VHDX File - Mount or Unmount in Windows 10</v>
      </c>
      <c r="B4329" s="23" t="s">
        <v>3958</v>
      </c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</row>
    <row r="4330" ht="27.0" customHeight="1">
      <c r="A4330" s="22" t="str">
        <f>HYPERLINK("https://www.tenforums.com/tutorials/109556-restart-graphics-driver-display-adapter-windows-8-windows-10-a.html","Video Driver of Display Adapter - Restart in Windows 8 and Windows 10")</f>
        <v>Video Driver of Display Adapter - Restart in Windows 8 and Windows 10</v>
      </c>
      <c r="B4330" s="23" t="s">
        <v>1350</v>
      </c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</row>
    <row r="4331" ht="27.0" customHeight="1">
      <c r="A4331" s="22" t="str">
        <f>HYPERLINK("https://www.tenforums.com/tutorials/113065-turn-off-auto-adjust-video-based-lighting-windows-10-a.html","Video Playback Auto Adjust Based on Lighting - Turn On or Off in Windows 10")</f>
        <v>Video Playback Auto Adjust Based on Lighting - Turn On or Off in Windows 10</v>
      </c>
      <c r="B4331" s="23" t="s">
        <v>3959</v>
      </c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</row>
    <row r="4332" ht="27.0" customHeight="1">
      <c r="A4332" s="22" t="str">
        <f>HYPERLINK("https://www.tenforums.com/tutorials/95506-change-video-playback-settings-windows-10-a.html","Video Playback Settings - Change in Windows 10")</f>
        <v>Video Playback Settings - Change in Windows 10</v>
      </c>
      <c r="B4332" s="23" t="s">
        <v>3960</v>
      </c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</row>
    <row r="4333" ht="27.0" customHeight="1">
      <c r="A4333" s="22" t="str">
        <f>HYPERLINK("https://www.tenforums.com/tutorials/116539-change-restore-videos-folder-icon-windows.html","Videos Folder Icon - Change or Restore in Windows")</f>
        <v>Videos Folder Icon - Change or Restore in Windows</v>
      </c>
      <c r="B4333" s="23" t="s">
        <v>3961</v>
      </c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</row>
    <row r="4334" ht="27.0" customHeight="1">
      <c r="A4334" s="22" t="str">
        <f>HYPERLINK("https://www.tenforums.com/tutorials/74955-videos-folder-move-location-windows-10-a.html","Videos Folder - Move Location in Windows 10")</f>
        <v>Videos Folder - Move Location in Windows 10</v>
      </c>
      <c r="B4334" s="24" t="s">
        <v>3962</v>
      </c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</row>
    <row r="4335" ht="27.0" customHeight="1">
      <c r="A4335" s="22" t="str">
        <f>HYPERLINK("https://www.tenforums.com/tutorials/92008-add-remove-videos-library-windows-10-a.html","Videos Library - Add or Remove in Windows 10")</f>
        <v>Videos Library - Add or Remove in Windows 10</v>
      </c>
      <c r="B4335" s="23" t="s">
        <v>1578</v>
      </c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</row>
    <row r="4336" ht="27.0" customHeight="1">
      <c r="A4336" s="22" t="str">
        <f>HYPERLINK("https://www.tenforums.com/tutorials/102567-allow-deny-os-apps-access-videos-library-windows-10-a.html","Videos Library - Allow or Deny OS and Apps Access in Windows 10")</f>
        <v>Videos Library - Allow or Deny OS and Apps Access in Windows 10</v>
      </c>
      <c r="B4336" s="23" t="s">
        <v>3963</v>
      </c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</row>
    <row r="4337" ht="27.0" customHeight="1">
      <c r="A4337" s="25" t="str">
        <f>HYPERLINK("https://www.tenforums.com/tutorials/138727-add-new-virtual-desktops-windows-10-a.html","Virtual Desktops - Add New in Windows 10")</f>
        <v>Virtual Desktops - Add New in Windows 10</v>
      </c>
      <c r="B4337" s="24" t="s">
        <v>3964</v>
      </c>
      <c r="C4337" s="3"/>
      <c r="D4337" s="3"/>
      <c r="E4337" s="3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</row>
    <row r="4338" ht="27.0" customHeight="1">
      <c r="A4338" s="25" t="s">
        <v>3965</v>
      </c>
      <c r="B4338" s="24" t="s">
        <v>3966</v>
      </c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</row>
    <row r="4339" ht="27.0" customHeight="1">
      <c r="A4339" s="25" t="str">
        <f>HYPERLINK("https://www.tenforums.com/tutorials/138736-move-open-app-one-virtual-desktop-another-windows-10-a.html","Virtual Desktops - Move Open App from One Virtual Desktop to Another in Windows 10")</f>
        <v>Virtual Desktops - Move Open App from One Virtual Desktop to Another in Windows 10</v>
      </c>
      <c r="B4339" s="24" t="s">
        <v>3967</v>
      </c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</row>
    <row r="4340" ht="27.0" customHeight="1">
      <c r="A4340" s="30" t="str">
        <f>HYPERLINK("https://www.tenforums.com/tutorials/2030-open-use-task-view-virtual-desktops-windows-10-a.html","Virtual Desktops - Open and Use with Task View in Windows 10")</f>
        <v>Virtual Desktops - Open and Use with Task View in Windows 10</v>
      </c>
      <c r="B4340" s="24" t="s">
        <v>3968</v>
      </c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</row>
    <row r="4341" ht="27.0" customHeight="1">
      <c r="A4341" s="25" t="str">
        <f>HYPERLINK("https://www.tenforums.com/tutorials/138732-remove-virtual-desktops-windows-10-a.html","Virtual Desktops - Remove in Windows 10")</f>
        <v>Virtual Desktops - Remove in Windows 10</v>
      </c>
      <c r="B4341" s="24" t="s">
        <v>3969</v>
      </c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</row>
    <row r="4342" ht="27.0" customHeight="1">
      <c r="A4342" s="25" t="str">
        <f>HYPERLINK("https://www.tenforums.com/tutorials/138723-rename-virtual-desktops-windows-10-a.html","Virtual Desktops - Rename in Windows 10")</f>
        <v>Virtual Desktops - Rename in Windows 10</v>
      </c>
      <c r="B4342" s="24" t="s">
        <v>3970</v>
      </c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</row>
    <row r="4343" ht="27.0" customHeight="1">
      <c r="A4343" s="25" t="s">
        <v>3971</v>
      </c>
      <c r="B4343" s="24" t="s">
        <v>3972</v>
      </c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</row>
    <row r="4344" ht="27.0" customHeight="1">
      <c r="A4344" s="25" t="str">
        <f>HYPERLINK("https://www.tenforums.com/tutorials/138738-show-window-app-all-virtual-desktops-windows-10-a.html","Virtual Desktops - Show Window or All Windows from App on All Desktops in Windows 10")</f>
        <v>Virtual Desktops - Show Window or All Windows from App on All Desktops in Windows 10</v>
      </c>
      <c r="B4344" s="24" t="s">
        <v>3973</v>
      </c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</row>
    <row r="4345" ht="27.0" customHeight="1">
      <c r="A4345" s="25" t="str">
        <f>HYPERLINK("https://www.tenforums.com/tutorials/138887-switch-between-virtual-desktops-windows-10-a.html","Virtual Desktops - Switch Between in Windows 10")</f>
        <v>Virtual Desktops - Switch Between in Windows 10</v>
      </c>
      <c r="B4345" s="24" t="s">
        <v>3974</v>
      </c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</row>
    <row r="4346" ht="27.0" customHeight="1">
      <c r="A4346" s="25" t="s">
        <v>3975</v>
      </c>
      <c r="B4346" s="24" t="s">
        <v>3976</v>
      </c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</row>
    <row r="4347" ht="27.0" customHeight="1">
      <c r="A4347" s="25" t="str">
        <f>HYPERLINK("https://www.tenforums.com/tutorials/141757-virtual-machine-troubleshoot-performance-issues.html","Virtual Machine - Troubleshoot Performance Issues")</f>
        <v>Virtual Machine - Troubleshoot Performance Issues</v>
      </c>
      <c r="B4347" s="24" t="s">
        <v>3977</v>
      </c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</row>
    <row r="4348" ht="27.0" customHeight="1">
      <c r="A4348" s="25" t="str">
        <f>HYPERLINK("https://www.tenforums.com/tutorials/139405-run-hyper-v-virtualbox-vmware-same-computer.html","Virtual Machines - Run any Vrtualization Software on Same Windows 10 Computer")</f>
        <v>Virtual Machines - Run any Vrtualization Software on Same Windows 10 Computer</v>
      </c>
      <c r="B4348" s="24" t="s">
        <v>1431</v>
      </c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</row>
    <row r="4349" ht="27.0" customHeight="1">
      <c r="A4349" s="22" t="str">
        <f>HYPERLINK("https://www.tenforums.com/tutorials/130006-allow-prevent-users-groups-create-pagefile-windows-10-a.html","Virtual Memory Pagefile - Allow or Prevent Users and Groups to Create in Windows 10")</f>
        <v>Virtual Memory Pagefile - Allow or Prevent Users and Groups to Create in Windows 10</v>
      </c>
      <c r="B4349" s="23" t="s">
        <v>2876</v>
      </c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</row>
    <row r="4350" ht="27.0" customHeight="1">
      <c r="A4350" s="22" t="str">
        <f>HYPERLINK("https://www.tenforums.com/tutorials/77773-virtual-memory-pagefile-clear-shutdown-windows-10-a.html","Virtual Memory Pagefile - Clear at Shutdown in Windows 10")</f>
        <v>Virtual Memory Pagefile - Clear at Shutdown in Windows 10</v>
      </c>
      <c r="B4350" s="24" t="s">
        <v>2877</v>
      </c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</row>
    <row r="4351" ht="27.0" customHeight="1">
      <c r="A4351" s="22" t="str">
        <f>HYPERLINK("https://www.tenforums.com/tutorials/77782-virtual-memory-pagefile-encryption-enable-disable-windows-10-a.html","Virtual Memory Pagefile Encryption - Enable or Disable in Windows 10")</f>
        <v>Virtual Memory Pagefile Encryption - Enable or Disable in Windows 10</v>
      </c>
      <c r="B4351" s="24" t="s">
        <v>2878</v>
      </c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</row>
    <row r="4352" ht="27.0" customHeight="1">
      <c r="A4352" s="22" t="str">
        <f>HYPERLINK("https://www.tenforums.com/tutorials/77692-virtual-memory-pagefile-manage-windows-10-a.html","Virtual Memory Pagefile - Manage in Windows 10")</f>
        <v>Virtual Memory Pagefile - Manage in Windows 10</v>
      </c>
      <c r="B4352" s="24" t="s">
        <v>2879</v>
      </c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</row>
    <row r="4353" ht="27.0" customHeight="1">
      <c r="A4353" s="22" t="str">
        <f>HYPERLINK("https://www.tenforums.com/tutorials/8088-virtualbox-install-windows-10-a.html","VirtualBox - Install Windows 10")</f>
        <v>VirtualBox - Install Windows 10</v>
      </c>
      <c r="B4353" s="23" t="s">
        <v>3978</v>
      </c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</row>
    <row r="4354" ht="27.0" customHeight="1">
      <c r="A4354" s="25" t="s">
        <v>3979</v>
      </c>
      <c r="B4354" s="24" t="s">
        <v>754</v>
      </c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</row>
    <row r="4355" ht="27.0" customHeight="1">
      <c r="A4355" s="22" t="str">
        <f>HYPERLINK("https://www.tenforums.com/tutorials/6377-visual-effects-settings-change-windows-10-a.html","Visual Effects Settings - Change in Windows 10")</f>
        <v>Visual Effects Settings - Change in Windows 10</v>
      </c>
      <c r="B4355" s="23" t="s">
        <v>3980</v>
      </c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</row>
    <row r="4356" ht="27.0" customHeight="1">
      <c r="A4356" s="22" t="str">
        <f>HYPERLINK("https://www.tenforums.com/tutorials/71209-sound-sentry-visual-notifications-turn-off-windows-10-a.html","Visual Notifications for Sound - Turn On or Off in Windows 10 ")</f>
        <v>Visual Notifications for Sound - Turn On or Off in Windows 10 </v>
      </c>
      <c r="B4356" s="23" t="s">
        <v>3559</v>
      </c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</row>
    <row r="4357" ht="27.0" customHeight="1">
      <c r="A4357" s="22" t="str">
        <f>HYPERLINK("https://www.tenforums.com/tutorials/8135-vmware-player-install-windows-10-a.html","VMware Player - Install Windows 10")</f>
        <v>VMware Player - Install Windows 10</v>
      </c>
      <c r="B4357" s="23" t="s">
        <v>3981</v>
      </c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</row>
    <row r="4358" ht="27.0" customHeight="1">
      <c r="A4358" s="22" t="str">
        <f>HYPERLINK("https://www.tenforums.com/tutorials/130122-allow-deny-apps-access-use-voice-activation-windows-10-a.html","Voice Activation - Allow or Deny Apps Access to Use in Windows 10")</f>
        <v>Voice Activation - Allow or Deny Apps Access to Use in Windows 10</v>
      </c>
      <c r="B4358" s="23" t="s">
        <v>3982</v>
      </c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</row>
    <row r="4359" ht="27.0" customHeight="1">
      <c r="A4359" s="25" t="s">
        <v>3983</v>
      </c>
      <c r="B4359" s="24" t="s">
        <v>1389</v>
      </c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</row>
    <row r="4360" ht="27.0" customHeight="1">
      <c r="A4360" s="25" t="s">
        <v>3984</v>
      </c>
      <c r="B4360" s="24" t="s">
        <v>3985</v>
      </c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</row>
    <row r="4361" ht="27.0" customHeight="1">
      <c r="A4361" s="25" t="s">
        <v>3986</v>
      </c>
      <c r="B4361" s="24" t="s">
        <v>3987</v>
      </c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</row>
    <row r="4362" ht="27.0" customHeight="1">
      <c r="A4362" s="22" t="str">
        <f>HYPERLINK("https://www.tenforums.com/tutorials/132456-add-remove-speech-voices-windows-10-a.html","Voices - Add and Remove in Windows 10")</f>
        <v>Voices - Add and Remove in Windows 10</v>
      </c>
      <c r="B4362" s="23" t="s">
        <v>2599</v>
      </c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</row>
    <row r="4363" ht="27.0" customHeight="1">
      <c r="A4363" s="22" t="str">
        <f>HYPERLINK("https://www.tenforums.com/tutorials/117336-enable-disable-automount-new-disks-drives-windows.html","Volume Automount - Enable or Disable in Windows")</f>
        <v>Volume Automount - Enable or Disable in Windows</v>
      </c>
      <c r="B4363" s="23" t="s">
        <v>252</v>
      </c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</row>
    <row r="4364" ht="27.0" customHeight="1">
      <c r="A4364" s="22" t="str">
        <f>HYPERLINK("https://www.tenforums.com/tutorials/7948-volume-control-old-new-windows-10-a.html","Volume Control - Old or New in Windows 10")</f>
        <v>Volume Control - Old or New in Windows 10</v>
      </c>
      <c r="B4364" s="23" t="s">
        <v>3988</v>
      </c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</row>
    <row r="4365" ht="27.0" customHeight="1">
      <c r="A4365" s="22" t="str">
        <f>HYPERLINK("https://www.tenforums.com/tutorials/96205-format-disk-drive-windows-10-a.html","Volume - Format in Windows 10")</f>
        <v>Volume - Format in Windows 10</v>
      </c>
      <c r="B4365" s="23" t="s">
        <v>899</v>
      </c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</row>
    <row r="4366" ht="27.0" customHeight="1">
      <c r="A4366" s="30" t="str">
        <f>HYPERLINK("https://www.tenforums.com/tutorials/84119-adjust-volume-level-individual-devices-apps-windows-10-a.html","Volume Mixer - Adjust Volume Level of Individual Devices and Apps in Windows 10")</f>
        <v>Volume Mixer - Adjust Volume Level of Individual Devices and Apps in Windows 10</v>
      </c>
      <c r="B4366" s="24" t="s">
        <v>228</v>
      </c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</row>
    <row r="4367" ht="27.0" customHeight="1">
      <c r="A4367" s="25" t="str">
        <f>HYPERLINK("https://www.tenforums.com/tutorials/152739-how-mute-unmute-sound-volume-windows-10-a.html","Volume - Mute and Unmute in Windows 10")</f>
        <v>Volume - Mute and Unmute in Windows 10</v>
      </c>
      <c r="B4367" s="24" t="s">
        <v>2552</v>
      </c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</row>
    <row r="4368" ht="27.0" customHeight="1">
      <c r="A4368" s="22" t="str">
        <f>HYPERLINK("https://www.tenforums.com/tutorials/134266-turn-off-lower-volume-other-apps-when-narrator-speaking.html","Volume of Other Apps - Turn On or Off Lower when Narrator is Speaking")</f>
        <v>Volume of Other Apps - Turn On or Off Lower when Narrator is Speaking</v>
      </c>
      <c r="B4368" s="23" t="s">
        <v>2594</v>
      </c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</row>
    <row r="4369" ht="27.0" customHeight="1">
      <c r="A4369" s="22" t="str">
        <f>HYPERLINK("https://www.tenforums.com/tutorials/96684-delete-volume-partition-windows-10-a.html","Volume or Partition - Delete in Windows 10")</f>
        <v>Volume or Partition - Delete in Windows 10</v>
      </c>
      <c r="B4369" s="23" t="s">
        <v>804</v>
      </c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</row>
    <row r="4370" ht="27.0" customHeight="1">
      <c r="A4370" s="22" t="str">
        <f>HYPERLINK("https://www.tenforums.com/tutorials/96732-extend-volume-partition-windows-10-a.html","Volume or Partition - Extend in Windows 10")</f>
        <v>Volume or Partition - Extend in Windows 10</v>
      </c>
      <c r="B4370" s="23" t="s">
        <v>1105</v>
      </c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</row>
    <row r="4371" ht="27.0" customHeight="1">
      <c r="A4371" s="22" t="str">
        <f>HYPERLINK("https://www.tenforums.com/tutorials/96288-shrink-volume-partition-windows-10-a.html","Volume or Partition - Shrink in Windows 10")</f>
        <v>Volume or Partition - Shrink in Windows 10</v>
      </c>
      <c r="B4371" s="23" t="s">
        <v>2886</v>
      </c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</row>
    <row r="4372" ht="27.0" customHeight="1">
      <c r="A4372" s="22" t="str">
        <f>HYPERLINK("https://www.tenforums.com/tutorials/23656-microsoft-edge-vp9-extension-enable-disable-windows-10-a.html","VP9 Extension in Microsoft Edge - Enable or Disable in Windows 10")</f>
        <v>VP9 Extension in Microsoft Edge - Enable or Disable in Windows 10</v>
      </c>
      <c r="B4372" s="23" t="s">
        <v>2399</v>
      </c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</row>
    <row r="4373" ht="27.0" customHeight="1">
      <c r="A4373" s="22" t="str">
        <f>HYPERLINK("https://www.tenforums.com/tutorials/90313-connect-vpn-windows-10-a.html","VPN - Connect to in Windows 10")</f>
        <v>VPN - Connect to in Windows 10</v>
      </c>
      <c r="B4373" s="23" t="s">
        <v>3989</v>
      </c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</row>
    <row r="4374" ht="27.0" customHeight="1">
      <c r="A4374" s="22" t="str">
        <f>HYPERLINK("https://www.tenforums.com/tutorials/90305-set-up-add-vpn-connection-windows-10-a.html","VPN Connection - Add in Windows 10")</f>
        <v>VPN Connection - Add in Windows 10</v>
      </c>
      <c r="B4374" s="23" t="s">
        <v>3990</v>
      </c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</row>
    <row r="4375" ht="27.0" customHeight="1">
      <c r="A4375" s="22" t="str">
        <f>HYPERLINK("https://www.tenforums.com/tutorials/90326-remove-vpn-connection-windows-10-a.html","VPN Connection - Remove in Windows 10")</f>
        <v>VPN Connection - Remove in Windows 10</v>
      </c>
      <c r="B4375" s="23" t="s">
        <v>3991</v>
      </c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</row>
    <row r="4376" ht="27.0" customHeight="1">
      <c r="A4376" s="22" t="str">
        <f>HYPERLINK("https://www.tenforums.com/tutorials/90324-disconnect-vpn-windows-10-a.html","VPN - Disconnect in Windows 10")</f>
        <v>VPN - Disconnect in Windows 10</v>
      </c>
      <c r="B4376" s="23" t="s">
        <v>3992</v>
      </c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</row>
    <row r="4377" ht="27.0" customHeight="1">
      <c r="A4377" s="22" t="str">
        <f>HYPERLINK("https://www.tenforums.com/tutorials/90383-turn-off-allow-vpn-over-metered-networks-windows-10-a.html","VPN over Metered Networks - Turn On or Off in Windows 10")</f>
        <v>VPN over Metered Networks - Turn On or Off in Windows 10</v>
      </c>
      <c r="B4377" s="23" t="s">
        <v>3993</v>
      </c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</row>
    <row r="4378" ht="27.0" customHeight="1">
      <c r="A4378" s="25" t="s">
        <v>3994</v>
      </c>
      <c r="B4378" s="24" t="s">
        <v>3465</v>
      </c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</row>
    <row r="4379" ht="27.0" customHeight="1">
      <c r="A4379" s="22" t="str">
        <f>HYPERLINK("https://www.tenforums.com/tutorials/90388-turn-off-allow-vpn-while-roaming-windows-10-a.html","VPN while Roaming - Turn On or Off in Windows 10")</f>
        <v>VPN while Roaming - Turn On or Off in Windows 10</v>
      </c>
      <c r="B4379" s="23" t="s">
        <v>3995</v>
      </c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</row>
    <row r="4380" ht="27.0" customHeight="1">
      <c r="A4380" s="6" t="s">
        <v>3996</v>
      </c>
      <c r="B4380" s="6" t="s">
        <v>3996</v>
      </c>
      <c r="C4380" s="21"/>
      <c r="D4380" s="21"/>
      <c r="E4380" s="21"/>
      <c r="F4380" s="21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1"/>
      <c r="S4380" s="21"/>
      <c r="T4380" s="21"/>
      <c r="U4380" s="21"/>
      <c r="V4380" s="21"/>
      <c r="W4380" s="21"/>
      <c r="X4380" s="21"/>
    </row>
    <row r="4381" ht="27.0" customHeight="1">
      <c r="A4381" s="25" t="s">
        <v>3997</v>
      </c>
      <c r="B4381" s="24" t="s">
        <v>3998</v>
      </c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</row>
    <row r="4382" ht="27.0" customHeight="1">
      <c r="A4382" s="22" t="str">
        <f>HYPERLINK("https://www.tenforums.com/tutorials/63136-wake-source-see-windows-10-a.html","Wake Source - See in Windows 10 ")</f>
        <v>Wake Source - See in Windows 10 </v>
      </c>
      <c r="B4382" s="23" t="s">
        <v>3999</v>
      </c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</row>
    <row r="4383" ht="27.0" customHeight="1">
      <c r="A4383" s="22" t="str">
        <f>HYPERLINK("https://www.tenforums.com/tutorials/63070-wake-timers-enable-disable-windows-10-a.html","Wake Timers - Enable or Disable in Windows 10")</f>
        <v>Wake Timers - Enable or Disable in Windows 10</v>
      </c>
      <c r="B4383" s="23" t="s">
        <v>4000</v>
      </c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</row>
    <row r="4384" ht="27.0" customHeight="1">
      <c r="A4384" s="22" t="str">
        <f>HYPERLINK("https://www.tenforums.com/tutorials/63064-wake-timers-view-windows-10-a.html","Wake Timers - View in Windows 10 ")</f>
        <v>Wake Timers - View in Windows 10 </v>
      </c>
      <c r="B4384" s="23" t="s">
        <v>4001</v>
      </c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</row>
    <row r="4385" ht="27.0" customHeight="1">
      <c r="A4385" s="25" t="s">
        <v>4002</v>
      </c>
      <c r="B4385" s="24" t="s">
        <v>4003</v>
      </c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</row>
    <row r="4386" ht="27.0" customHeight="1">
      <c r="A4386" s="22" t="str">
        <f>HYPERLINK("https://www.tenforums.com/tutorials/134329-check-windows-display-driver-model-version-wddm-support-windows.html","WDDM Version - Check for Windows Display Driver Model Support in Windows")</f>
        <v>WDDM Version - Check for Windows Display Driver Model Support in Windows</v>
      </c>
      <c r="B4386" s="23" t="s">
        <v>4004</v>
      </c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</row>
    <row r="4387" ht="27.0" customHeight="1">
      <c r="A4387" s="30" t="str">
        <f>HYPERLINK("https://www.tenforums.com/tutorials/48012-fix-youve-been-signed-temporary-profile-windows-10-a.html","We can't sign into your account - Fix")</f>
        <v>We can't sign into your account - Fix</v>
      </c>
      <c r="B4387" s="24" t="s">
        <v>3801</v>
      </c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</row>
    <row r="4388" ht="27.0" customHeight="1">
      <c r="A4388" s="22" t="str">
        <f>HYPERLINK("https://www.tenforums.com/tutorials/110719-backup-restore-weather-app-settings-windows-10-a.html","Weather app Settings - Backup and Restore in Windows 10")</f>
        <v>Weather app Settings - Backup and Restore in Windows 10</v>
      </c>
      <c r="B4388" s="33" t="s">
        <v>4005</v>
      </c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</row>
    <row r="4389" ht="27.0" customHeight="1">
      <c r="A4389" s="22" t="str">
        <f>HYPERLINK("https://www.tenforums.com/tutorials/90706-change-weather-app-temperature-fahrenheit-celsius-windows-10-a.html","Weather app Temperature - Show in Fahrenheit or Celsius in Windows 10")</f>
        <v>Weather app Temperature - Show in Fahrenheit or Celsius in Windows 10</v>
      </c>
      <c r="B4389" s="33" t="s">
        <v>4006</v>
      </c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</row>
    <row r="4390" ht="27.0" customHeight="1">
      <c r="A4390" s="22" t="str">
        <f>HYPERLINK("https://www.tenforums.com/tutorials/127426-disable-integrated-camera-webcam-windows.html","Webcam - Disable in Windows")</f>
        <v>Webcam - Disable in Windows</v>
      </c>
      <c r="B4390" s="23" t="s">
        <v>415</v>
      </c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</row>
    <row r="4391" ht="27.0" customHeight="1">
      <c r="A4391" s="25" t="s">
        <v>4007</v>
      </c>
      <c r="B4391" s="24" t="s">
        <v>303</v>
      </c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</row>
    <row r="4392" ht="27.0" customHeight="1">
      <c r="A4392" s="22" t="str">
        <f>HYPERLINK("https://www.tenforums.com/tutorials/66002-cortana-web-search-results-show-ms-edge-internet-explorer.html","Web Search Results - Show in MS Edge or Internet Explorer ")</f>
        <v>Web Search Results - Show in MS Edge or Internet Explorer </v>
      </c>
      <c r="B4392" s="23" t="s">
        <v>742</v>
      </c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</row>
    <row r="4393" ht="27.0" customHeight="1">
      <c r="A4393" s="30" t="str">
        <f>HYPERLINK("https://www.tenforums.com/tutorials/82980-turn-off-website-access-language-list-windows-10-a.html","Website Access to Language List Turn On or Off in Windows 10")</f>
        <v>Website Access to Language List Turn On or Off in Windows 10</v>
      </c>
      <c r="B4393" s="24" t="s">
        <v>1567</v>
      </c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</row>
    <row r="4394" ht="27.0" customHeight="1">
      <c r="A4394" s="22" t="str">
        <f>HYPERLINK("https://www.tenforums.com/tutorials/74358-create-desktop-shortcut-website-google-chrome.html","Website shortcut - Create in Google Chrome")</f>
        <v>Website shortcut - Create in Google Chrome</v>
      </c>
      <c r="B4394" s="23" t="s">
        <v>479</v>
      </c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</row>
    <row r="4395" ht="27.0" customHeight="1">
      <c r="A4395" s="22" t="str">
        <f>HYPERLINK("https://www.tenforums.com/tutorials/131332-create-website-shortcut-windows.html","Website Shortcut - Create in Windows")</f>
        <v>Website Shortcut - Create in Windows</v>
      </c>
      <c r="B4395" s="23" t="s">
        <v>4008</v>
      </c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</row>
    <row r="4396" ht="27.0" customHeight="1">
      <c r="A4396" s="25" t="str">
        <f>HYPERLINK("https://www.tenforums.com/tutorials/141019-block-websites-using-hosts-file-windows.html","Websites - Block using Hosts File in Windows")</f>
        <v>Websites - Block using Hosts File in Windows</v>
      </c>
      <c r="B4396" s="24" t="s">
        <v>1414</v>
      </c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</row>
    <row r="4397" ht="27.0" customHeight="1">
      <c r="A4397" s="22" t="str">
        <f>HYPERLINK("https://www.tenforums.com/tutorials/76252-turn-off-windows-welcome-experience-windows-10-a.html","Welcome Experience in Windows 10 - Turn On or Off")</f>
        <v>Welcome Experience in Windows 10 - Turn On or Off</v>
      </c>
      <c r="B4397" s="24" t="s">
        <v>4009</v>
      </c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</row>
    <row r="4398" ht="27.0" customHeight="1">
      <c r="A4398" s="59" t="str">
        <f>HYPERLINK("https://www.tenforums.com/tutorials/89368-change-when-typing-into-list-view-action-windows-10-file-explorer.html","When typing into list view Action - Change in Windows 10 File Explorer")</f>
        <v>When typing into list view Action - Change in Windows 10 File Explorer</v>
      </c>
      <c r="B4398" s="33" t="s">
        <v>1144</v>
      </c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</row>
    <row r="4399" ht="27.0" customHeight="1">
      <c r="A4399" s="22" t="str">
        <f>HYPERLINK("https://www.tenforums.com/tutorials/100920-restrict-background-data-usage-wi-fi-ethernet-windows-10-a.html","Wi-Fi and Ethernet Background Data Usage - Restrict in Windows 10")</f>
        <v>Wi-Fi and Ethernet Background Data Usage - Restrict in Windows 10</v>
      </c>
      <c r="B4399" s="23" t="s">
        <v>270</v>
      </c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</row>
    <row r="4400" ht="27.0" customHeight="1">
      <c r="A4400" s="22" t="str">
        <f>HYPERLINK("https://www.tenforums.com/tutorials/100916-set-data-limit-wi-fi-ethernet-windows-10-a.html","Wi-Fi and Ethernet Data Limit - Set in Windows 10")</f>
        <v>Wi-Fi and Ethernet Data Limit - Set in Windows 10</v>
      </c>
      <c r="B4400" s="23" t="s">
        <v>1086</v>
      </c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</row>
    <row r="4401" ht="27.0" customHeight="1">
      <c r="A4401" s="59" t="str">
        <f>HYPERLINK("https://www.tenforums.com/tutorials/91924-automatically-turn-off-wi-fi-upon-ethernet-connect-windows.html","Wi-Fi - Automatically Turn Off Upon Ethernet Connect in Windows")</f>
        <v>Wi-Fi - Automatically Turn Off Upon Ethernet Connect in Windows</v>
      </c>
      <c r="B4401" s="33" t="s">
        <v>4010</v>
      </c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</row>
    <row r="4402" ht="27.0" customHeight="1">
      <c r="A4402" s="25" t="s">
        <v>4011</v>
      </c>
      <c r="B4402" s="24" t="s">
        <v>442</v>
      </c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</row>
    <row r="4403" ht="27.0" customHeight="1">
      <c r="A4403" s="28" t="s">
        <v>4012</v>
      </c>
      <c r="B4403" s="29" t="s">
        <v>4013</v>
      </c>
      <c r="C4403" s="14"/>
      <c r="D4403" s="14"/>
      <c r="E4403" s="14"/>
      <c r="F4403" s="14"/>
      <c r="G4403" s="14"/>
      <c r="H4403" s="14"/>
      <c r="I4403" s="14"/>
      <c r="J4403" s="14"/>
      <c r="K4403" s="14"/>
      <c r="L4403" s="14"/>
      <c r="M4403" s="14"/>
      <c r="N4403" s="14"/>
      <c r="O4403" s="14"/>
      <c r="P4403" s="14"/>
      <c r="Q4403" s="14"/>
      <c r="R4403" s="14"/>
      <c r="S4403" s="14"/>
      <c r="T4403" s="14"/>
      <c r="U4403" s="14"/>
      <c r="V4403" s="14"/>
      <c r="W4403" s="14"/>
      <c r="X4403" s="14"/>
    </row>
    <row r="4404" ht="27.0" customHeight="1">
      <c r="A4404" s="22" t="str">
        <f>HYPERLINK("https://www.tenforums.com/tutorials/46954-mobile-hotspot-turn-off-windows-10-pc.html","Wi-Fi Hotspot - Turn On or Off on Windows 10 PC")</f>
        <v>Wi-Fi Hotspot - Turn On or Off on Windows 10 PC</v>
      </c>
      <c r="B4404" s="23" t="s">
        <v>2506</v>
      </c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</row>
    <row r="4405" ht="27.0" customHeight="1">
      <c r="A4405" s="22" t="str">
        <f>HYPERLINK("https://www.tenforums.com/tutorials/3162-wireless-network-metered-connection-set-windows-10-a.html","Wi-Fi Network - Set as Metered Connection in Windows 10")</f>
        <v>Wi-Fi Network - Set as Metered Connection in Windows 10</v>
      </c>
      <c r="B4405" s="24" t="s">
        <v>444</v>
      </c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</row>
    <row r="4406" ht="27.0" customHeight="1">
      <c r="A4406" s="22" t="str">
        <f>HYPERLINK("https://www.tenforums.com/tutorials/39050-wi-fi-random-hardware-addresses-turn-off-windows-10-mobile.html","Wi-Fi Random Hardware Addresses - Turn On or Off in Windows 10 Mobile")</f>
        <v>Wi-Fi Random Hardware Addresses - Turn On or Off in Windows 10 Mobile</v>
      </c>
      <c r="B4406" s="23" t="s">
        <v>1655</v>
      </c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</row>
    <row r="4407" ht="27.0" customHeight="1">
      <c r="A4407" s="22" t="str">
        <f>HYPERLINK("https://www.tenforums.com/tutorials/39022-wi-fi-random-hardware-mac-addresses-turn-off-windows-10-a.html","Wi-Fi Random Hardware MAC Addresses - Turn On or Off in Windows 10")</f>
        <v>Wi-Fi Random Hardware MAC Addresses - Turn On or Off in Windows 10</v>
      </c>
      <c r="B4407" s="23" t="s">
        <v>1654</v>
      </c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</row>
    <row r="4408" ht="27.0" customHeight="1">
      <c r="A4408" s="25" t="s">
        <v>4014</v>
      </c>
      <c r="B4408" s="24" t="s">
        <v>4015</v>
      </c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</row>
    <row r="4409" ht="27.0" customHeight="1">
      <c r="A4409" s="25" t="s">
        <v>4016</v>
      </c>
      <c r="B4409" s="24" t="s">
        <v>4017</v>
      </c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</row>
    <row r="4410" ht="27.0" customHeight="1">
      <c r="A4410" s="25" t="s">
        <v>4018</v>
      </c>
      <c r="B4410" s="24" t="s">
        <v>4019</v>
      </c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</row>
    <row r="4411" ht="27.0" customHeight="1">
      <c r="A4411" s="22" t="str">
        <f>HYPERLINK("https://www.tenforums.com/tutorials/45354-paid-wi-fi-services-turn-off-windows-10-a.html","Wi-Fi Services Paid - Turn On or Off in Windows 10 ")</f>
        <v>Wi-Fi Services Paid - Turn On or Off in Windows 10 </v>
      </c>
      <c r="B4411" s="23" t="s">
        <v>2881</v>
      </c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</row>
    <row r="4412" ht="27.0" customHeight="1">
      <c r="A4412" s="22" t="str">
        <f>HYPERLINK("https://www.tenforums.com/tutorials/38852-wi-fi-settings-shortcut-create-windows-10-a.html","Wi-Fi Settings shortcut - Create in Windows 10")</f>
        <v>Wi-Fi Settings shortcut - Create in Windows 10</v>
      </c>
      <c r="B4412" s="23" t="s">
        <v>4020</v>
      </c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</row>
    <row r="4413" ht="27.0" customHeight="1">
      <c r="A4413" s="22" t="str">
        <f>HYPERLINK("https://www.tenforums.com/tutorials/108514-view-wireless-network-signal-strength-windows-10-a.html","Wi-Fi Signal Strength - View in Windows 10")</f>
        <v>Wi-Fi Signal Strength - View in Windows 10</v>
      </c>
      <c r="B4413" s="23" t="s">
        <v>4021</v>
      </c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</row>
    <row r="4414" ht="27.0" customHeight="1">
      <c r="A4414" s="22" t="str">
        <f>HYPERLINK("https://www.tenforums.com/tutorials/33925-wi-fi-turn-off-windows-10-a.html","Wi-Fi - Turn On or Off in Windows 10")</f>
        <v>Wi-Fi - Turn On or Off in Windows 10</v>
      </c>
      <c r="B4414" s="23" t="s">
        <v>4022</v>
      </c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</row>
    <row r="4415" ht="27.0" customHeight="1">
      <c r="A4415" s="22" t="str">
        <f>HYPERLINK("https://www.tenforums.com/tutorials/51704-win32-long-paths-enable-disable-windows-10-a.html","Win32 Long Paths - Enable or Disable in Windows 10")</f>
        <v>Win32 Long Paths - Enable or Disable in Windows 10</v>
      </c>
      <c r="B4415" s="23" t="s">
        <v>2693</v>
      </c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</row>
    <row r="4416" ht="27.0" customHeight="1">
      <c r="A4416" s="22" t="str">
        <f>HYPERLINK("https://www.tenforums.com/tutorials/85131-add-win-x-classic-menu-context-menu-windows-10-a.html","Win+X Classic Menu - Add to context menu in Windows 10")</f>
        <v>Win+X Classic Menu - Add to context menu in Windows 10</v>
      </c>
      <c r="B4416" s="23" t="s">
        <v>4023</v>
      </c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</row>
    <row r="4417" ht="27.0" customHeight="1">
      <c r="A4417" s="30" t="str">
        <f>HYPERLINK("https://www.tenforums.com/tutorials/66491-how-add-remove-control-panel-win-x-menu-windows-10-a.html","Win+X Menu - Add or Remove Control Panel in Windows 10 ")</f>
        <v>Win+X Menu - Add or Remove Control Panel in Windows 10 </v>
      </c>
      <c r="B4417" s="43" t="s">
        <v>674</v>
      </c>
      <c r="C4417" s="31"/>
      <c r="D4417" s="31"/>
      <c r="E4417" s="31"/>
      <c r="F4417" s="31"/>
      <c r="G4417" s="31"/>
      <c r="H4417" s="31"/>
      <c r="I4417" s="31"/>
      <c r="J4417" s="31"/>
      <c r="K4417" s="31"/>
      <c r="L4417" s="31"/>
      <c r="M4417" s="31"/>
      <c r="N4417" s="31"/>
      <c r="O4417" s="31"/>
      <c r="P4417" s="31"/>
      <c r="Q4417" s="31"/>
      <c r="R4417" s="31"/>
      <c r="S4417" s="31"/>
      <c r="T4417" s="31"/>
      <c r="U4417" s="31"/>
      <c r="V4417" s="31"/>
      <c r="W4417" s="31"/>
      <c r="X4417" s="31"/>
    </row>
    <row r="4418" ht="27.0" customHeight="1">
      <c r="A4418" s="30" t="str">
        <f>HYPERLINK("https://www.tenforums.com/tutorials/154066-how-add-remove-settings-win-x-menu-windows-10-a.html","Win+X Menu - Add or Remove Settings in Windows 10 ")</f>
        <v>Win+X Menu - Add or Remove Settings in Windows 10 </v>
      </c>
      <c r="B4418" s="45" t="s">
        <v>3442</v>
      </c>
      <c r="C4418" s="31"/>
      <c r="D4418" s="31"/>
      <c r="E4418" s="31"/>
      <c r="F4418" s="31"/>
      <c r="G4418" s="31"/>
      <c r="H4418" s="31"/>
      <c r="I4418" s="31"/>
      <c r="J4418" s="31"/>
      <c r="K4418" s="31"/>
      <c r="L4418" s="31"/>
      <c r="M4418" s="31"/>
      <c r="N4418" s="31"/>
      <c r="O4418" s="31"/>
      <c r="P4418" s="31"/>
      <c r="Q4418" s="31"/>
      <c r="R4418" s="31"/>
      <c r="S4418" s="31"/>
      <c r="T4418" s="31"/>
      <c r="U4418" s="31"/>
      <c r="V4418" s="31"/>
      <c r="W4418" s="31"/>
      <c r="X4418" s="31"/>
    </row>
    <row r="4419" ht="27.0" customHeight="1">
      <c r="A4419" s="22" t="str">
        <f>HYPERLINK("https://www.tenforums.com/tutorials/66997-win-x-menu-power-options-control-panel-settings-windows-10-a.html","Win+X Menu Power Options - Control Panel or Settings in Windows 10 ")</f>
        <v>Win+X Menu Power Options - Control Panel or Settings in Windows 10 </v>
      </c>
      <c r="B4419" s="23" t="s">
        <v>3051</v>
      </c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</row>
    <row r="4420" ht="27.0" customHeight="1">
      <c r="A4420" s="22" t="str">
        <f>HYPERLINK("https://www.tenforums.com/tutorials/22882-win-x-menu-show-command-prompt-powershell-windows-10-a.html","Win+X Menu - Show Command Prompt or PowerShell in Windows 10")</f>
        <v>Win+X Menu - Show Command Prompt or PowerShell in Windows 10</v>
      </c>
      <c r="B4420" s="23" t="s">
        <v>599</v>
      </c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</row>
    <row r="4421" ht="27.0" customHeight="1">
      <c r="A4421" s="22" t="str">
        <f>HYPERLINK("https://www.tenforums.com/tutorials/67001-win-x-menu-system-control-panel-settings-windows-10-a.html","Win+X Menu System - Control Panel or Settings in Windows 10 ")</f>
        <v>Win+X Menu System - Control Panel or Settings in Windows 10 </v>
      </c>
      <c r="B4421" s="23" t="s">
        <v>3691</v>
      </c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</row>
    <row r="4422" ht="27.0" customHeight="1">
      <c r="A4422" s="22" t="str">
        <f>HYPERLINK("https://www.tenforums.com/tutorials/67059-win-x-network-connections-control-panel-settings-windows-10-a.html","Win+X Network Connections - Control Panel or Settings in Windows 10 ")</f>
        <v>Win+X Network Connections - Control Panel or Settings in Windows 10 </v>
      </c>
      <c r="B4422" s="23" t="s">
        <v>2623</v>
      </c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</row>
    <row r="4423" ht="27.0" customHeight="1">
      <c r="A4423" s="22" t="str">
        <f>HYPERLINK("https://www.tenforums.com/tutorials/67058-win-x-programs-features-control-panel-settings-windows-10-a.html","Win+X Programs and Features - Control Panel or Settings in Windows 10 ")</f>
        <v>Win+X Programs and Features - Control Panel or Settings in Windows 10 </v>
      </c>
      <c r="B4423" s="23" t="s">
        <v>3137</v>
      </c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</row>
    <row r="4424" ht="27.0" customHeight="1">
      <c r="A4424" s="22" t="str">
        <f>HYPERLINK("https://www.tenforums.com/tutorials/126918-add-custom-shortcuts-win-x-quick-link-menu-windows-10-a.html","Win+X Quick Link Menu - Add Custom Shortcuts in Windows 10")</f>
        <v>Win+X Quick Link Menu - Add Custom Shortcuts in Windows 10</v>
      </c>
      <c r="B4424" s="23" t="s">
        <v>3188</v>
      </c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</row>
    <row r="4425" ht="27.0" customHeight="1">
      <c r="A4425" s="22" t="str">
        <f>HYPERLINK("https://www.tenforums.com/tutorials/124210-add-remove-default-items-win-x-quick-link-menu-windows-10-a.html","Win+X Quick Link Menu - Add or Remove Default Items in Windows 10")</f>
        <v>Win+X Quick Link Menu - Add or Remove Default Items in Windows 10</v>
      </c>
      <c r="B4425" s="23" t="s">
        <v>3190</v>
      </c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</row>
    <row r="4426" ht="27.0" customHeight="1">
      <c r="A4426" s="22" t="str">
        <f>HYPERLINK("https://www.tenforums.com/tutorials/1984-win-x-quick-link-menu-open-windows-10-a.html","Win+X Quick Link Menu - Open in Windows 10")</f>
        <v>Win+X Quick Link Menu - Open in Windows 10</v>
      </c>
      <c r="B4426" s="23" t="s">
        <v>3192</v>
      </c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</row>
    <row r="4427" ht="27.0" customHeight="1">
      <c r="A4427" s="22" t="str">
        <f>HYPERLINK("https://www.tenforums.com/tutorials/128500-rename-shortcuts-win-x-quick-link-menu-windows-10-a.html","Win+X Quick Link Menu Shortcuts - Rename in Windows 10")</f>
        <v>Win+X Quick Link Menu Shortcuts - Rename in Windows 10</v>
      </c>
      <c r="B4427" s="23" t="s">
        <v>3193</v>
      </c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</row>
    <row r="4428" ht="27.0" customHeight="1">
      <c r="A4428" s="22" t="str">
        <f>HYPERLINK("https://www.tenforums.com/tutorials/5558-windbg-basics-debugging-crash-dumps-windows-10-a.html","WinDBG - Basics for Debugging Crash Dumps in Windows 10")</f>
        <v>WinDBG - Basics for Debugging Crash Dumps in Windows 10</v>
      </c>
      <c r="B4428" s="23" t="s">
        <v>4024</v>
      </c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</row>
    <row r="4429" ht="27.0" customHeight="1">
      <c r="A4429" s="22" t="str">
        <f>HYPERLINK("https://www.tenforums.com/tutorials/2082-windbg-install-configure.html","WinDBG - Install &amp; Configure")</f>
        <v>WinDBG - Install &amp; Configure</v>
      </c>
      <c r="B4429" s="23" t="s">
        <v>4025</v>
      </c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</row>
    <row r="4430" ht="27.0" customHeight="1">
      <c r="A4430" s="22" t="str">
        <f>HYPERLINK("https://www.tenforums.com/tutorials/133985-change-window-background-color-windows-10-a.html","Window Background Color - Change in Windows 10")</f>
        <v>Window Background Color - Change in Windows 10</v>
      </c>
      <c r="B4430" s="23" t="s">
        <v>4026</v>
      </c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</row>
    <row r="4431" ht="27.0" customHeight="1">
      <c r="A4431" s="22" t="str">
        <f>HYPERLINK("https://www.tenforums.com/tutorials/3380-color-appearance-change-windows-10-a.html","Window Borders Color - Change in Windows 10")</f>
        <v>Window Borders Color - Change in Windows 10</v>
      </c>
      <c r="B4431" s="23" t="s">
        <v>5</v>
      </c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</row>
    <row r="4432" ht="27.0" customHeight="1">
      <c r="A4432" s="22" t="str">
        <f>HYPERLINK("https://www.tenforums.com/tutorials/134060-change-window-frame-color-windows-10-a.html","Window Frame Color - Change in Windows 10")</f>
        <v>Window Frame Color - Change in Windows 10</v>
      </c>
      <c r="B4432" s="23" t="s">
        <v>4027</v>
      </c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</row>
    <row r="4433" ht="27.0" customHeight="1">
      <c r="A4433" s="22" t="str">
        <f>HYPERLINK("https://www.tenforums.com/tutorials/133712-change-window-text-color-windows-10-a.html","Window Text Color - Change in Windows 10")</f>
        <v>Window Text Color - Change in Windows 10</v>
      </c>
      <c r="B4433" s="23" t="s">
        <v>3809</v>
      </c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</row>
    <row r="4434" ht="27.0" customHeight="1">
      <c r="A4434" s="22" t="str">
        <f>HYPERLINK("https://www.tenforums.com/tutorials/113966-windows-admin-center-centrally-manage-all-your-computers.html","Windows Admin Center - Centrally manage all your computers")</f>
        <v>Windows Admin Center - Centrally manage all your computers</v>
      </c>
      <c r="B4434" s="23" t="s">
        <v>4028</v>
      </c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</row>
    <row r="4435" ht="27.0" customHeight="1">
      <c r="A4435" s="66" t="str">
        <f>HYPERLINK("https://www.tenforums.com/tutorials/140581-windows-admin-center-manage-users-groups.html","Windows Admin Center - Manage Users and Groups")</f>
        <v>Windows Admin Center - Manage Users and Groups</v>
      </c>
      <c r="B4435" s="24" t="s">
        <v>4029</v>
      </c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</row>
    <row r="4436" ht="27.0" customHeight="1">
      <c r="A4436" s="25" t="str">
        <f>HYPERLINK("https://www.tenforums.com/tutorials/140484-uninstall-apps-software-windows-admin-center.html","Windows Admin Center - Uninstall apps and software")</f>
        <v>Windows Admin Center - Uninstall apps and software</v>
      </c>
      <c r="B4436" s="24" t="s">
        <v>4030</v>
      </c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</row>
    <row r="4437" ht="27.0" customHeight="1">
      <c r="A4437" s="22" t="str">
        <f>HYPERLINK("https://www.tenforums.com/tutorials/104459-join-leave-windows-app-preview-program-apps-windows-10-a.html","Windows App Preview Program for Apps - Join or Leave in Windows 10")</f>
        <v>Windows App Preview Program for Apps - Join or Leave in Windows 10</v>
      </c>
      <c r="B4437" s="23" t="s">
        <v>203</v>
      </c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</row>
    <row r="4438" ht="27.0" customHeight="1">
      <c r="A4438" s="22" t="str">
        <f>HYPERLINK("https://www.tenforums.com/tutorials/65381-windows-backup-restore-context-menu-add-windows-10-a.html","Windows Backup and Restore context menu - Add in Windows 10 ")</f>
        <v>Windows Backup and Restore context menu - Add in Windows 10 </v>
      </c>
      <c r="B4438" s="23" t="s">
        <v>271</v>
      </c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</row>
    <row r="4439" ht="27.0" customHeight="1">
      <c r="A4439" s="22" t="str">
        <f>HYPERLINK("https://www.tenforums.com/tutorials/75584-windows-backup-change-settings-window-10-a.html","Windows Backup - Change Settings in Window 10")</f>
        <v>Windows Backup - Change Settings in Window 10</v>
      </c>
      <c r="B4439" s="24" t="s">
        <v>272</v>
      </c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</row>
    <row r="4440" ht="27.0" customHeight="1">
      <c r="A4440" s="22" t="str">
        <f>HYPERLINK("https://www.tenforums.com/tutorials/75792-windows-backup-create-windows-10-a.html","Windows Backup - Create in Windows 10")</f>
        <v>Windows Backup - Create in Windows 10</v>
      </c>
      <c r="B4440" s="24" t="s">
        <v>273</v>
      </c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</row>
    <row r="4441" ht="27.0" customHeight="1">
      <c r="A4441" s="22" t="str">
        <f>HYPERLINK("https://www.tenforums.com/tutorials/98709-enable-disable-user-files-backup-windows-backup-windows-10-a.html","Windows Backup - Enable or Disable User Files Backup in Windows 10")</f>
        <v>Windows Backup - Enable or Disable User Files Backup in Windows 10</v>
      </c>
      <c r="B4441" s="23" t="s">
        <v>274</v>
      </c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</row>
    <row r="4442" ht="27.0" customHeight="1">
      <c r="A4442" s="22" t="str">
        <f>HYPERLINK("https://www.tenforums.com/tutorials/75607-windows-backup-manage-space-windows-10-a.html","Windows Backup - Manage Space in Windows 10")</f>
        <v>Windows Backup - Manage Space in Windows 10</v>
      </c>
      <c r="B4442" s="24" t="s">
        <v>275</v>
      </c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</row>
    <row r="4443" ht="27.0" customHeight="1">
      <c r="A4443" s="22" t="str">
        <f>HYPERLINK("https://www.tenforums.com/tutorials/75528-windows-backup-reset-default-windows-10-a.html","Windows Backup - Reset to Default in Windows 10")</f>
        <v>Windows Backup - Reset to Default in Windows 10</v>
      </c>
      <c r="B4443" s="24" t="s">
        <v>276</v>
      </c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</row>
    <row r="4444" ht="27.0" customHeight="1">
      <c r="A4444" s="22" t="str">
        <f>HYPERLINK("https://www.tenforums.com/tutorials/75675-windows-backup-restore-files-windows-10-a.html","Windows Backup - Restore Files in Windows 10")</f>
        <v>Windows Backup - Restore Files in Windows 10</v>
      </c>
      <c r="B4444" s="24" t="s">
        <v>277</v>
      </c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</row>
    <row r="4445" ht="27.0" customHeight="1">
      <c r="A4445" s="22" t="str">
        <f>HYPERLINK("https://www.tenforums.com/tutorials/75591-windows-backup-schedule-turn-off-windows-10-a.html","Windows Backup Schedule - Turn On or Off in Window 10")</f>
        <v>Windows Backup Schedule - Turn On or Off in Window 10</v>
      </c>
      <c r="B4445" s="24" t="s">
        <v>278</v>
      </c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</row>
    <row r="4446" ht="27.0" customHeight="1">
      <c r="A4446" s="22" t="str">
        <f>HYPERLINK("https://www.tenforums.com/tutorials/75517-windows-backup-set-up-windows-10-a.html","Windows Backup - Set Up in Windows 10")</f>
        <v>Windows Backup - Set Up in Windows 10</v>
      </c>
      <c r="B4446" s="24" t="s">
        <v>279</v>
      </c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</row>
    <row r="4447" ht="27.0" customHeight="1">
      <c r="A4447" s="22" t="str">
        <f>HYPERLINK("https://www.tenforums.com/tutorials/7974-batch-file-add-new-context-menu-windows-10-a.html","Windows Batch File - Add to New Context Menu in Windows 10")</f>
        <v>Windows Batch File - Add to New Context Menu in Windows 10</v>
      </c>
      <c r="B4447" s="23" t="s">
        <v>285</v>
      </c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</row>
    <row r="4448" ht="27.0" customHeight="1">
      <c r="A4448" s="25" t="s">
        <v>4031</v>
      </c>
      <c r="B4448" s="24" t="s">
        <v>4032</v>
      </c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</row>
    <row r="4449" ht="27.0" customHeight="1">
      <c r="A4449" s="25" t="s">
        <v>4033</v>
      </c>
      <c r="B4449" s="24" t="s">
        <v>4003</v>
      </c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</row>
    <row r="4450" ht="27.0" customHeight="1">
      <c r="A4450" s="22" t="str">
        <f>HYPERLINK("https://www.tenforums.com/tutorials/23975-windows-10-build-number-find.html","Windows 10 Build Number - Find")</f>
        <v>Windows 10 Build Number - Find</v>
      </c>
      <c r="B4450" s="23" t="s">
        <v>387</v>
      </c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</row>
    <row r="4451" ht="27.0" customHeight="1">
      <c r="A4451" s="22" t="str">
        <f>HYPERLINK("https://www.tenforums.com/tutorials/78477-cascade-windows-windows-10-a.html","Windows - Cascade in Windows 10")</f>
        <v>Windows - Cascade in Windows 10</v>
      </c>
      <c r="B4451" s="24" t="s">
        <v>429</v>
      </c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</row>
    <row r="4452" ht="27.0" customHeight="1">
      <c r="A4452" s="22" t="str">
        <f>HYPERLINK("https://www.tenforums.com/tutorials/1950-clean-install-windows-10-a.html","Windows 10 - Clean Install")</f>
        <v>Windows 10 - Clean Install</v>
      </c>
      <c r="B4452" s="23" t="s">
        <v>4034</v>
      </c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</row>
    <row r="4453" ht="27.0" customHeight="1">
      <c r="A4453" s="22" t="str">
        <f>HYPERLINK("https://www.tenforums.com/tutorials/23354-clean-install-windows-10-directly-without-having-upgrade-first.html","Windows 10 - Clean Install Directly without having to Upgrade First")</f>
        <v>Windows 10 - Clean Install Directly without having to Upgrade First</v>
      </c>
      <c r="B4453" s="23" t="s">
        <v>549</v>
      </c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</row>
    <row r="4454" ht="27.0" customHeight="1">
      <c r="A4454" s="22" t="str">
        <f>HYPERLINK("https://www.tenforums.com/tutorials/94479-clean-install-windows-10-without-dvd-usb-flash-drive.html","Windows 10 - Clean Install without DVD or USB Flash Drive")</f>
        <v>Windows 10 - Clean Install without DVD or USB Flash Drive</v>
      </c>
      <c r="B4454" s="23" t="s">
        <v>550</v>
      </c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</row>
    <row r="4455" ht="27.0" customHeight="1">
      <c r="A4455" s="25" t="s">
        <v>4035</v>
      </c>
      <c r="B4455" s="24" t="s">
        <v>3804</v>
      </c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</row>
    <row r="4456" ht="27.0" customHeight="1">
      <c r="A4456" s="25" t="s">
        <v>4036</v>
      </c>
      <c r="B4456" s="24" t="s">
        <v>1770</v>
      </c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</row>
    <row r="4457" ht="27.0" customHeight="1">
      <c r="A4457" s="25" t="s">
        <v>4037</v>
      </c>
      <c r="B4457" s="24" t="s">
        <v>1772</v>
      </c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</row>
    <row r="4458" ht="27.0" customHeight="1">
      <c r="A4458" s="25" t="str">
        <f>HYPERLINK("https://www.tenforums.com/tutorials/142728-set-windows-defender-antivirus-max-cpu-usage-scan-windows-10-a.html","Windows Defender Antivirus Maximum CPU Usage for a Scan - Specify in Windows 10")</f>
        <v>Windows Defender Antivirus Maximum CPU Usage for a Scan - Specify in Windows 10</v>
      </c>
      <c r="B4458" s="24" t="s">
        <v>4038</v>
      </c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</row>
    <row r="4459" ht="27.0" customHeight="1">
      <c r="A4459" s="25" t="s">
        <v>4039</v>
      </c>
      <c r="B4459" s="24" t="s">
        <v>1774</v>
      </c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</row>
    <row r="4460" ht="27.0" customHeight="1">
      <c r="A4460" s="25" t="s">
        <v>4040</v>
      </c>
      <c r="B4460" s="24" t="s">
        <v>1776</v>
      </c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</row>
    <row r="4461" ht="27.0" customHeight="1">
      <c r="A4461" s="25" t="s">
        <v>4041</v>
      </c>
      <c r="B4461" s="24" t="s">
        <v>1778</v>
      </c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</row>
    <row r="4462" ht="27.0" customHeight="1">
      <c r="A4462" s="25" t="str">
        <f>HYPERLINK("https://www.tenforums.com/tutorials/152869-how-enable-scan-network-files-windows-defender-windows-10-a.html","Windows Defender Antivirus Scan Network Files - Enable or Disable in Windows 10")</f>
        <v>Windows Defender Antivirus Scan Network Files - Enable or Disable in Windows 10</v>
      </c>
      <c r="B4462" s="24" t="s">
        <v>4042</v>
      </c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</row>
    <row r="4463" ht="27.0" customHeight="1">
      <c r="A4463" s="25" t="s">
        <v>4043</v>
      </c>
      <c r="B4463" s="24" t="s">
        <v>1780</v>
      </c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</row>
    <row r="4464" ht="27.0" customHeight="1">
      <c r="A4464" s="25" t="s">
        <v>4044</v>
      </c>
      <c r="B4464" s="24" t="s">
        <v>4045</v>
      </c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</row>
    <row r="4465" ht="27.0" customHeight="1">
      <c r="A4465" s="25" t="s">
        <v>4046</v>
      </c>
      <c r="B4465" s="24" t="s">
        <v>4047</v>
      </c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</row>
    <row r="4466" ht="27.0" customHeight="1">
      <c r="A4466" s="25" t="s">
        <v>4048</v>
      </c>
      <c r="B4466" s="24" t="s">
        <v>1786</v>
      </c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</row>
    <row r="4467" ht="27.0" customHeight="1">
      <c r="A4467" s="22" t="str">
        <f>HYPERLINK("https://www.tenforums.com/tutorials/80290-create-windows-defender-antivirus-shortcut-windows-10-a.html","Windows Defender Antivirus Shortcut - Create in Windows 10")</f>
        <v>Windows Defender Antivirus Shortcut - Create in Windows 10</v>
      </c>
      <c r="B4467" s="24" t="s">
        <v>4049</v>
      </c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</row>
    <row r="4468" ht="27.0" customHeight="1">
      <c r="A4468" s="25" t="s">
        <v>4050</v>
      </c>
      <c r="B4468" s="24" t="s">
        <v>1790</v>
      </c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</row>
    <row r="4469" ht="27.0" customHeight="1">
      <c r="A4469" s="25" t="str">
        <f>HYPERLINK("https://www.tenforums.com/tutorials/141225-find-windows-defender-antivirus-version-windows-10-a.html","Windows Defender Antivirus Version - Find in Windows 10")</f>
        <v>Windows Defender Antivirus Version - Find in Windows 10</v>
      </c>
      <c r="B4469" s="24" t="s">
        <v>4051</v>
      </c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</row>
    <row r="4470" ht="27.0" customHeight="1">
      <c r="A4470" s="22" t="str">
        <f>HYPERLINK("https://www.tenforums.com/tutorials/113972-turn-advanced-graphics-application-guard-microsoft-edge.html","Windows Defender Application Guard for Microsoft Edge Advanced Graphics - Turn On or Off")</f>
        <v>Windows Defender Application Guard for Microsoft Edge Advanced Graphics - Turn On or Off</v>
      </c>
      <c r="B4470" s="67" t="s">
        <v>4052</v>
      </c>
      <c r="C4470" s="22" t="str">
        <f t="shared" ref="C4470:V4470" si="2">HYPERLINK("https://www.tenforums.com/tutorials/113972-turn-advanced-graphics-application-guard-microsoft-edge.html","Windows Defender Application Guard for Microsoft Edge Advanced Graphics - Turn On or Off")</f>
        <v>Windows Defender Application Guard for Microsoft Edge Advanced Graphics - Turn On or Off</v>
      </c>
      <c r="D4470" s="22" t="str">
        <f t="shared" si="2"/>
        <v>Windows Defender Application Guard for Microsoft Edge Advanced Graphics - Turn On or Off</v>
      </c>
      <c r="E4470" s="22" t="str">
        <f t="shared" si="2"/>
        <v>Windows Defender Application Guard for Microsoft Edge Advanced Graphics - Turn On or Off</v>
      </c>
      <c r="F4470" s="22" t="str">
        <f t="shared" si="2"/>
        <v>Windows Defender Application Guard for Microsoft Edge Advanced Graphics - Turn On or Off</v>
      </c>
      <c r="G4470" s="22" t="str">
        <f t="shared" si="2"/>
        <v>Windows Defender Application Guard for Microsoft Edge Advanced Graphics - Turn On or Off</v>
      </c>
      <c r="H4470" s="22" t="str">
        <f t="shared" si="2"/>
        <v>Windows Defender Application Guard for Microsoft Edge Advanced Graphics - Turn On or Off</v>
      </c>
      <c r="I4470" s="22" t="str">
        <f t="shared" si="2"/>
        <v>Windows Defender Application Guard for Microsoft Edge Advanced Graphics - Turn On or Off</v>
      </c>
      <c r="J4470" s="22" t="str">
        <f t="shared" si="2"/>
        <v>Windows Defender Application Guard for Microsoft Edge Advanced Graphics - Turn On or Off</v>
      </c>
      <c r="K4470" s="22" t="str">
        <f t="shared" si="2"/>
        <v>Windows Defender Application Guard for Microsoft Edge Advanced Graphics - Turn On or Off</v>
      </c>
      <c r="L4470" s="22" t="str">
        <f t="shared" si="2"/>
        <v>Windows Defender Application Guard for Microsoft Edge Advanced Graphics - Turn On or Off</v>
      </c>
      <c r="M4470" s="22" t="str">
        <f t="shared" si="2"/>
        <v>Windows Defender Application Guard for Microsoft Edge Advanced Graphics - Turn On or Off</v>
      </c>
      <c r="N4470" s="22" t="str">
        <f t="shared" si="2"/>
        <v>Windows Defender Application Guard for Microsoft Edge Advanced Graphics - Turn On or Off</v>
      </c>
      <c r="O4470" s="22" t="str">
        <f t="shared" si="2"/>
        <v>Windows Defender Application Guard for Microsoft Edge Advanced Graphics - Turn On or Off</v>
      </c>
      <c r="P4470" s="22" t="str">
        <f t="shared" si="2"/>
        <v>Windows Defender Application Guard for Microsoft Edge Advanced Graphics - Turn On or Off</v>
      </c>
      <c r="Q4470" s="22" t="str">
        <f t="shared" si="2"/>
        <v>Windows Defender Application Guard for Microsoft Edge Advanced Graphics - Turn On or Off</v>
      </c>
      <c r="R4470" s="22" t="str">
        <f t="shared" si="2"/>
        <v>Windows Defender Application Guard for Microsoft Edge Advanced Graphics - Turn On or Off</v>
      </c>
      <c r="S4470" s="22" t="str">
        <f t="shared" si="2"/>
        <v>Windows Defender Application Guard for Microsoft Edge Advanced Graphics - Turn On or Off</v>
      </c>
      <c r="T4470" s="22" t="str">
        <f t="shared" si="2"/>
        <v>Windows Defender Application Guard for Microsoft Edge Advanced Graphics - Turn On or Off</v>
      </c>
      <c r="U4470" s="22" t="str">
        <f t="shared" si="2"/>
        <v>Windows Defender Application Guard for Microsoft Edge Advanced Graphics - Turn On or Off</v>
      </c>
      <c r="V4470" s="22" t="str">
        <f t="shared" si="2"/>
        <v>Windows Defender Application Guard for Microsoft Edge Advanced Graphics - Turn On or Off</v>
      </c>
      <c r="W4470" s="68"/>
      <c r="X4470" s="68"/>
    </row>
    <row r="4471" ht="27.0" customHeight="1">
      <c r="A4471" s="22" t="str">
        <f>HYPERLINK("https://www.tenforums.com/tutorials/121200-turn-off-camera-mic-application-guard-microsoft-edge.html","Windows Defender Application Guard for Microsoft Edge Camera and Microphone - Turn On or Off")</f>
        <v>Windows Defender Application Guard for Microsoft Edge Camera and Microphone - Turn On or Off</v>
      </c>
      <c r="B4471" s="67" t="s">
        <v>4053</v>
      </c>
      <c r="C4471" s="22" t="str">
        <f t="shared" ref="C4471:V4471" si="3">HYPERLINK("https://www.tenforums.com/tutorials/121200-turn-off-camera-mic-application-guard-microsoft-edge.html","Windows Defender Application Guard for Microsoft Edge Camera and Microphone - Turn On or Off")</f>
        <v>Windows Defender Application Guard for Microsoft Edge Camera and Microphone - Turn On or Off</v>
      </c>
      <c r="D4471" s="22" t="str">
        <f t="shared" si="3"/>
        <v>Windows Defender Application Guard for Microsoft Edge Camera and Microphone - Turn On or Off</v>
      </c>
      <c r="E4471" s="22" t="str">
        <f t="shared" si="3"/>
        <v>Windows Defender Application Guard for Microsoft Edge Camera and Microphone - Turn On or Off</v>
      </c>
      <c r="F4471" s="22" t="str">
        <f t="shared" si="3"/>
        <v>Windows Defender Application Guard for Microsoft Edge Camera and Microphone - Turn On or Off</v>
      </c>
      <c r="G4471" s="22" t="str">
        <f t="shared" si="3"/>
        <v>Windows Defender Application Guard for Microsoft Edge Camera and Microphone - Turn On or Off</v>
      </c>
      <c r="H4471" s="22" t="str">
        <f t="shared" si="3"/>
        <v>Windows Defender Application Guard for Microsoft Edge Camera and Microphone - Turn On or Off</v>
      </c>
      <c r="I4471" s="22" t="str">
        <f t="shared" si="3"/>
        <v>Windows Defender Application Guard for Microsoft Edge Camera and Microphone - Turn On or Off</v>
      </c>
      <c r="J4471" s="22" t="str">
        <f t="shared" si="3"/>
        <v>Windows Defender Application Guard for Microsoft Edge Camera and Microphone - Turn On or Off</v>
      </c>
      <c r="K4471" s="22" t="str">
        <f t="shared" si="3"/>
        <v>Windows Defender Application Guard for Microsoft Edge Camera and Microphone - Turn On or Off</v>
      </c>
      <c r="L4471" s="22" t="str">
        <f t="shared" si="3"/>
        <v>Windows Defender Application Guard for Microsoft Edge Camera and Microphone - Turn On or Off</v>
      </c>
      <c r="M4471" s="22" t="str">
        <f t="shared" si="3"/>
        <v>Windows Defender Application Guard for Microsoft Edge Camera and Microphone - Turn On or Off</v>
      </c>
      <c r="N4471" s="22" t="str">
        <f t="shared" si="3"/>
        <v>Windows Defender Application Guard for Microsoft Edge Camera and Microphone - Turn On or Off</v>
      </c>
      <c r="O4471" s="22" t="str">
        <f t="shared" si="3"/>
        <v>Windows Defender Application Guard for Microsoft Edge Camera and Microphone - Turn On or Off</v>
      </c>
      <c r="P4471" s="22" t="str">
        <f t="shared" si="3"/>
        <v>Windows Defender Application Guard for Microsoft Edge Camera and Microphone - Turn On or Off</v>
      </c>
      <c r="Q4471" s="22" t="str">
        <f t="shared" si="3"/>
        <v>Windows Defender Application Guard for Microsoft Edge Camera and Microphone - Turn On or Off</v>
      </c>
      <c r="R4471" s="22" t="str">
        <f t="shared" si="3"/>
        <v>Windows Defender Application Guard for Microsoft Edge Camera and Microphone - Turn On or Off</v>
      </c>
      <c r="S4471" s="22" t="str">
        <f t="shared" si="3"/>
        <v>Windows Defender Application Guard for Microsoft Edge Camera and Microphone - Turn On or Off</v>
      </c>
      <c r="T4471" s="22" t="str">
        <f t="shared" si="3"/>
        <v>Windows Defender Application Guard for Microsoft Edge Camera and Microphone - Turn On or Off</v>
      </c>
      <c r="U4471" s="22" t="str">
        <f t="shared" si="3"/>
        <v>Windows Defender Application Guard for Microsoft Edge Camera and Microphone - Turn On or Off</v>
      </c>
      <c r="V4471" s="22" t="str">
        <f t="shared" si="3"/>
        <v>Windows Defender Application Guard for Microsoft Edge Camera and Microphone - Turn On or Off</v>
      </c>
      <c r="W4471" s="68"/>
      <c r="X4471" s="68"/>
    </row>
    <row r="4472" ht="27.0" customHeight="1">
      <c r="A4472" s="22" t="str">
        <f>HYPERLINK("https://www.tenforums.com/tutorials/113963-turn-off-copy-paste-application-guard-microsoft-edge.html","Windows Defender Application Guard for Microsoft Edge Copy and Paste - Turn On or Off")</f>
        <v>Windows Defender Application Guard for Microsoft Edge Copy and Paste - Turn On or Off</v>
      </c>
      <c r="B4472" s="69" t="s">
        <v>4054</v>
      </c>
      <c r="C4472" s="22" t="str">
        <f t="shared" ref="C4472:V4472" si="4">HYPERLINK("https://www.tenforums.com/tutorials/113963-turn-off-copy-paste-application-guard-microsoft-edge.html","Windows Defender Application Guard for Microsoft Edge Copy and Paste - Turn On or Off")</f>
        <v>Windows Defender Application Guard for Microsoft Edge Copy and Paste - Turn On or Off</v>
      </c>
      <c r="D4472" s="22" t="str">
        <f t="shared" si="4"/>
        <v>Windows Defender Application Guard for Microsoft Edge Copy and Paste - Turn On or Off</v>
      </c>
      <c r="E4472" s="22" t="str">
        <f t="shared" si="4"/>
        <v>Windows Defender Application Guard for Microsoft Edge Copy and Paste - Turn On or Off</v>
      </c>
      <c r="F4472" s="22" t="str">
        <f t="shared" si="4"/>
        <v>Windows Defender Application Guard for Microsoft Edge Copy and Paste - Turn On or Off</v>
      </c>
      <c r="G4472" s="22" t="str">
        <f t="shared" si="4"/>
        <v>Windows Defender Application Guard for Microsoft Edge Copy and Paste - Turn On or Off</v>
      </c>
      <c r="H4472" s="22" t="str">
        <f t="shared" si="4"/>
        <v>Windows Defender Application Guard for Microsoft Edge Copy and Paste - Turn On or Off</v>
      </c>
      <c r="I4472" s="22" t="str">
        <f t="shared" si="4"/>
        <v>Windows Defender Application Guard for Microsoft Edge Copy and Paste - Turn On or Off</v>
      </c>
      <c r="J4472" s="22" t="str">
        <f t="shared" si="4"/>
        <v>Windows Defender Application Guard for Microsoft Edge Copy and Paste - Turn On or Off</v>
      </c>
      <c r="K4472" s="22" t="str">
        <f t="shared" si="4"/>
        <v>Windows Defender Application Guard for Microsoft Edge Copy and Paste - Turn On or Off</v>
      </c>
      <c r="L4472" s="22" t="str">
        <f t="shared" si="4"/>
        <v>Windows Defender Application Guard for Microsoft Edge Copy and Paste - Turn On or Off</v>
      </c>
      <c r="M4472" s="22" t="str">
        <f t="shared" si="4"/>
        <v>Windows Defender Application Guard for Microsoft Edge Copy and Paste - Turn On or Off</v>
      </c>
      <c r="N4472" s="22" t="str">
        <f t="shared" si="4"/>
        <v>Windows Defender Application Guard for Microsoft Edge Copy and Paste - Turn On or Off</v>
      </c>
      <c r="O4472" s="22" t="str">
        <f t="shared" si="4"/>
        <v>Windows Defender Application Guard for Microsoft Edge Copy and Paste - Turn On or Off</v>
      </c>
      <c r="P4472" s="22" t="str">
        <f t="shared" si="4"/>
        <v>Windows Defender Application Guard for Microsoft Edge Copy and Paste - Turn On or Off</v>
      </c>
      <c r="Q4472" s="22" t="str">
        <f t="shared" si="4"/>
        <v>Windows Defender Application Guard for Microsoft Edge Copy and Paste - Turn On or Off</v>
      </c>
      <c r="R4472" s="22" t="str">
        <f t="shared" si="4"/>
        <v>Windows Defender Application Guard for Microsoft Edge Copy and Paste - Turn On or Off</v>
      </c>
      <c r="S4472" s="22" t="str">
        <f t="shared" si="4"/>
        <v>Windows Defender Application Guard for Microsoft Edge Copy and Paste - Turn On or Off</v>
      </c>
      <c r="T4472" s="22" t="str">
        <f t="shared" si="4"/>
        <v>Windows Defender Application Guard for Microsoft Edge Copy and Paste - Turn On or Off</v>
      </c>
      <c r="U4472" s="22" t="str">
        <f t="shared" si="4"/>
        <v>Windows Defender Application Guard for Microsoft Edge Copy and Paste - Turn On or Off</v>
      </c>
      <c r="V4472" s="22" t="str">
        <f t="shared" si="4"/>
        <v>Windows Defender Application Guard for Microsoft Edge Copy and Paste - Turn On or Off</v>
      </c>
      <c r="W4472" s="68"/>
      <c r="X4472" s="68"/>
    </row>
    <row r="4473" ht="27.0" customHeight="1">
      <c r="A4473" s="22" t="str">
        <f>HYPERLINK("https://www.tenforums.com/tutorials/87919-enable-data-persistence-microsoft-edge-application-guard.html","Windows Defender Application Guard for Microsoft Edge Data Persistence - Enable in Windows 10")</f>
        <v>Windows Defender Application Guard for Microsoft Edge Data Persistence - Enable in Windows 10</v>
      </c>
      <c r="B4473" s="67" t="s">
        <v>4055</v>
      </c>
      <c r="C4473" s="22" t="str">
        <f t="shared" ref="C4473:V4473" si="5">HYPERLINK("https://www.tenforums.com/tutorials/87919-enable-data-persistence-microsoft-edge-application-guard.html","Windows Defender Application Guard for Microsoft Edge Data Persistence - Enable in Windows 10")</f>
        <v>Windows Defender Application Guard for Microsoft Edge Data Persistence - Enable in Windows 10</v>
      </c>
      <c r="D4473" s="22" t="str">
        <f t="shared" si="5"/>
        <v>Windows Defender Application Guard for Microsoft Edge Data Persistence - Enable in Windows 10</v>
      </c>
      <c r="E4473" s="22" t="str">
        <f t="shared" si="5"/>
        <v>Windows Defender Application Guard for Microsoft Edge Data Persistence - Enable in Windows 10</v>
      </c>
      <c r="F4473" s="22" t="str">
        <f t="shared" si="5"/>
        <v>Windows Defender Application Guard for Microsoft Edge Data Persistence - Enable in Windows 10</v>
      </c>
      <c r="G4473" s="22" t="str">
        <f t="shared" si="5"/>
        <v>Windows Defender Application Guard for Microsoft Edge Data Persistence - Enable in Windows 10</v>
      </c>
      <c r="H4473" s="22" t="str">
        <f t="shared" si="5"/>
        <v>Windows Defender Application Guard for Microsoft Edge Data Persistence - Enable in Windows 10</v>
      </c>
      <c r="I4473" s="22" t="str">
        <f t="shared" si="5"/>
        <v>Windows Defender Application Guard for Microsoft Edge Data Persistence - Enable in Windows 10</v>
      </c>
      <c r="J4473" s="22" t="str">
        <f t="shared" si="5"/>
        <v>Windows Defender Application Guard for Microsoft Edge Data Persistence - Enable in Windows 10</v>
      </c>
      <c r="K4473" s="22" t="str">
        <f t="shared" si="5"/>
        <v>Windows Defender Application Guard for Microsoft Edge Data Persistence - Enable in Windows 10</v>
      </c>
      <c r="L4473" s="22" t="str">
        <f t="shared" si="5"/>
        <v>Windows Defender Application Guard for Microsoft Edge Data Persistence - Enable in Windows 10</v>
      </c>
      <c r="M4473" s="22" t="str">
        <f t="shared" si="5"/>
        <v>Windows Defender Application Guard for Microsoft Edge Data Persistence - Enable in Windows 10</v>
      </c>
      <c r="N4473" s="22" t="str">
        <f t="shared" si="5"/>
        <v>Windows Defender Application Guard for Microsoft Edge Data Persistence - Enable in Windows 10</v>
      </c>
      <c r="O4473" s="22" t="str">
        <f t="shared" si="5"/>
        <v>Windows Defender Application Guard for Microsoft Edge Data Persistence - Enable in Windows 10</v>
      </c>
      <c r="P4473" s="22" t="str">
        <f t="shared" si="5"/>
        <v>Windows Defender Application Guard for Microsoft Edge Data Persistence - Enable in Windows 10</v>
      </c>
      <c r="Q4473" s="22" t="str">
        <f t="shared" si="5"/>
        <v>Windows Defender Application Guard for Microsoft Edge Data Persistence - Enable in Windows 10</v>
      </c>
      <c r="R4473" s="22" t="str">
        <f t="shared" si="5"/>
        <v>Windows Defender Application Guard for Microsoft Edge Data Persistence - Enable in Windows 10</v>
      </c>
      <c r="S4473" s="22" t="str">
        <f t="shared" si="5"/>
        <v>Windows Defender Application Guard for Microsoft Edge Data Persistence - Enable in Windows 10</v>
      </c>
      <c r="T4473" s="22" t="str">
        <f t="shared" si="5"/>
        <v>Windows Defender Application Guard for Microsoft Edge Data Persistence - Enable in Windows 10</v>
      </c>
      <c r="U4473" s="22" t="str">
        <f t="shared" si="5"/>
        <v>Windows Defender Application Guard for Microsoft Edge Data Persistence - Enable in Windows 10</v>
      </c>
      <c r="V4473" s="22" t="str">
        <f t="shared" si="5"/>
        <v>Windows Defender Application Guard for Microsoft Edge Data Persistence - Enable in Windows 10</v>
      </c>
      <c r="W4473" s="68"/>
      <c r="X4473" s="68"/>
    </row>
    <row r="4474" ht="27.0" customHeight="1">
      <c r="A4474" s="22" t="str">
        <f>HYPERLINK("https://www.tenforums.com/tutorials/106072-enable-download-host-wdag-microsoft-edge-windows-10-a.html","Windows Defender Application Guard for Microsoft Edge - Enable Download to Host in Windows 10")</f>
        <v>Windows Defender Application Guard for Microsoft Edge - Enable Download to Host in Windows 10</v>
      </c>
      <c r="B4474" s="67" t="s">
        <v>4056</v>
      </c>
      <c r="C4474" s="22" t="str">
        <f t="shared" ref="C4474:V4474" si="6">HYPERLINK("https://www.tenforums.com/tutorials/106072-enable-download-host-wdag-microsoft-edge-windows-10-a.html","Windows Defender Application Guard for Microsoft Edge - Enable Download to Host in Windows 10")</f>
        <v>Windows Defender Application Guard for Microsoft Edge - Enable Download to Host in Windows 10</v>
      </c>
      <c r="D4474" s="22" t="str">
        <f t="shared" si="6"/>
        <v>Windows Defender Application Guard for Microsoft Edge - Enable Download to Host in Windows 10</v>
      </c>
      <c r="E4474" s="22" t="str">
        <f t="shared" si="6"/>
        <v>Windows Defender Application Guard for Microsoft Edge - Enable Download to Host in Windows 10</v>
      </c>
      <c r="F4474" s="22" t="str">
        <f t="shared" si="6"/>
        <v>Windows Defender Application Guard for Microsoft Edge - Enable Download to Host in Windows 10</v>
      </c>
      <c r="G4474" s="22" t="str">
        <f t="shared" si="6"/>
        <v>Windows Defender Application Guard for Microsoft Edge - Enable Download to Host in Windows 10</v>
      </c>
      <c r="H4474" s="22" t="str">
        <f t="shared" si="6"/>
        <v>Windows Defender Application Guard for Microsoft Edge - Enable Download to Host in Windows 10</v>
      </c>
      <c r="I4474" s="22" t="str">
        <f t="shared" si="6"/>
        <v>Windows Defender Application Guard for Microsoft Edge - Enable Download to Host in Windows 10</v>
      </c>
      <c r="J4474" s="22" t="str">
        <f t="shared" si="6"/>
        <v>Windows Defender Application Guard for Microsoft Edge - Enable Download to Host in Windows 10</v>
      </c>
      <c r="K4474" s="22" t="str">
        <f t="shared" si="6"/>
        <v>Windows Defender Application Guard for Microsoft Edge - Enable Download to Host in Windows 10</v>
      </c>
      <c r="L4474" s="22" t="str">
        <f t="shared" si="6"/>
        <v>Windows Defender Application Guard for Microsoft Edge - Enable Download to Host in Windows 10</v>
      </c>
      <c r="M4474" s="22" t="str">
        <f t="shared" si="6"/>
        <v>Windows Defender Application Guard for Microsoft Edge - Enable Download to Host in Windows 10</v>
      </c>
      <c r="N4474" s="22" t="str">
        <f t="shared" si="6"/>
        <v>Windows Defender Application Guard for Microsoft Edge - Enable Download to Host in Windows 10</v>
      </c>
      <c r="O4474" s="22" t="str">
        <f t="shared" si="6"/>
        <v>Windows Defender Application Guard for Microsoft Edge - Enable Download to Host in Windows 10</v>
      </c>
      <c r="P4474" s="22" t="str">
        <f t="shared" si="6"/>
        <v>Windows Defender Application Guard for Microsoft Edge - Enable Download to Host in Windows 10</v>
      </c>
      <c r="Q4474" s="22" t="str">
        <f t="shared" si="6"/>
        <v>Windows Defender Application Guard for Microsoft Edge - Enable Download to Host in Windows 10</v>
      </c>
      <c r="R4474" s="22" t="str">
        <f t="shared" si="6"/>
        <v>Windows Defender Application Guard for Microsoft Edge - Enable Download to Host in Windows 10</v>
      </c>
      <c r="S4474" s="22" t="str">
        <f t="shared" si="6"/>
        <v>Windows Defender Application Guard for Microsoft Edge - Enable Download to Host in Windows 10</v>
      </c>
      <c r="T4474" s="22" t="str">
        <f t="shared" si="6"/>
        <v>Windows Defender Application Guard for Microsoft Edge - Enable Download to Host in Windows 10</v>
      </c>
      <c r="U4474" s="22" t="str">
        <f t="shared" si="6"/>
        <v>Windows Defender Application Guard for Microsoft Edge - Enable Download to Host in Windows 10</v>
      </c>
      <c r="V4474" s="22" t="str">
        <f t="shared" si="6"/>
        <v>Windows Defender Application Guard for Microsoft Edge - Enable Download to Host in Windows 10</v>
      </c>
      <c r="W4474" s="68"/>
      <c r="X4474" s="68"/>
    </row>
    <row r="4475" ht="27.0" customHeight="1">
      <c r="A4475" s="22" t="str">
        <f>HYPERLINK("https://www.tenforums.com/tutorials/113968-turn-off-printing-application-guard-microsoft-edge.html","Windows Defender Application Guard for Microsoft Edge Printing - Turn On or Off")</f>
        <v>Windows Defender Application Guard for Microsoft Edge Printing - Turn On or Off</v>
      </c>
      <c r="B4475" s="67" t="s">
        <v>4057</v>
      </c>
      <c r="C4475" s="22" t="str">
        <f t="shared" ref="C4475:V4475" si="7">HYPERLINK("https://www.tenforums.com/tutorials/113968-turn-off-printing-application-guard-microsoft-edge.html","Windows Defender Application Guard for Microsoft Edge Printing - Turn On or Off")</f>
        <v>Windows Defender Application Guard for Microsoft Edge Printing - Turn On or Off</v>
      </c>
      <c r="D4475" s="22" t="str">
        <f t="shared" si="7"/>
        <v>Windows Defender Application Guard for Microsoft Edge Printing - Turn On or Off</v>
      </c>
      <c r="E4475" s="22" t="str">
        <f t="shared" si="7"/>
        <v>Windows Defender Application Guard for Microsoft Edge Printing - Turn On or Off</v>
      </c>
      <c r="F4475" s="22" t="str">
        <f t="shared" si="7"/>
        <v>Windows Defender Application Guard for Microsoft Edge Printing - Turn On or Off</v>
      </c>
      <c r="G4475" s="22" t="str">
        <f t="shared" si="7"/>
        <v>Windows Defender Application Guard for Microsoft Edge Printing - Turn On or Off</v>
      </c>
      <c r="H4475" s="22" t="str">
        <f t="shared" si="7"/>
        <v>Windows Defender Application Guard for Microsoft Edge Printing - Turn On or Off</v>
      </c>
      <c r="I4475" s="22" t="str">
        <f t="shared" si="7"/>
        <v>Windows Defender Application Guard for Microsoft Edge Printing - Turn On or Off</v>
      </c>
      <c r="J4475" s="22" t="str">
        <f t="shared" si="7"/>
        <v>Windows Defender Application Guard for Microsoft Edge Printing - Turn On or Off</v>
      </c>
      <c r="K4475" s="22" t="str">
        <f t="shared" si="7"/>
        <v>Windows Defender Application Guard for Microsoft Edge Printing - Turn On or Off</v>
      </c>
      <c r="L4475" s="22" t="str">
        <f t="shared" si="7"/>
        <v>Windows Defender Application Guard for Microsoft Edge Printing - Turn On or Off</v>
      </c>
      <c r="M4475" s="22" t="str">
        <f t="shared" si="7"/>
        <v>Windows Defender Application Guard for Microsoft Edge Printing - Turn On or Off</v>
      </c>
      <c r="N4475" s="22" t="str">
        <f t="shared" si="7"/>
        <v>Windows Defender Application Guard for Microsoft Edge Printing - Turn On or Off</v>
      </c>
      <c r="O4475" s="22" t="str">
        <f t="shared" si="7"/>
        <v>Windows Defender Application Guard for Microsoft Edge Printing - Turn On or Off</v>
      </c>
      <c r="P4475" s="22" t="str">
        <f t="shared" si="7"/>
        <v>Windows Defender Application Guard for Microsoft Edge Printing - Turn On or Off</v>
      </c>
      <c r="Q4475" s="22" t="str">
        <f t="shared" si="7"/>
        <v>Windows Defender Application Guard for Microsoft Edge Printing - Turn On or Off</v>
      </c>
      <c r="R4475" s="22" t="str">
        <f t="shared" si="7"/>
        <v>Windows Defender Application Guard for Microsoft Edge Printing - Turn On or Off</v>
      </c>
      <c r="S4475" s="22" t="str">
        <f t="shared" si="7"/>
        <v>Windows Defender Application Guard for Microsoft Edge Printing - Turn On or Off</v>
      </c>
      <c r="T4475" s="22" t="str">
        <f t="shared" si="7"/>
        <v>Windows Defender Application Guard for Microsoft Edge Printing - Turn On or Off</v>
      </c>
      <c r="U4475" s="22" t="str">
        <f t="shared" si="7"/>
        <v>Windows Defender Application Guard for Microsoft Edge Printing - Turn On or Off</v>
      </c>
      <c r="V4475" s="22" t="str">
        <f t="shared" si="7"/>
        <v>Windows Defender Application Guard for Microsoft Edge Printing - Turn On or Off</v>
      </c>
      <c r="W4475" s="68"/>
      <c r="X4475" s="68"/>
    </row>
    <row r="4476" ht="27.0" customHeight="1">
      <c r="A4476" s="22" t="str">
        <f>HYPERLINK("https://www.tenforums.com/tutorials/113959-turn-off-save-data-application-guard-microsoft-edge.html","Windows Defender Application Guard for Microsoft Edge Save Data - Turn On or Off")</f>
        <v>Windows Defender Application Guard for Microsoft Edge Save Data - Turn On or Off</v>
      </c>
      <c r="B4476" s="67" t="s">
        <v>4058</v>
      </c>
      <c r="C4476" s="22" t="str">
        <f t="shared" ref="C4476:V4476" si="8">HYPERLINK("https://www.tenforums.com/tutorials/113959-turn-off-save-data-application-guard-microsoft-edge.html","Windows Defender Application Guard for Microsoft Edge Save Data - Turn On or Off")</f>
        <v>Windows Defender Application Guard for Microsoft Edge Save Data - Turn On or Off</v>
      </c>
      <c r="D4476" s="22" t="str">
        <f t="shared" si="8"/>
        <v>Windows Defender Application Guard for Microsoft Edge Save Data - Turn On or Off</v>
      </c>
      <c r="E4476" s="22" t="str">
        <f t="shared" si="8"/>
        <v>Windows Defender Application Guard for Microsoft Edge Save Data - Turn On or Off</v>
      </c>
      <c r="F4476" s="22" t="str">
        <f t="shared" si="8"/>
        <v>Windows Defender Application Guard for Microsoft Edge Save Data - Turn On or Off</v>
      </c>
      <c r="G4476" s="22" t="str">
        <f t="shared" si="8"/>
        <v>Windows Defender Application Guard for Microsoft Edge Save Data - Turn On or Off</v>
      </c>
      <c r="H4476" s="22" t="str">
        <f t="shared" si="8"/>
        <v>Windows Defender Application Guard for Microsoft Edge Save Data - Turn On or Off</v>
      </c>
      <c r="I4476" s="22" t="str">
        <f t="shared" si="8"/>
        <v>Windows Defender Application Guard for Microsoft Edge Save Data - Turn On or Off</v>
      </c>
      <c r="J4476" s="22" t="str">
        <f t="shared" si="8"/>
        <v>Windows Defender Application Guard for Microsoft Edge Save Data - Turn On or Off</v>
      </c>
      <c r="K4476" s="22" t="str">
        <f t="shared" si="8"/>
        <v>Windows Defender Application Guard for Microsoft Edge Save Data - Turn On or Off</v>
      </c>
      <c r="L4476" s="22" t="str">
        <f t="shared" si="8"/>
        <v>Windows Defender Application Guard for Microsoft Edge Save Data - Turn On or Off</v>
      </c>
      <c r="M4476" s="22" t="str">
        <f t="shared" si="8"/>
        <v>Windows Defender Application Guard for Microsoft Edge Save Data - Turn On or Off</v>
      </c>
      <c r="N4476" s="22" t="str">
        <f t="shared" si="8"/>
        <v>Windows Defender Application Guard for Microsoft Edge Save Data - Turn On or Off</v>
      </c>
      <c r="O4476" s="22" t="str">
        <f t="shared" si="8"/>
        <v>Windows Defender Application Guard for Microsoft Edge Save Data - Turn On or Off</v>
      </c>
      <c r="P4476" s="22" t="str">
        <f t="shared" si="8"/>
        <v>Windows Defender Application Guard for Microsoft Edge Save Data - Turn On or Off</v>
      </c>
      <c r="Q4476" s="22" t="str">
        <f t="shared" si="8"/>
        <v>Windows Defender Application Guard for Microsoft Edge Save Data - Turn On or Off</v>
      </c>
      <c r="R4476" s="22" t="str">
        <f t="shared" si="8"/>
        <v>Windows Defender Application Guard for Microsoft Edge Save Data - Turn On or Off</v>
      </c>
      <c r="S4476" s="22" t="str">
        <f t="shared" si="8"/>
        <v>Windows Defender Application Guard for Microsoft Edge Save Data - Turn On or Off</v>
      </c>
      <c r="T4476" s="22" t="str">
        <f t="shared" si="8"/>
        <v>Windows Defender Application Guard for Microsoft Edge Save Data - Turn On or Off</v>
      </c>
      <c r="U4476" s="22" t="str">
        <f t="shared" si="8"/>
        <v>Windows Defender Application Guard for Microsoft Edge Save Data - Turn On or Off</v>
      </c>
      <c r="V4476" s="22" t="str">
        <f t="shared" si="8"/>
        <v>Windows Defender Application Guard for Microsoft Edge Save Data - Turn On or Off</v>
      </c>
      <c r="W4476" s="68"/>
      <c r="X4476" s="68"/>
    </row>
    <row r="4477" ht="27.0" customHeight="1">
      <c r="A4477" s="22" t="str">
        <f>HYPERLINK("https://www.tenforums.com/tutorials/83607-turn-off-windows-defender-application-guard-windows-10-a.html","Windows Defender Application Guard for Microsoft Edge - Turn On or Off in Windows 10")</f>
        <v>Windows Defender Application Guard for Microsoft Edge - Turn On or Off in Windows 10</v>
      </c>
      <c r="B4477" s="67" t="s">
        <v>4059</v>
      </c>
      <c r="C4477" s="22" t="str">
        <f t="shared" ref="C4477:V4477" si="9">HYPERLINK("https://www.tenforums.com/tutorials/83607-turn-off-windows-defender-application-guard-windows-10-a.html","Windows Defender Application Guard for Microsoft Edge - Turn On or Off in Windows 10")</f>
        <v>Windows Defender Application Guard for Microsoft Edge - Turn On or Off in Windows 10</v>
      </c>
      <c r="D4477" s="22" t="str">
        <f t="shared" si="9"/>
        <v>Windows Defender Application Guard for Microsoft Edge - Turn On or Off in Windows 10</v>
      </c>
      <c r="E4477" s="22" t="str">
        <f t="shared" si="9"/>
        <v>Windows Defender Application Guard for Microsoft Edge - Turn On or Off in Windows 10</v>
      </c>
      <c r="F4477" s="22" t="str">
        <f t="shared" si="9"/>
        <v>Windows Defender Application Guard for Microsoft Edge - Turn On or Off in Windows 10</v>
      </c>
      <c r="G4477" s="22" t="str">
        <f t="shared" si="9"/>
        <v>Windows Defender Application Guard for Microsoft Edge - Turn On or Off in Windows 10</v>
      </c>
      <c r="H4477" s="22" t="str">
        <f t="shared" si="9"/>
        <v>Windows Defender Application Guard for Microsoft Edge - Turn On or Off in Windows 10</v>
      </c>
      <c r="I4477" s="22" t="str">
        <f t="shared" si="9"/>
        <v>Windows Defender Application Guard for Microsoft Edge - Turn On or Off in Windows 10</v>
      </c>
      <c r="J4477" s="22" t="str">
        <f t="shared" si="9"/>
        <v>Windows Defender Application Guard for Microsoft Edge - Turn On or Off in Windows 10</v>
      </c>
      <c r="K4477" s="22" t="str">
        <f t="shared" si="9"/>
        <v>Windows Defender Application Guard for Microsoft Edge - Turn On or Off in Windows 10</v>
      </c>
      <c r="L4477" s="22" t="str">
        <f t="shared" si="9"/>
        <v>Windows Defender Application Guard for Microsoft Edge - Turn On or Off in Windows 10</v>
      </c>
      <c r="M4477" s="22" t="str">
        <f t="shared" si="9"/>
        <v>Windows Defender Application Guard for Microsoft Edge - Turn On or Off in Windows 10</v>
      </c>
      <c r="N4477" s="22" t="str">
        <f t="shared" si="9"/>
        <v>Windows Defender Application Guard for Microsoft Edge - Turn On or Off in Windows 10</v>
      </c>
      <c r="O4477" s="22" t="str">
        <f t="shared" si="9"/>
        <v>Windows Defender Application Guard for Microsoft Edge - Turn On or Off in Windows 10</v>
      </c>
      <c r="P4477" s="22" t="str">
        <f t="shared" si="9"/>
        <v>Windows Defender Application Guard for Microsoft Edge - Turn On or Off in Windows 10</v>
      </c>
      <c r="Q4477" s="22" t="str">
        <f t="shared" si="9"/>
        <v>Windows Defender Application Guard for Microsoft Edge - Turn On or Off in Windows 10</v>
      </c>
      <c r="R4477" s="22" t="str">
        <f t="shared" si="9"/>
        <v>Windows Defender Application Guard for Microsoft Edge - Turn On or Off in Windows 10</v>
      </c>
      <c r="S4477" s="22" t="str">
        <f t="shared" si="9"/>
        <v>Windows Defender Application Guard for Microsoft Edge - Turn On or Off in Windows 10</v>
      </c>
      <c r="T4477" s="22" t="str">
        <f t="shared" si="9"/>
        <v>Windows Defender Application Guard for Microsoft Edge - Turn On or Off in Windows 10</v>
      </c>
      <c r="U4477" s="22" t="str">
        <f t="shared" si="9"/>
        <v>Windows Defender Application Guard for Microsoft Edge - Turn On or Off in Windows 10</v>
      </c>
      <c r="V4477" s="22" t="str">
        <f t="shared" si="9"/>
        <v>Windows Defender Application Guard for Microsoft Edge - Turn On or Off in Windows 10</v>
      </c>
      <c r="W4477" s="68"/>
      <c r="X4477" s="68"/>
    </row>
    <row r="4478" ht="27.0" customHeight="1">
      <c r="A4478" s="30" t="str">
        <f>HYPERLINK("https://www.tenforums.com/tutorials/83614-open-new-application-guard-window-microsoft-edge.html","Windows Defender Application Guard - Open in Microsoft Edge in Windows 10")</f>
        <v>Windows Defender Application Guard - Open in Microsoft Edge in Windows 10</v>
      </c>
      <c r="B4478" s="70" t="s">
        <v>2054</v>
      </c>
      <c r="C4478" s="30" t="str">
        <f t="shared" ref="C4478:V4478" si="10">HYPERLINK("https://www.tenforums.com/tutorials/83614-open-new-application-guard-window-microsoft-edge.html","Windows Defender Application Guard - Open in Microsoft Edge in Windows 10")</f>
        <v>Windows Defender Application Guard - Open in Microsoft Edge in Windows 10</v>
      </c>
      <c r="D4478" s="30" t="str">
        <f t="shared" si="10"/>
        <v>Windows Defender Application Guard - Open in Microsoft Edge in Windows 10</v>
      </c>
      <c r="E4478" s="30" t="str">
        <f t="shared" si="10"/>
        <v>Windows Defender Application Guard - Open in Microsoft Edge in Windows 10</v>
      </c>
      <c r="F4478" s="30" t="str">
        <f t="shared" si="10"/>
        <v>Windows Defender Application Guard - Open in Microsoft Edge in Windows 10</v>
      </c>
      <c r="G4478" s="30" t="str">
        <f t="shared" si="10"/>
        <v>Windows Defender Application Guard - Open in Microsoft Edge in Windows 10</v>
      </c>
      <c r="H4478" s="30" t="str">
        <f t="shared" si="10"/>
        <v>Windows Defender Application Guard - Open in Microsoft Edge in Windows 10</v>
      </c>
      <c r="I4478" s="30" t="str">
        <f t="shared" si="10"/>
        <v>Windows Defender Application Guard - Open in Microsoft Edge in Windows 10</v>
      </c>
      <c r="J4478" s="30" t="str">
        <f t="shared" si="10"/>
        <v>Windows Defender Application Guard - Open in Microsoft Edge in Windows 10</v>
      </c>
      <c r="K4478" s="30" t="str">
        <f t="shared" si="10"/>
        <v>Windows Defender Application Guard - Open in Microsoft Edge in Windows 10</v>
      </c>
      <c r="L4478" s="30" t="str">
        <f t="shared" si="10"/>
        <v>Windows Defender Application Guard - Open in Microsoft Edge in Windows 10</v>
      </c>
      <c r="M4478" s="30" t="str">
        <f t="shared" si="10"/>
        <v>Windows Defender Application Guard - Open in Microsoft Edge in Windows 10</v>
      </c>
      <c r="N4478" s="30" t="str">
        <f t="shared" si="10"/>
        <v>Windows Defender Application Guard - Open in Microsoft Edge in Windows 10</v>
      </c>
      <c r="O4478" s="30" t="str">
        <f t="shared" si="10"/>
        <v>Windows Defender Application Guard - Open in Microsoft Edge in Windows 10</v>
      </c>
      <c r="P4478" s="30" t="str">
        <f t="shared" si="10"/>
        <v>Windows Defender Application Guard - Open in Microsoft Edge in Windows 10</v>
      </c>
      <c r="Q4478" s="30" t="str">
        <f t="shared" si="10"/>
        <v>Windows Defender Application Guard - Open in Microsoft Edge in Windows 10</v>
      </c>
      <c r="R4478" s="30" t="str">
        <f t="shared" si="10"/>
        <v>Windows Defender Application Guard - Open in Microsoft Edge in Windows 10</v>
      </c>
      <c r="S4478" s="30" t="str">
        <f t="shared" si="10"/>
        <v>Windows Defender Application Guard - Open in Microsoft Edge in Windows 10</v>
      </c>
      <c r="T4478" s="30" t="str">
        <f t="shared" si="10"/>
        <v>Windows Defender Application Guard - Open in Microsoft Edge in Windows 10</v>
      </c>
      <c r="U4478" s="30" t="str">
        <f t="shared" si="10"/>
        <v>Windows Defender Application Guard - Open in Microsoft Edge in Windows 10</v>
      </c>
      <c r="V4478" s="30" t="str">
        <f t="shared" si="10"/>
        <v>Windows Defender Application Guard - Open in Microsoft Edge in Windows 10</v>
      </c>
      <c r="W4478" s="71"/>
      <c r="X4478" s="71"/>
    </row>
    <row r="4479" ht="27.0" customHeight="1">
      <c r="A4479" s="22" t="str">
        <f>HYPERLINK("https://www.tenforums.com/tutorials/113430-add-remove-allowed-apps-controlled-folder-access-windows-10-a.html","Windows Defender Exploit Guard Controlled Folder Access - Add or Remove Allowed Apps in Windows 10")</f>
        <v>Windows Defender Exploit Guard Controlled Folder Access - Add or Remove Allowed Apps in Windows 10</v>
      </c>
      <c r="B4479" s="23" t="s">
        <v>686</v>
      </c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</row>
    <row r="4480" ht="27.0" customHeight="1">
      <c r="A4480" s="22" t="str">
        <f>HYPERLINK("https://www.tenforums.com/tutorials/87858-add-protected-folders-controlled-folder-access-windows-10-a.html","Windows Defender Exploit Guard Controlled Folder Access - Add or Remove Protected Folders in Windows 10")</f>
        <v>Windows Defender Exploit Guard Controlled Folder Access - Add or Remove Protected Folders in Windows 10</v>
      </c>
      <c r="B4480" s="23" t="s">
        <v>687</v>
      </c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</row>
    <row r="4481" ht="27.0" customHeight="1">
      <c r="A4481" s="22" t="str">
        <f>HYPERLINK("https://www.tenforums.com/tutorials/113380-enable-disable-controlled-folder-access-windows-10-a.html","Windows Defender Exploit Guard Controlled Folder Access - Enable or Disable in Windows 10")</f>
        <v>Windows Defender Exploit Guard Controlled Folder Access - Enable or Disable in Windows 10</v>
      </c>
      <c r="B4481" s="23" t="s">
        <v>690</v>
      </c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</row>
    <row r="4482" ht="27.0" customHeight="1">
      <c r="A4482" s="22" t="str">
        <f>HYPERLINK("https://www.tenforums.com/tutorials/98100-enable-windows-defender-exploit-guard-network-protection-windows-10-a.html","Windows Defender Exploit Guard Network Protection - Enable or Disable in Windows 10")</f>
        <v>Windows Defender Exploit Guard Network Protection - Enable or Disable in Windows 10</v>
      </c>
      <c r="B4482" s="23" t="s">
        <v>4060</v>
      </c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</row>
    <row r="4483" ht="27.0" customHeight="1">
      <c r="A4483" s="22" t="str">
        <f>HYPERLINK("https://www.tenforums.com/tutorials/87845-change-windows-defender-exploit-protection-settings-windows-10-a.html","Windows Defender Exploit Protection Settings - Change in Windows 10")</f>
        <v>Windows Defender Exploit Protection Settings - Change in Windows 10</v>
      </c>
      <c r="B4483" s="23" t="s">
        <v>1102</v>
      </c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</row>
    <row r="4484" ht="27.0" customHeight="1">
      <c r="A4484" s="22" t="str">
        <f>HYPERLINK("https://www.tenforums.com/tutorials/105533-enable-disable-windows-defender-exploit-protection-settings.html","Windows Defender Exploit Protection Settings - Enable or Disable in Windows 10")</f>
        <v>Windows Defender Exploit Protection Settings - Enable or Disable in Windows 10</v>
      </c>
      <c r="B4484" s="23" t="s">
        <v>1103</v>
      </c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</row>
    <row r="4485" ht="27.0" customHeight="1">
      <c r="A4485" s="22" t="str">
        <f>HYPERLINK("https://www.tenforums.com/tutorials/96474-export-import-exploit-protection-settings-windows-10-a.html","Windows Defender Exploit Protection Settings - Export and Import in Windows 10")</f>
        <v>Windows Defender Exploit Protection Settings - Export and Import in Windows 10</v>
      </c>
      <c r="B4485" s="23" t="s">
        <v>1104</v>
      </c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</row>
    <row r="4486" ht="27.0" customHeight="1">
      <c r="A4486" s="22" t="str">
        <f>HYPERLINK("https://www.tenforums.com/tutorials/94310-add-windows-defender-firewall-context-menu-windows-10-a.html","Windows Defender Firewall context menu - Add in Windows 10")</f>
        <v>Windows Defender Firewall context menu - Add in Windows 10</v>
      </c>
      <c r="B4486" s="23" t="s">
        <v>4061</v>
      </c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</row>
    <row r="4487" ht="27.0" customHeight="1">
      <c r="A4487" s="22" t="str">
        <f>HYPERLINK("https://www.tenforums.com/tutorials/51514-turn-off-limited-periodic-scanning-windows-10-a.html","Windows Defender Limited Periodic Scanning - Turn On or Off in Windows 10 ")</f>
        <v>Windows Defender Limited Periodic Scanning - Turn On or Off in Windows 10 </v>
      </c>
      <c r="B4487" s="23" t="s">
        <v>4062</v>
      </c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</row>
    <row r="4488" ht="27.0" customHeight="1">
      <c r="A4488" s="25" t="s">
        <v>4063</v>
      </c>
      <c r="B4488" s="24" t="s">
        <v>1793</v>
      </c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</row>
    <row r="4489" ht="27.0" customHeight="1">
      <c r="A4489" s="25" t="s">
        <v>4064</v>
      </c>
      <c r="B4489" s="24" t="s">
        <v>1795</v>
      </c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</row>
    <row r="4490" ht="30.0" customHeight="1">
      <c r="A4490" s="22" t="str">
        <f>HYPERLINK("https://www.tenforums.com/tutorials/70549-windows-defender-scan-archive-files-enable-disable-windows-10-a.html","Windows Defender Scan Archive Files - Enable or Disable in Windows 10 ")</f>
        <v>Windows Defender Scan Archive Files - Enable or Disable in Windows 10 </v>
      </c>
      <c r="B4490" s="23" t="s">
        <v>4065</v>
      </c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</row>
    <row r="4491" ht="30.0" customHeight="1">
      <c r="A4491" s="22" t="str">
        <f>HYPERLINK("https://www.tenforums.com/tutorials/84796-how-scan-windows-defender-windows-10-a.html","Windows Defender - Scan Files, Folders, and Drives in Windows 10")</f>
        <v>Windows Defender - Scan Files, Folders, and Drives in Windows 10</v>
      </c>
      <c r="B4491" s="24" t="s">
        <v>4066</v>
      </c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</row>
    <row r="4492" ht="30.0" customHeight="1">
      <c r="A4492" s="22" t="str">
        <f>HYPERLINK("https://www.tenforums.com/tutorials/70530-windows-defender-scan-mapped-network-drives-enable-windows-10-a.html","Windows Defender Scan Mapped Network Drives - Enable in Windows 10 ")</f>
        <v>Windows Defender Scan Mapped Network Drives - Enable in Windows 10 </v>
      </c>
      <c r="B4492" s="23" t="s">
        <v>4067</v>
      </c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</row>
    <row r="4493" ht="30.0" customHeight="1">
      <c r="A4493" s="22" t="str">
        <f>HYPERLINK("https://www.tenforums.com/tutorials/70503-windows-defender-scan-removable-drives-enable-windows-10-a.html","Windows Defender Scan Removable Drives - Enable in Windows 10 ")</f>
        <v>Windows Defender Scan Removable Drives - Enable in Windows 10 </v>
      </c>
      <c r="B4493" s="23" t="s">
        <v>4068</v>
      </c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</row>
    <row r="4494" ht="27.0" customHeight="1">
      <c r="A4494" s="22" t="str">
        <f>HYPERLINK("https://www.tenforums.com/tutorials/6118-windows-defender-settings-shortcut-create-windows-10-a.html","Windows Defender Settings shortcut - Create in Windows 10")</f>
        <v>Windows Defender Settings shortcut - Create in Windows 10</v>
      </c>
      <c r="B4494" s="23" t="s">
        <v>4069</v>
      </c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</row>
    <row r="4495" ht="30.0" customHeight="1">
      <c r="A4495" s="25" t="s">
        <v>4070</v>
      </c>
      <c r="B4495" s="24" t="s">
        <v>3538</v>
      </c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</row>
    <row r="4496" ht="27.75" customHeight="1">
      <c r="A4496" s="25" t="s">
        <v>4071</v>
      </c>
      <c r="B4496" s="24" t="s">
        <v>2023</v>
      </c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</row>
    <row r="4497" ht="27.0" customHeight="1">
      <c r="A4497" s="25" t="s">
        <v>4072</v>
      </c>
      <c r="B4497" s="24" t="s">
        <v>1801</v>
      </c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</row>
    <row r="4498" ht="32.25" customHeight="1">
      <c r="A4498" s="22" t="str">
        <f>HYPERLINK("https://www.tenforums.com/tutorials/117837-enable-disable-bypassing-smartscreen-sites-microsoft-edge.html","Windows Defender SmartScreen Prompts for Sites in Microsoft Edge - Enable or Disable Bypassing in Windows 10")</f>
        <v>Windows Defender SmartScreen Prompts for Sites in Microsoft Edge - Enable or Disable Bypassing in Windows 10</v>
      </c>
      <c r="B4498" s="23" t="s">
        <v>2385</v>
      </c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</row>
    <row r="4499" ht="27.0" customHeight="1">
      <c r="A4499" s="22" t="str">
        <f>HYPERLINK("https://www.tenforums.com/tutorials/5548-windows-device-recovery-tool-recover-windows-10-mobile-phone.html","Windows Device Recovery Tool - Recover Windows 10 Mobile Phone")</f>
        <v>Windows Device Recovery Tool - Recover Windows 10 Mobile Phone</v>
      </c>
      <c r="B4499" s="23" t="s">
        <v>4073</v>
      </c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</row>
    <row r="4500" ht="27.0" customHeight="1">
      <c r="A4500" s="22" t="str">
        <f>HYPERLINK("https://www.tenforums.com/tutorials/134329-check-windows-display-driver-model-version-wddm-support-windows.html","Windows Display Driver Model Version - Check for WDDM Support in Windows")</f>
        <v>Windows Display Driver Model Version - Check for WDDM Support in Windows</v>
      </c>
      <c r="B4500" s="23" t="s">
        <v>4004</v>
      </c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</row>
    <row r="4501" ht="27.0" customHeight="1">
      <c r="A4501" s="22" t="str">
        <f>HYPERLINK("https://www.tenforums.com/tutorials/2108-windows-10-dual-boot-windows-7-windows-8-a.html","Windows 10 - Dual Boot with Windows 7 or Windows 8")</f>
        <v>Windows 10 - Dual Boot with Windows 7 or Windows 8</v>
      </c>
      <c r="B4501" s="23" t="s">
        <v>1028</v>
      </c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</row>
    <row r="4502" ht="27.0" customHeight="1">
      <c r="A4502" s="25" t="str">
        <f>HYPERLINK("https://www.tenforums.com/tutorials/151011-how-install-windows-10x-dual-screen-emulator-windows-10-a.html","Windows 10X Dual Screen Emulator - Install in Windows 10")</f>
        <v>Windows 10X Dual Screen Emulator - Install in Windows 10</v>
      </c>
      <c r="B4502" s="24" t="s">
        <v>2406</v>
      </c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</row>
    <row r="4503" ht="27.0" customHeight="1">
      <c r="A4503" s="22" t="str">
        <f>HYPERLINK("https://www.tenforums.com/tutorials/22749-windows-10-edition-see-edition-you-have-installed.html","Windows 10 Edition - See which edition you have Installed")</f>
        <v>Windows 10 Edition - See which edition you have Installed</v>
      </c>
      <c r="B4503" s="23" t="s">
        <v>1044</v>
      </c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</row>
    <row r="4504" ht="27.0" customHeight="1">
      <c r="A4504" s="22" t="str">
        <f>HYPERLINK("https://www.tenforums.com/tutorials/108795-change-windows-error-problem-reporting-settings-windows-10-a.html","Windows Error Problem Reporting Settings - Change in Windows 10")</f>
        <v>Windows Error Problem Reporting Settings - Change in Windows 10</v>
      </c>
      <c r="B4504" s="23" t="s">
        <v>3121</v>
      </c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</row>
    <row r="4505" ht="27.0" customHeight="1">
      <c r="A4505" s="22" t="str">
        <f>HYPERLINK("https://www.tenforums.com/tutorials/107232-enable-disable-windows-error-reporting-windows-10-a.html","Windows Error Reporting - Enable or Disable in Windows 10")</f>
        <v>Windows Error Reporting - Enable or Disable in Windows 10</v>
      </c>
      <c r="B4505" s="23" t="s">
        <v>1083</v>
      </c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</row>
    <row r="4506" ht="27.0" customHeight="1">
      <c r="A4506" s="22" t="str">
        <f>HYPERLINK("https://www.tenforums.com/tutorials/82029-get-windows-experience-index-wei-score-windows-10-a.html","Windows Experience Index (WEI) Score - Get in Windows 10")</f>
        <v>Windows Experience Index (WEI) Score - Get in Windows 10</v>
      </c>
      <c r="B4506" s="24" t="s">
        <v>4074</v>
      </c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</row>
    <row r="4507" ht="27.0" customHeight="1">
      <c r="A4507" s="25" t="s">
        <v>4075</v>
      </c>
      <c r="B4507" s="24" t="s">
        <v>4076</v>
      </c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</row>
    <row r="4508" ht="27.0" customHeight="1">
      <c r="A4508" s="22" t="str">
        <f>HYPERLINK("https://www.tenforums.com/tutorials/7764-compare-windows-10-editions.html","Windows Features - Compare Between Windows 10 Editions")</f>
        <v>Windows Features - Compare Between Windows 10 Editions</v>
      </c>
      <c r="B4508" s="23" t="s">
        <v>616</v>
      </c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</row>
    <row r="4509" ht="27.0" customHeight="1">
      <c r="A4509" s="22" t="str">
        <f>HYPERLINK("https://www.tenforums.com/tutorials/99025-enable-disable-access-windows-features-windows-10-a.html","Windows Features - Enable or Disable Access to in Windows 10")</f>
        <v>Windows Features - Enable or Disable Access to in Windows 10</v>
      </c>
      <c r="B4509" s="23" t="s">
        <v>4077</v>
      </c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</row>
    <row r="4510" ht="27.0" customHeight="1">
      <c r="A4510" s="22" t="str">
        <f>HYPERLINK("https://www.tenforums.com/tutorials/7247-windows-features-turn-off-windows-10-a.html","Windows Features - Turn On or Off in Windows 10")</f>
        <v>Windows Features - Turn On or Off in Windows 10</v>
      </c>
      <c r="B4510" s="23" t="s">
        <v>4078</v>
      </c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</row>
    <row r="4511" ht="27.0" customHeight="1">
      <c r="A4511" s="22" t="str">
        <f>HYPERLINK("https://www.tenforums.com/tutorials/2441-feedback-frequency-change-windows-10-a.html","Windows Feedback Frequency - Change in Windows 10")</f>
        <v>Windows Feedback Frequency - Change in Windows 10</v>
      </c>
      <c r="B4511" s="23" t="s">
        <v>1137</v>
      </c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</row>
    <row r="4512" ht="27.0" customHeight="1">
      <c r="A4512" s="22" t="str">
        <f>HYPERLINK("https://www.tenforums.com/tutorials/7054-feedback-send-microsoft-windows-10-a.html","Windows Feedback - Send Feedback to Microsoft")</f>
        <v>Windows Feedback - Send Feedback to Microsoft</v>
      </c>
      <c r="B4512" s="23" t="s">
        <v>1138</v>
      </c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</row>
    <row r="4513" ht="27.0" customHeight="1">
      <c r="A4513" s="22" t="str">
        <f>HYPERLINK("https://www.tenforums.com/tutorials/7032-feedback-options-change-windows-10-a.html","Windows Feedback Options - Change in Windows 10")</f>
        <v>Windows Feedback Options - Change in Windows 10</v>
      </c>
      <c r="B4513" s="23" t="s">
        <v>4079</v>
      </c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</row>
    <row r="4514" ht="27.0" customHeight="1">
      <c r="A4514" s="22" t="str">
        <f>HYPERLINK("https://www.tenforums.com/tutorials/7054-feedback-send-microsoft-windows-10-a.html","Windows Feedback - Send Feedback to Microsoft in Windows 10")</f>
        <v>Windows Feedback - Send Feedback to Microsoft in Windows 10</v>
      </c>
      <c r="B4514" s="23" t="s">
        <v>1138</v>
      </c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</row>
    <row r="4515" ht="27.0" customHeight="1">
      <c r="A4515" s="25" t="s">
        <v>4080</v>
      </c>
      <c r="B4515" s="24" t="s">
        <v>4081</v>
      </c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</row>
    <row r="4516" ht="27.0" customHeight="1">
      <c r="A4516" s="22" t="str">
        <f>HYPERLINK("https://www.tenforums.com/tutorials/70903-windows-firewall-allowed-apps-add-remove-windows-10-a.html","Windows Firewall Allowed Apps - Add or Remove in Windows 10 ")</f>
        <v>Windows Firewall Allowed Apps - Add or Remove in Windows 10 </v>
      </c>
      <c r="B4516" s="23" t="s">
        <v>4082</v>
      </c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</row>
    <row r="4517" ht="27.0" customHeight="1">
      <c r="A4517" s="22" t="str">
        <f>HYPERLINK("https://www.tenforums.com/tutorials/94310-add-windows-defender-firewall-context-menu-windows-10-a.html","Windows Firewall context menu - Add in Windows 10")</f>
        <v>Windows Firewall context menu - Add in Windows 10</v>
      </c>
      <c r="B4517" s="23" t="s">
        <v>4061</v>
      </c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</row>
    <row r="4518" ht="27.0" customHeight="1">
      <c r="A4518" s="22" t="str">
        <f>HYPERLINK("https://www.tenforums.com/tutorials/79424-turn-off-windows-firewall-notifications-windows-10-a.html","Windows Firewall Notifications - Turn On or Off in Windows 10")</f>
        <v>Windows Firewall Notifications - Turn On or Off in Windows 10</v>
      </c>
      <c r="B4518" s="24" t="s">
        <v>4083</v>
      </c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</row>
    <row r="4519" ht="27.0" customHeight="1">
      <c r="A4519" s="22" t="str">
        <f>HYPERLINK("https://www.tenforums.com/tutorials/70749-windows-firewall-restore-default-settings-windows-10-a.html","Windows Firewall - Restore Default Settings in Windows 10 ")</f>
        <v>Windows Firewall - Restore Default Settings in Windows 10 </v>
      </c>
      <c r="B4519" s="23" t="s">
        <v>4084</v>
      </c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</row>
    <row r="4520" ht="27.0" customHeight="1">
      <c r="A4520" s="22" t="str">
        <f>HYPERLINK("https://www.tenforums.com/tutorials/70757-windows-firewall-settings-backup-restore-windows-10-a.html","Windows Firewall Settings - Backup and Restore in Windows 10 ")</f>
        <v>Windows Firewall Settings - Backup and Restore in Windows 10 </v>
      </c>
      <c r="B4520" s="23" t="s">
        <v>4085</v>
      </c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</row>
    <row r="4521" ht="27.0" customHeight="1">
      <c r="A4521" s="22" t="str">
        <f>HYPERLINK("https://www.tenforums.com/tutorials/70699-windows-firewall-turn-off-windows-10-a.html","Windows Firewall - Turn On or Off in Windows 10 ")</f>
        <v>Windows Firewall - Turn On or Off in Windows 10 </v>
      </c>
      <c r="B4521" s="23" t="s">
        <v>4086</v>
      </c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</row>
    <row r="4522" ht="27.0" customHeight="1">
      <c r="A4522" s="22" t="str">
        <f>HYPERLINK("https://www.tenforums.com/tutorials/4097-windows-10-go-back-previous-build.html","Windows 10 - Go Back to the Previous Build")</f>
        <v>Windows 10 - Go Back to the Previous Build</v>
      </c>
      <c r="B4522" s="23" t="s">
        <v>4087</v>
      </c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</row>
    <row r="4523" ht="27.0" customHeight="1">
      <c r="A4523" s="22" t="str">
        <f>HYPERLINK("https://www.tenforums.com/tutorials/117987-enable-disable-windows-hello-biometrics-windows-10-a.html","Windows Hello Biometrics - Enable or Disable Use of in Windows 10")</f>
        <v>Windows Hello Biometrics - Enable or Disable Use of in Windows 10</v>
      </c>
      <c r="B4523" s="23" t="s">
        <v>305</v>
      </c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</row>
    <row r="4524" ht="27.0" customHeight="1">
      <c r="A4524" s="22" t="str">
        <f>HYPERLINK("https://www.tenforums.com/tutorials/101265-enable-enhanced-anti-spoofing-windows-hello-face-authentification.html","Windows Hello Face Authentification - Enable Enhanced Anti-Spoofing in Windows 10")</f>
        <v>Windows Hello Face Authentification - Enable Enhanced Anti-Spoofing in Windows 10</v>
      </c>
      <c r="B4524" s="23" t="s">
        <v>1073</v>
      </c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</row>
    <row r="4525" ht="27.0" customHeight="1">
      <c r="A4525" s="22" t="str">
        <f>HYPERLINK("https://www.tenforums.com/tutorials/26507-face-windows-hello-remove-windows-10-a.html","Windows Hello Face - Remove in Windows 10")</f>
        <v>Windows Hello Face - Remove in Windows 10</v>
      </c>
      <c r="B4525" s="23" t="s">
        <v>1111</v>
      </c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</row>
    <row r="4526" ht="27.0" customHeight="1">
      <c r="A4526" s="22" t="str">
        <f>HYPERLINK("https://www.tenforums.com/tutorials/26492-face-set-up-windows-hello-windows-10-a.html","Windows Hello Face - Set up in Windows 10")</f>
        <v>Windows Hello Face - Set up in Windows 10</v>
      </c>
      <c r="B4526" s="23" t="s">
        <v>4088</v>
      </c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</row>
    <row r="4527" ht="27.0" customHeight="1">
      <c r="A4527" s="22" t="str">
        <f>HYPERLINK("https://www.tenforums.com/tutorials/38044-face-turn-off-automatically-unlock-screen-windows-10-a.html","Windows Hello Face - Turn On or Off Automatically Unlock Screen in Windows 10")</f>
        <v>Windows Hello Face - Turn On or Off Automatically Unlock Screen in Windows 10</v>
      </c>
      <c r="B4527" s="23" t="s">
        <v>1113</v>
      </c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</row>
    <row r="4528" ht="27.0" customHeight="1">
      <c r="A4528" s="22" t="str">
        <f>HYPERLINK("https://www.tenforums.com/tutorials/9097-fingerprint-add-remove-windows-10-a.html","Windows Hello Fingerprint - Add or Remove in Windows 10")</f>
        <v>Windows Hello Fingerprint - Add or Remove in Windows 10</v>
      </c>
      <c r="B4528" s="23" t="s">
        <v>14</v>
      </c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</row>
    <row r="4529" ht="27.0" customHeight="1">
      <c r="A4529" s="22" t="str">
        <f>HYPERLINK("https://www.tenforums.com/tutorials/74856-windows-hello-improve-face-recognition-windows-10-a.html","Windows Hello - Improve Face Recognition in Windows 10")</f>
        <v>Windows Hello - Improve Face Recognition in Windows 10</v>
      </c>
      <c r="B4529" s="24" t="s">
        <v>1110</v>
      </c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</row>
    <row r="4530" ht="27.0" customHeight="1">
      <c r="A4530" s="25" t="str">
        <f>HYPERLINK("https://www.tenforums.com/tutorials/138564-enable-disable-passwordless-sign-microsoft-accounts.html","Windows Hello Sign-in for Microsoft Accounts - Turn On or Off to Require in Windows 10")</f>
        <v>Windows Hello Sign-in for Microsoft Accounts - Turn On or Off to Require in Windows 10</v>
      </c>
      <c r="B4530" s="24" t="s">
        <v>1768</v>
      </c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</row>
    <row r="4531" ht="27.0" customHeight="1">
      <c r="A4531" s="22" t="str">
        <f>HYPERLINK("https://www.tenforums.com/tutorials/3020-windows-10-image-customize-audit-mode-sysprep.html","Windows 10 Image - Customize in Audit Mode with Sysprep")</f>
        <v>Windows 10 Image - Customize in Audit Mode with Sysprep</v>
      </c>
      <c r="B4531" s="23" t="s">
        <v>4089</v>
      </c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</row>
    <row r="4532" ht="27.0" customHeight="1">
      <c r="A4532" s="25" t="str">
        <f>HYPERLINK("https://www.tenforums.com/tutorials/152238-how-add-repair-windows-image-context-menu-windows-10-a.html","Windows Image - Add Repair Windows Image Context Menu in Windows 10")</f>
        <v>Windows Image - Add Repair Windows Image Context Menu in Windows 10</v>
      </c>
      <c r="B4532" s="24" t="s">
        <v>3279</v>
      </c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</row>
    <row r="4533" ht="27.0" customHeight="1">
      <c r="A4533" s="22" t="str">
        <f>HYPERLINK("https://www.tenforums.com/tutorials/84331-apply-windows-image-using-dism-instead-clean-install.html","Windows Image - Apply using DISM Instead of Clean Install")</f>
        <v>Windows Image - Apply using DISM Instead of Clean Install</v>
      </c>
      <c r="B4533" s="24" t="s">
        <v>4090</v>
      </c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</row>
    <row r="4534" ht="27.0" customHeight="1">
      <c r="A4534" s="22" t="str">
        <f>HYPERLINK("https://www.tenforums.com/tutorials/48147-windows-ink-workspace-button-hide-show-taskbar-windows-10-a.html","Windows Ink Workspace Button - Hide or Show on Taskbar in Windows 10")</f>
        <v>Windows Ink Workspace Button - Hide or Show on Taskbar in Windows 10</v>
      </c>
      <c r="B4534" s="23" t="s">
        <v>3795</v>
      </c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</row>
    <row r="4535" ht="27.0" customHeight="1">
      <c r="A4535" s="22" t="str">
        <f>HYPERLINK("https://www.tenforums.com/tutorials/55771-windows-ink-workspace-enable-disable-windows-10-a.html","Windows Ink Workspace - Enable or Disable in Windows 10 ")</f>
        <v>Windows Ink Workspace - Enable or Disable in Windows 10 </v>
      </c>
      <c r="B4535" s="23" t="s">
        <v>4091</v>
      </c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</row>
    <row r="4536" ht="27.0" customHeight="1">
      <c r="A4536" s="22" t="str">
        <f>HYPERLINK("https://www.tenforums.com/tutorials/55767-windows-ink-workspace-suggested-apps-enable-disable-windows-10-a.html","Windows Ink Workspace Suggested Apps - Enable or Disable in Windows 10 ")</f>
        <v>Windows Ink Workspace Suggested Apps - Enable or Disable in Windows 10 </v>
      </c>
      <c r="B4536" s="23" t="s">
        <v>4092</v>
      </c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</row>
    <row r="4537" ht="27.0" customHeight="1">
      <c r="A4537" s="22" t="str">
        <f>HYPERLINK("https://www.tenforums.com/tutorials/96555-windows-insider-clean-install-latest-fast-ring-build.html","Windows Insider - Clean install latest Fast Ring build of Windows 10")</f>
        <v>Windows Insider - Clean install latest Fast Ring build of Windows 10</v>
      </c>
      <c r="B4537" s="23" t="s">
        <v>547</v>
      </c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</row>
    <row r="4538" ht="27.0" customHeight="1">
      <c r="A4538" s="22" t="str">
        <f>HYPERLINK("https://www.tenforums.com/tutorials/86202-use-hyper-v-virtual-machine-get-windows-10-insider-iso.html","Windows 10 Insider ISO images - get with Hyper-V virtual machine")</f>
        <v>Windows 10 Insider ISO images - get with Hyper-V virtual machine</v>
      </c>
      <c r="B4538" s="23" t="s">
        <v>1447</v>
      </c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</row>
    <row r="4539" ht="27.0" customHeight="1">
      <c r="A4539" s="22" t="str">
        <f>HYPERLINK("https://www.tenforums.com/tutorials/126540-windows-insider-get-latest-fast-ring-iso-image.html","Windows Insider - Get Latest Fast Ring ISO image")</f>
        <v>Windows Insider - Get Latest Fast Ring ISO image</v>
      </c>
      <c r="B4539" s="23" t="s">
        <v>4093</v>
      </c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</row>
    <row r="4540" ht="27.0" customHeight="1">
      <c r="A4540" s="25" t="s">
        <v>4094</v>
      </c>
      <c r="B4540" s="24" t="s">
        <v>1488</v>
      </c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</row>
    <row r="4541" ht="27.0" customHeight="1">
      <c r="A4541" s="25" t="s">
        <v>4095</v>
      </c>
      <c r="B4541" s="24" t="s">
        <v>1491</v>
      </c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</row>
    <row r="4542" ht="27.0" customHeight="1">
      <c r="A4542" s="25" t="s">
        <v>4096</v>
      </c>
      <c r="B4542" s="24" t="s">
        <v>1493</v>
      </c>
      <c r="C4542" s="3"/>
      <c r="D4542" s="3"/>
      <c r="E4542" s="3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</row>
    <row r="4543" ht="27.0" customHeight="1">
      <c r="A4543" s="25" t="s">
        <v>4097</v>
      </c>
      <c r="B4543" s="24" t="s">
        <v>1495</v>
      </c>
      <c r="C4543" s="3"/>
      <c r="D4543" s="3"/>
      <c r="E4543" s="3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</row>
    <row r="4544" ht="27.0" customHeight="1">
      <c r="A4544" s="22" t="str">
        <f>HYPERLINK("https://www.tenforums.com/tutorials/70690-windows-insider-program-settings-page-add-remove-windows-10-a.html","Windows Insider Program Settings Page - Add or Remove in Windows 10 ")</f>
        <v>Windows Insider Program Settings Page - Add or Remove in Windows 10 </v>
      </c>
      <c r="B4544" s="23" t="s">
        <v>3444</v>
      </c>
      <c r="C4544" s="3"/>
      <c r="D4544" s="3"/>
      <c r="E4544" s="3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</row>
    <row r="4545" ht="27.0" customHeight="1">
      <c r="A4545" s="22" t="str">
        <f>HYPERLINK("https://www.tenforums.com/tutorials/89857-skip-ahead-next-release-windows-10-insiders-fast-ring.html","Windows Insiders - Skip Ahead to the Next Windows Release")</f>
        <v>Windows Insiders - Skip Ahead to the Next Windows Release</v>
      </c>
      <c r="B4545" s="23" t="s">
        <v>1496</v>
      </c>
      <c r="C4545" s="3"/>
      <c r="D4545" s="3"/>
      <c r="E4545" s="3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</row>
    <row r="4546" ht="27.0" customHeight="1">
      <c r="A4546" s="22" t="str">
        <f>HYPERLINK("https://www.tenforums.com/tutorials/131765-apply-unattended-answer-file-windows-10-install-media.html","Windows 10 install media - Apply unattended answer file")</f>
        <v>Windows 10 install media - Apply unattended answer file</v>
      </c>
      <c r="B4546" s="23" t="s">
        <v>4098</v>
      </c>
      <c r="C4546" s="3"/>
      <c r="D4546" s="3"/>
      <c r="E4546" s="3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</row>
    <row r="4547" ht="27.0" customHeight="1">
      <c r="A4547" s="25" t="str">
        <f>HYPERLINK("https://www.tenforums.com/tutorials/139119-native-boot-virtual-hard-disk-how-upgrade-windows.html","Windows 10 Installed on VHD - Upgrade")</f>
        <v>Windows 10 Installed on VHD - Upgrade</v>
      </c>
      <c r="B4547" s="24" t="s">
        <v>3916</v>
      </c>
      <c r="C4547" s="3"/>
      <c r="D4547" s="3"/>
      <c r="E4547" s="3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</row>
    <row r="4548" ht="27.0" customHeight="1">
      <c r="A4548" s="22" t="str">
        <f>HYPERLINK("https://www.tenforums.com/tutorials/9230-windows-10-iso-download.html","Windows 10 ISO Download")</f>
        <v>Windows 10 ISO Download</v>
      </c>
      <c r="B4548" s="23" t="s">
        <v>1526</v>
      </c>
      <c r="C4548" s="3"/>
      <c r="D4548" s="3"/>
      <c r="E4548" s="3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</row>
    <row r="4549" ht="27.0" customHeight="1">
      <c r="A4549" s="22" t="str">
        <f>HYPERLINK("https://www.tenforums.com/tutorials/72031-windows-10-iso-image-create-existing-installation.html","Windows 10 ISO image - Create from Existing Installation ")</f>
        <v>Windows 10 ISO image - Create from Existing Installation </v>
      </c>
      <c r="B4549" s="23" t="s">
        <v>1529</v>
      </c>
      <c r="C4549" s="3"/>
      <c r="D4549" s="3"/>
      <c r="E4549" s="3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</row>
    <row r="4550" ht="27.0" customHeight="1">
      <c r="A4550" s="22" t="str">
        <f>HYPERLINK("https://www.tenforums.com/tutorials/31840-keyboard-shortcuts-apps-windows-10-a.html","Windows Journal Keyboard Shortcuts in Windows 10")</f>
        <v>Windows Journal Keyboard Shortcuts in Windows 10</v>
      </c>
      <c r="B4550" s="23" t="s">
        <v>204</v>
      </c>
      <c r="C4550" s="3"/>
      <c r="D4550" s="3"/>
      <c r="E4550" s="3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</row>
    <row r="4551" ht="27.0" customHeight="1">
      <c r="A4551" s="22" t="str">
        <f>HYPERLINK("https://www.tenforums.com/tutorials/73314-enable-disable-windows-key-windows-10-a.html","Windows Key - Enable or Disable in Windows 10")</f>
        <v>Windows Key - Enable or Disable in Windows 10</v>
      </c>
      <c r="B4551" s="23" t="s">
        <v>4099</v>
      </c>
      <c r="C4551" s="3"/>
      <c r="D4551" s="3"/>
      <c r="E4551" s="3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</row>
    <row r="4552" ht="27.0" customHeight="1">
      <c r="A4552" s="22" t="str">
        <f>HYPERLINK("https://www.tenforums.com/tutorials/49586-windows-license-type-determine-if-oem-retail-volume.html","Windows License Type - Determine if OEM, Retail, or Volume")</f>
        <v>Windows License Type - Determine if OEM, Retail, or Volume</v>
      </c>
      <c r="B4552" s="23" t="s">
        <v>1593</v>
      </c>
      <c r="C4552" s="3"/>
      <c r="D4552" s="3"/>
      <c r="E4552" s="3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</row>
    <row r="4553" ht="27.0" customHeight="1">
      <c r="A4553" s="22" t="str">
        <f>HYPERLINK("https://www.tenforums.com/tutorials/95101-install-uninstall-windows-media-player-windows-10-a.html","Windows Media Player - Install or Uninstall in Windows 10")</f>
        <v>Windows Media Player - Install or Uninstall in Windows 10</v>
      </c>
      <c r="B4553" s="23" t="s">
        <v>4100</v>
      </c>
      <c r="C4553" s="3"/>
      <c r="D4553" s="3"/>
      <c r="E4553" s="3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</row>
    <row r="4554" ht="27.0" customHeight="1">
      <c r="A4554" s="22" t="str">
        <f>HYPERLINK("https://www.tenforums.com/tutorials/91174-run-windows-memory-diagnostics-tool-windows-10-a.html","Windows Memory Diagnostics Tool - Run in Windows 10")</f>
        <v>Windows Memory Diagnostics Tool - Run in Windows 10</v>
      </c>
      <c r="B4554" s="23" t="s">
        <v>1728</v>
      </c>
      <c r="C4554" s="3"/>
      <c r="D4554" s="3"/>
      <c r="E4554" s="3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</row>
    <row r="4555" ht="27.0" customHeight="1">
      <c r="A4555" s="22" t="str">
        <f>HYPERLINK("https://www.tenforums.com/tutorials/91178-read-memory-diagnostics-tool-results-event-viewer-windows-10-a.html","Windows Memory Diagnostics Tool Test Results - Read in Event Viewer in Windows 10")</f>
        <v>Windows Memory Diagnostics Tool Test Results - Read in Event Viewer in Windows 10</v>
      </c>
      <c r="B4555" s="23" t="s">
        <v>1092</v>
      </c>
      <c r="C4555" s="3"/>
      <c r="D4555" s="3"/>
      <c r="E4555" s="3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</row>
    <row r="4556" ht="27.0" customHeight="1">
      <c r="A4556" s="22" t="str">
        <f>HYPERLINK("https://www.tenforums.com/tutorials/93494-check-if-your-pc-supports-windows-mixed-reality-windows-10-a.html","Windows Mixed Reality - Check if PC Supports n Windows 10")</f>
        <v>Windows Mixed Reality - Check if PC Supports n Windows 10</v>
      </c>
      <c r="B4556" s="23" t="s">
        <v>2468</v>
      </c>
      <c r="C4556" s="3"/>
      <c r="D4556" s="3"/>
      <c r="E4556" s="3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</row>
    <row r="4557" ht="27.0" customHeight="1">
      <c r="A4557" s="22" t="str">
        <f>HYPERLINK("https://www.tenforums.com/tutorials/126514-run-desktop-win32-apps-windows-mixed-reality-windows-10-a.html","Windows Mixed Reality - Run Desktop (Win32) apps in Windows 10")</f>
        <v>Windows Mixed Reality - Run Desktop (Win32) apps in Windows 10</v>
      </c>
      <c r="B4557" s="23" t="s">
        <v>2492</v>
      </c>
      <c r="C4557" s="3"/>
      <c r="D4557" s="3"/>
      <c r="E4557" s="3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</row>
    <row r="4558" ht="27.0" customHeight="1">
      <c r="A4558" s="22" t="str">
        <f>HYPERLINK("https://www.tenforums.com/tutorials/50664-windows-10-mobile-insider-preview-builds-stop-receiving.html","Windows 10 Mobile Insider Preview Builds - Stop Receiving ")</f>
        <v>Windows 10 Mobile Insider Preview Builds - Stop Receiving </v>
      </c>
      <c r="B4558" s="23" t="s">
        <v>1489</v>
      </c>
      <c r="C4558" s="3"/>
      <c r="D4558" s="3"/>
      <c r="E4558" s="3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</row>
    <row r="4559" ht="27.0" customHeight="1">
      <c r="A4559" s="22" t="str">
        <f>HYPERLINK("https://www.tenforums.com/tutorials/5575-windows-10-mobile-insider-preview-phones-update.html","Windows 10 Mobile Insider Preview for Phones - Update to")</f>
        <v>Windows 10 Mobile Insider Preview for Phones - Update to</v>
      </c>
      <c r="B4559" s="23" t="s">
        <v>4101</v>
      </c>
      <c r="C4559" s="3"/>
      <c r="D4559" s="3"/>
      <c r="E4559" s="3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</row>
    <row r="4560" ht="27.0" customHeight="1">
      <c r="A4560" s="22" t="str">
        <f>HYPERLINK("https://www.tenforums.com/tutorials/50640-windows-10-mobile-insider-program-change-insider-level.html","Windows 10 Mobile Insider Program - Change Insider Level ")</f>
        <v>Windows 10 Mobile Insider Program - Change Insider Level </v>
      </c>
      <c r="B4560" s="23" t="s">
        <v>4102</v>
      </c>
      <c r="C4560" s="3"/>
      <c r="D4560" s="3"/>
      <c r="E4560" s="3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</row>
    <row r="4561" ht="27.0" customHeight="1">
      <c r="A4561" s="22" t="str">
        <f>HYPERLINK("https://www.tenforums.com/tutorials/39663-windows-10-mobile-phone-build-number-find.html","Windows 10 Mobile Phone Build Number - Find")</f>
        <v>Windows 10 Mobile Phone Build Number - Find</v>
      </c>
      <c r="B4561" s="23" t="s">
        <v>388</v>
      </c>
      <c r="C4561" s="3"/>
      <c r="D4561" s="3"/>
      <c r="E4561" s="3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</row>
    <row r="4562" ht="27.0" customHeight="1">
      <c r="A4562" s="22" t="str">
        <f>HYPERLINK("https://www.tenforums.com/tutorials/27883-windows-10-mobile-phone-erase-online.html","Windows 10 Mobile Phone - Erase Online")</f>
        <v>Windows 10 Mobile Phone - Erase Online</v>
      </c>
      <c r="B4562" s="23" t="s">
        <v>1082</v>
      </c>
      <c r="C4562" s="3"/>
      <c r="D4562" s="3"/>
      <c r="E4562" s="3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</row>
    <row r="4563" ht="27.0" customHeight="1">
      <c r="A4563" s="22" t="str">
        <f>HYPERLINK("https://www.tenforums.com/tutorials/39665-windows-10-mobile-phone-firmware-revision-number-find.html","Windows 10 Mobile Phone Firmware Revision Number - Find")</f>
        <v>Windows 10 Mobile Phone Firmware Revision Number - Find</v>
      </c>
      <c r="B4563" s="23" t="s">
        <v>1247</v>
      </c>
      <c r="C4563" s="36"/>
      <c r="D4563" s="36"/>
      <c r="E4563" s="36"/>
      <c r="F4563" s="36"/>
      <c r="G4563" s="36"/>
      <c r="H4563" s="36"/>
      <c r="I4563" s="36"/>
      <c r="J4563" s="36"/>
      <c r="K4563" s="36"/>
      <c r="L4563" s="36"/>
      <c r="M4563" s="36"/>
      <c r="N4563" s="36"/>
      <c r="O4563" s="36"/>
      <c r="P4563" s="36"/>
      <c r="Q4563" s="36"/>
      <c r="R4563" s="36"/>
      <c r="S4563" s="36"/>
      <c r="T4563" s="36"/>
      <c r="U4563" s="36"/>
      <c r="V4563" s="36"/>
      <c r="W4563" s="36"/>
      <c r="X4563" s="36"/>
    </row>
    <row r="4564" ht="27.0" customHeight="1">
      <c r="A4564" s="22" t="str">
        <f>HYPERLINK("https://www.tenforums.com/tutorials/31779-keyboard-shortcuts-continuum-windows-10-mobile-phones.html","Windows 10 Mobile Phone Keyboard Shortcuts in Continuum")</f>
        <v>Windows 10 Mobile Phone Keyboard Shortcuts in Continuum</v>
      </c>
      <c r="B4564" s="23" t="s">
        <v>659</v>
      </c>
      <c r="C4564" s="36"/>
      <c r="D4564" s="36"/>
      <c r="E4564" s="36"/>
      <c r="F4564" s="36"/>
      <c r="G4564" s="36"/>
      <c r="H4564" s="36"/>
      <c r="I4564" s="36"/>
      <c r="J4564" s="36"/>
      <c r="K4564" s="36"/>
      <c r="L4564" s="36"/>
      <c r="M4564" s="36"/>
      <c r="N4564" s="36"/>
      <c r="O4564" s="36"/>
      <c r="P4564" s="36"/>
      <c r="Q4564" s="36"/>
      <c r="R4564" s="36"/>
      <c r="S4564" s="36"/>
      <c r="T4564" s="36"/>
      <c r="U4564" s="36"/>
      <c r="V4564" s="36"/>
      <c r="W4564" s="36"/>
      <c r="X4564" s="36"/>
    </row>
    <row r="4565" ht="27.0" customHeight="1">
      <c r="A4565" s="22" t="str">
        <f>HYPERLINK("https://www.tenforums.com/tutorials/27782-windows-10-mobile-phone-lock-online.html","Windows 10 Mobile Phone - Lock Online")</f>
        <v>Windows 10 Mobile Phone - Lock Online</v>
      </c>
      <c r="B4565" s="23" t="s">
        <v>1644</v>
      </c>
      <c r="C4565" s="3"/>
      <c r="D4565" s="3"/>
      <c r="E4565" s="3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</row>
    <row r="4566" ht="27.0" customHeight="1">
      <c r="A4566" s="22" t="str">
        <f>HYPERLINK("https://www.tenforums.com/tutorials/5546-device-name-change-windows-10-mobile-phones.html","Windows 10 Mobile Phone Name - Change")</f>
        <v>Windows 10 Mobile Phone Name - Change</v>
      </c>
      <c r="B4566" s="23" t="s">
        <v>863</v>
      </c>
      <c r="C4566" s="3"/>
      <c r="D4566" s="3"/>
      <c r="E4566" s="3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</row>
    <row r="4567" ht="27.0" customHeight="1">
      <c r="A4567" s="22" t="str">
        <f>HYPERLINK("https://www.tenforums.com/tutorials/119796-get-windows-10-mobile-phone-notifications-cortana-pc.html","Windows 10 Mobile Phone Notifications - Get from Cortana on Windows 10 PC")</f>
        <v>Windows 10 Mobile Phone Notifications - Get from Cortana on Windows 10 PC</v>
      </c>
      <c r="B4567" s="23" t="s">
        <v>714</v>
      </c>
      <c r="C4567" s="3"/>
      <c r="D4567" s="3"/>
      <c r="E4567" s="3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</row>
    <row r="4568" ht="27.0" customHeight="1">
      <c r="A4568" s="22" t="str">
        <f>HYPERLINK("https://www.tenforums.com/tutorials/32614-windows-10-mobile-phone-number-find.html","Windows 10 Mobile Phone Number - Find")</f>
        <v>Windows 10 Mobile Phone Number - Find</v>
      </c>
      <c r="B4568" s="23" t="s">
        <v>2934</v>
      </c>
      <c r="C4568" s="3"/>
      <c r="D4568" s="3"/>
      <c r="E4568" s="3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</row>
    <row r="4569" ht="27.0" customHeight="1">
      <c r="A4569" s="22" t="str">
        <f>HYPERLINK("https://www.tenforums.com/tutorials/27671-windows-10-mobile-phone-ring-online.html","Windows 10 Mobile Phone - Ring Online")</f>
        <v>Windows 10 Mobile Phone - Ring Online</v>
      </c>
      <c r="B4569" s="23" t="s">
        <v>3306</v>
      </c>
      <c r="C4569" s="3"/>
      <c r="D4569" s="3"/>
      <c r="E4569" s="3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</row>
    <row r="4570" ht="27.0" customHeight="1">
      <c r="A4570" s="22" t="str">
        <f>HYPERLINK("https://www.tenforums.com/tutorials/92265-enable-windows-mobility-center-desktop-windows-10-pc.html","Windows Mobility Center - Enable on a Desktop Windows 10 PC")</f>
        <v>Windows Mobility Center - Enable on a Desktop Windows 10 PC</v>
      </c>
      <c r="B4570" s="23" t="s">
        <v>4103</v>
      </c>
      <c r="C4570" s="3"/>
      <c r="D4570" s="3"/>
      <c r="E4570" s="3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</row>
    <row r="4571" ht="27.0" customHeight="1">
      <c r="A4571" s="22" t="str">
        <f>HYPERLINK("https://www.tenforums.com/tutorials/92301-enable-disable-windows-mobility-center-windows-10-a.html","Windows Mobility Center - Enable or Disable in Windows 10")</f>
        <v>Windows Mobility Center - Enable or Disable in Windows 10</v>
      </c>
      <c r="B4571" s="23" t="s">
        <v>4104</v>
      </c>
      <c r="C4571" s="3"/>
      <c r="D4571" s="3"/>
      <c r="E4571" s="3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</row>
    <row r="4572" ht="27.0" customHeight="1">
      <c r="A4572" s="22" t="str">
        <f>HYPERLINK("https://www.tenforums.com/tutorials/115279-open-windows-mobility-center-windows-10-a.html","Windows Mobility Center - Open in Windows 10")</f>
        <v>Windows Mobility Center - Open in Windows 10</v>
      </c>
      <c r="B4572" s="23" t="s">
        <v>4105</v>
      </c>
      <c r="C4572" s="3"/>
      <c r="D4572" s="3"/>
      <c r="E4572" s="3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</row>
    <row r="4573" ht="27.0" customHeight="1">
      <c r="A4573" s="22" t="str">
        <f>HYPERLINK("https://www.tenforums.com/tutorials/45888-windows-mobility-center-reset-default-open-position-windows-10-a.html","Windows Mobility Center - Reset Default Open Position in Windows 10 ")</f>
        <v>Windows Mobility Center - Reset Default Open Position in Windows 10 </v>
      </c>
      <c r="B4573" s="23" t="s">
        <v>4106</v>
      </c>
      <c r="C4573" s="3"/>
      <c r="D4573" s="3"/>
      <c r="E4573" s="3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</row>
    <row r="4574" ht="27.0" customHeight="1">
      <c r="A4574" s="22" t="str">
        <f>HYPERLINK("https://www.tenforums.com/tutorials/122007-add-windows-mode-context-menu-light-dark-theme-windows-10-a.html","Windows Mode Context Menu for Light or Dark Theme - Add in Windows 10")</f>
        <v>Windows Mode Context Menu for Light or Dark Theme - Add in Windows 10</v>
      </c>
      <c r="B4574" s="23" t="s">
        <v>4107</v>
      </c>
      <c r="C4574" s="3"/>
      <c r="D4574" s="3"/>
      <c r="E4574" s="3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</row>
    <row r="4575" ht="27.0" customHeight="1">
      <c r="A4575" s="25" t="s">
        <v>4108</v>
      </c>
      <c r="B4575" s="24" t="s">
        <v>4032</v>
      </c>
      <c r="C4575" s="3"/>
      <c r="D4575" s="3"/>
      <c r="E4575" s="3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</row>
    <row r="4576" ht="27.0" customHeight="1">
      <c r="A4576" s="25" t="str">
        <f>HYPERLINK("https://www.tenforums.com/tutorials/148005-how-restore-files-windows-old-folder-windows-10-a.html","Windows.old Folder - Restore Files from in Windows 10")</f>
        <v>Windows.old Folder - Restore Files from in Windows 10</v>
      </c>
      <c r="B4576" s="24" t="s">
        <v>4109</v>
      </c>
      <c r="C4576" s="3"/>
      <c r="D4576" s="3"/>
      <c r="E4576" s="3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</row>
    <row r="4577" ht="27.0" customHeight="1">
      <c r="A4577" s="22" t="str">
        <f>HYPERLINK("https://www.tenforums.com/tutorials/26120-optimize-performance-windows-10-a.html","Windows 10 - Optimize Performance")</f>
        <v>Windows 10 - Optimize Performance</v>
      </c>
      <c r="B4577" s="23" t="s">
        <v>2820</v>
      </c>
      <c r="C4577" s="3"/>
      <c r="D4577" s="3"/>
      <c r="E4577" s="3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</row>
    <row r="4578" ht="27.0" customHeight="1">
      <c r="A4578" s="22" t="str">
        <f>HYPERLINK("https://www.tenforums.com/tutorials/55798-windows-10-original-install-date-time-find.html","Windows 10 Original Install Date and Time - Find ")</f>
        <v>Windows 10 Original Install Date and Time - Find </v>
      </c>
      <c r="B4578" s="23" t="s">
        <v>1497</v>
      </c>
      <c r="C4578" s="3"/>
      <c r="D4578" s="3"/>
      <c r="E4578" s="3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</row>
    <row r="4579" ht="27.0" customHeight="1">
      <c r="A4579" s="22" t="str">
        <f>HYPERLINK("https://www.tenforums.com/tutorials/117625-download-install-windows-performance-toolkit-windows-10-a.html","Windows Performance Toolkit - Download and Install in Windows 10")</f>
        <v>Windows Performance Toolkit - Download and Install in Windows 10</v>
      </c>
      <c r="B4579" s="23" t="s">
        <v>4110</v>
      </c>
      <c r="C4579" s="3"/>
      <c r="D4579" s="3"/>
      <c r="E4579" s="3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</row>
    <row r="4580" ht="27.0" customHeight="1">
      <c r="A4580" s="22" t="str">
        <f>HYPERLINK("https://www.tenforums.com/tutorials/80208-change-windows-photo-viewer-background-color-windows.html","Windows Photo Viewer - Change Background Color in Windows")</f>
        <v>Windows Photo Viewer - Change Background Color in Windows</v>
      </c>
      <c r="B4580" s="24" t="s">
        <v>4111</v>
      </c>
      <c r="C4580" s="3"/>
      <c r="D4580" s="3"/>
      <c r="E4580" s="3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</row>
    <row r="4581" ht="27.0" customHeight="1">
      <c r="A4581" s="22" t="str">
        <f>HYPERLINK("https://www.tenforums.com/tutorials/45910-windows-photo-viewer-reset-default-open-position-size-windows.html","Windows Photo Viewer - Reset Default Open Position and Size in Windows")</f>
        <v>Windows Photo Viewer - Reset Default Open Position and Size in Windows</v>
      </c>
      <c r="B4581" s="23" t="s">
        <v>4112</v>
      </c>
      <c r="C4581" s="3"/>
      <c r="D4581" s="3"/>
      <c r="E4581" s="3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</row>
    <row r="4582" ht="27.0" customHeight="1">
      <c r="A4582" s="22" t="str">
        <f>HYPERLINK("https://www.tenforums.com/tutorials/14312-windows-photo-viewer-restore-windows-10-a.html","Windows Photo Viewer - Restore in Windows 10")</f>
        <v>Windows Photo Viewer - Restore in Windows 10</v>
      </c>
      <c r="B4582" s="23" t="s">
        <v>4113</v>
      </c>
      <c r="C4582" s="3"/>
      <c r="D4582" s="3"/>
      <c r="E4582" s="3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</row>
    <row r="4583" ht="27.0" customHeight="1">
      <c r="A4583" s="22" t="str">
        <f>HYPERLINK("https://www.tenforums.com/tutorials/25721-windows-powershell-elevated-open-windows-10-a.html","Windows PowerShell Elevated - Open in Windows 10")</f>
        <v>Windows PowerShell Elevated - Open in Windows 10</v>
      </c>
      <c r="B4583" s="23" t="s">
        <v>1046</v>
      </c>
      <c r="C4583" s="3"/>
      <c r="D4583" s="3"/>
      <c r="E4583" s="3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</row>
    <row r="4584" ht="27.0" customHeight="1">
      <c r="A4584" s="22" t="str">
        <f>HYPERLINK("https://www.tenforums.com/tutorials/111654-enable-disable-windows-powershell-2-0-windows-10-a.html","Windows PowerShell 2.0 - Enable or Disable in Windows 10")</f>
        <v>Windows PowerShell 2.0 - Enable or Disable in Windows 10</v>
      </c>
      <c r="B4584" s="23" t="s">
        <v>3066</v>
      </c>
      <c r="C4584" s="3"/>
      <c r="D4584" s="3"/>
      <c r="E4584" s="3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</row>
    <row r="4585" ht="27.0" customHeight="1">
      <c r="A4585" s="25" t="str">
        <f>HYPERLINK("https://www.tenforums.com/tutorials/145830-how-install-uninstall-windows-powershell-ise-windows-10-a.html","Windows PowerShell ISE - Install or Uninstall in Windows 10")</f>
        <v>Windows PowerShell ISE - Install or Uninstall in Windows 10</v>
      </c>
      <c r="B4585" s="24" t="s">
        <v>4114</v>
      </c>
      <c r="C4585" s="3"/>
      <c r="D4585" s="3"/>
      <c r="E4585" s="3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</row>
    <row r="4586" ht="27.0" customHeight="1">
      <c r="A4586" s="22" t="str">
        <f>HYPERLINK("https://www.tenforums.com/tutorials/25581-windows-powershell-open-windows-10-a.html","Windows PowerShell - Open in Windows 10")</f>
        <v>Windows PowerShell - Open in Windows 10</v>
      </c>
      <c r="B4586" s="23" t="s">
        <v>3071</v>
      </c>
      <c r="C4586" s="3"/>
      <c r="D4586" s="3"/>
      <c r="E4586" s="3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</row>
    <row r="4587" ht="27.0" customHeight="1">
      <c r="A4587" s="22" t="str">
        <f>HYPERLINK("https://www.tenforums.com/tutorials/126539-check-powershell-version-windows.html","Windows PowerShell Version - Check in Windows")</f>
        <v>Windows PowerShell Version - Check in Windows</v>
      </c>
      <c r="B4587" s="23" t="s">
        <v>3077</v>
      </c>
      <c r="C4587" s="3"/>
      <c r="D4587" s="3"/>
      <c r="E4587" s="3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</row>
    <row r="4588" ht="27.0" customHeight="1">
      <c r="A4588" s="22" t="str">
        <f>HYPERLINK("https://www.tenforums.com/tutorials/38595-recover-windows-10-recovery-drive.html","Windows 10 - Recover from a Drive")</f>
        <v>Windows 10 - Recover from a Drive</v>
      </c>
      <c r="B4588" s="23" t="s">
        <v>3209</v>
      </c>
      <c r="C4588" s="3"/>
      <c r="D4588" s="3"/>
      <c r="E4588" s="3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</row>
    <row r="4589" ht="27.0" customHeight="1">
      <c r="A4589" s="22" t="str">
        <f>HYPERLINK("https://www.tenforums.com/tutorials/2294-advanced-startup-options-boot-windows-10-a.html","Windows Recovery Environment - Boot to in Windows 10")</f>
        <v>Windows Recovery Environment - Boot to in Windows 10</v>
      </c>
      <c r="B4589" s="23" t="s">
        <v>112</v>
      </c>
      <c r="C4589" s="3"/>
      <c r="D4589" s="3"/>
      <c r="E4589" s="3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</row>
    <row r="4590" ht="27.0" customHeight="1">
      <c r="A4590" s="25" t="s">
        <v>4115</v>
      </c>
      <c r="B4590" s="23" t="s">
        <v>4116</v>
      </c>
      <c r="C4590" s="3"/>
      <c r="D4590" s="3"/>
      <c r="E4590" s="3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</row>
    <row r="4591" ht="27.0" customHeight="1">
      <c r="A4591" s="22" t="str">
        <f>HYPERLINK("https://www.tenforums.com/tutorials/90761-install-windows-10-s-windows-10-pc.html","Windows 10 S - Install on a Windows 10 PC")</f>
        <v>Windows 10 S - Install on a Windows 10 PC</v>
      </c>
      <c r="B4591" s="23" t="s">
        <v>1498</v>
      </c>
      <c r="C4591" s="3"/>
      <c r="D4591" s="3"/>
      <c r="E4591" s="3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</row>
    <row r="4592" ht="27.0" customHeight="1">
      <c r="A4592" s="22" t="str">
        <f>HYPERLINK("https://www.tenforums.com/tutorials/110119-enable-s-mode-windows-10-a.html","Windows 10 in S mode - Enable")</f>
        <v>Windows 10 in S mode - Enable</v>
      </c>
      <c r="B4592" s="23" t="s">
        <v>3320</v>
      </c>
      <c r="C4592" s="3"/>
      <c r="D4592" s="3"/>
      <c r="E4592" s="3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</row>
    <row r="4593" ht="26.25" customHeight="1">
      <c r="A4593" s="25" t="s">
        <v>4117</v>
      </c>
      <c r="B4593" s="24" t="s">
        <v>3329</v>
      </c>
      <c r="C4593" s="60"/>
      <c r="D4593" s="60"/>
      <c r="E4593" s="60"/>
      <c r="F4593" s="60"/>
      <c r="G4593" s="60"/>
      <c r="H4593" s="60"/>
      <c r="I4593" s="60"/>
      <c r="J4593" s="60"/>
      <c r="K4593" s="60"/>
      <c r="L4593" s="60"/>
      <c r="M4593" s="60"/>
      <c r="N4593" s="60"/>
      <c r="O4593" s="60"/>
      <c r="P4593" s="60"/>
      <c r="Q4593" s="60"/>
      <c r="R4593" s="60"/>
      <c r="S4593" s="60"/>
      <c r="T4593" s="60"/>
      <c r="U4593" s="60"/>
      <c r="V4593" s="60"/>
      <c r="W4593" s="60"/>
      <c r="X4593" s="60"/>
    </row>
    <row r="4594" ht="26.25" customHeight="1">
      <c r="A4594" s="25" t="s">
        <v>4118</v>
      </c>
      <c r="B4594" s="24" t="s">
        <v>3331</v>
      </c>
      <c r="C4594" s="60"/>
      <c r="D4594" s="60"/>
      <c r="E4594" s="60"/>
      <c r="F4594" s="60"/>
      <c r="G4594" s="60"/>
      <c r="H4594" s="60"/>
      <c r="I4594" s="60"/>
      <c r="J4594" s="60"/>
      <c r="K4594" s="60"/>
      <c r="L4594" s="60"/>
      <c r="M4594" s="60"/>
      <c r="N4594" s="60"/>
      <c r="O4594" s="60"/>
      <c r="P4594" s="60"/>
      <c r="Q4594" s="60"/>
      <c r="R4594" s="60"/>
      <c r="S4594" s="60"/>
      <c r="T4594" s="60"/>
      <c r="U4594" s="60"/>
      <c r="V4594" s="60"/>
      <c r="W4594" s="60"/>
      <c r="X4594" s="60"/>
    </row>
    <row r="4595" ht="26.25" customHeight="1">
      <c r="A4595" s="22" t="str">
        <f>HYPERLINK("https://www.tenforums.com/tutorials/123777-enable-disable-windows-sandbox-windows-10-a.html","Windows Sandbox - Enable or Disable in Windows 10")</f>
        <v>Windows Sandbox - Enable or Disable in Windows 10</v>
      </c>
      <c r="B4595" s="23" t="s">
        <v>3333</v>
      </c>
      <c r="C4595" s="60"/>
      <c r="D4595" s="60"/>
      <c r="E4595" s="60"/>
      <c r="F4595" s="60"/>
      <c r="G4595" s="60"/>
      <c r="H4595" s="60"/>
      <c r="I4595" s="60"/>
      <c r="J4595" s="60"/>
      <c r="K4595" s="60"/>
      <c r="L4595" s="60"/>
      <c r="M4595" s="60"/>
      <c r="N4595" s="60"/>
      <c r="O4595" s="60"/>
      <c r="P4595" s="60"/>
      <c r="Q4595" s="60"/>
      <c r="R4595" s="60"/>
      <c r="S4595" s="60"/>
      <c r="T4595" s="60"/>
      <c r="U4595" s="60"/>
      <c r="V4595" s="60"/>
      <c r="W4595" s="60"/>
      <c r="X4595" s="60"/>
    </row>
    <row r="4596" ht="24.0" customHeight="1">
      <c r="A4596" s="22" t="str">
        <f>HYPERLINK("https://www.tenforums.com/tutorials/131437-enable-windows-sandbox-feature-windows-10-home-edition.html","Windows Sandbox - Enable in Windows 10 Home Edition")</f>
        <v>Windows Sandbox - Enable in Windows 10 Home Edition</v>
      </c>
      <c r="B4596" s="23" t="s">
        <v>3332</v>
      </c>
      <c r="C4596" s="60"/>
      <c r="D4596" s="60"/>
      <c r="E4596" s="60"/>
      <c r="F4596" s="60"/>
      <c r="G4596" s="60"/>
      <c r="H4596" s="60"/>
      <c r="I4596" s="60"/>
      <c r="J4596" s="60"/>
      <c r="K4596" s="60"/>
      <c r="L4596" s="60"/>
      <c r="M4596" s="60"/>
      <c r="N4596" s="60"/>
      <c r="O4596" s="60"/>
      <c r="P4596" s="60"/>
      <c r="Q4596" s="60"/>
      <c r="R4596" s="60"/>
      <c r="S4596" s="60"/>
      <c r="T4596" s="60"/>
      <c r="U4596" s="60"/>
      <c r="V4596" s="60"/>
      <c r="W4596" s="60"/>
      <c r="X4596" s="60"/>
    </row>
    <row r="4597" ht="28.5" customHeight="1">
      <c r="A4597" s="25" t="str">
        <f>HYPERLINK("https://www.tenforums.com/tutorials/143381-windows-sandbox-how-configure-windows-10-a.html","Windows Sandbox - How to configure in Windows 10")</f>
        <v>Windows Sandbox - How to configure in Windows 10</v>
      </c>
      <c r="B4597" s="24" t="s">
        <v>4119</v>
      </c>
      <c r="C4597" s="60"/>
      <c r="D4597" s="60"/>
      <c r="E4597" s="60"/>
      <c r="F4597" s="60"/>
      <c r="G4597" s="60"/>
      <c r="H4597" s="60"/>
      <c r="I4597" s="60"/>
      <c r="J4597" s="60"/>
      <c r="K4597" s="60"/>
      <c r="L4597" s="60"/>
      <c r="M4597" s="60"/>
      <c r="N4597" s="60"/>
      <c r="O4597" s="60"/>
      <c r="P4597" s="60"/>
      <c r="Q4597" s="60"/>
      <c r="R4597" s="60"/>
      <c r="S4597" s="60"/>
      <c r="T4597" s="60"/>
      <c r="U4597" s="60"/>
      <c r="V4597" s="60"/>
      <c r="W4597" s="60"/>
      <c r="X4597" s="60"/>
    </row>
    <row r="4598" ht="29.25" customHeight="1">
      <c r="A4598" s="25" t="s">
        <v>4120</v>
      </c>
      <c r="B4598" s="24" t="s">
        <v>3336</v>
      </c>
      <c r="C4598" s="60"/>
      <c r="D4598" s="60"/>
      <c r="E4598" s="60"/>
      <c r="F4598" s="60"/>
      <c r="G4598" s="60"/>
      <c r="H4598" s="60"/>
      <c r="I4598" s="60"/>
      <c r="J4598" s="60"/>
      <c r="K4598" s="60"/>
      <c r="L4598" s="60"/>
      <c r="M4598" s="60"/>
      <c r="N4598" s="60"/>
      <c r="O4598" s="60"/>
      <c r="P4598" s="60"/>
      <c r="Q4598" s="60"/>
      <c r="R4598" s="60"/>
      <c r="S4598" s="60"/>
      <c r="T4598" s="60"/>
      <c r="U4598" s="60"/>
      <c r="V4598" s="60"/>
      <c r="W4598" s="60"/>
      <c r="X4598" s="60"/>
    </row>
    <row r="4599" ht="29.25" customHeight="1">
      <c r="A4599" s="25" t="s">
        <v>4121</v>
      </c>
      <c r="B4599" s="24" t="s">
        <v>3338</v>
      </c>
      <c r="C4599" s="60"/>
      <c r="D4599" s="60"/>
      <c r="E4599" s="60"/>
      <c r="F4599" s="60"/>
      <c r="G4599" s="60"/>
      <c r="H4599" s="60"/>
      <c r="I4599" s="60"/>
      <c r="J4599" s="60"/>
      <c r="K4599" s="60"/>
      <c r="L4599" s="60"/>
      <c r="M4599" s="60"/>
      <c r="N4599" s="60"/>
      <c r="O4599" s="60"/>
      <c r="P4599" s="60"/>
      <c r="Q4599" s="60"/>
      <c r="R4599" s="60"/>
      <c r="S4599" s="60"/>
      <c r="T4599" s="60"/>
      <c r="U4599" s="60"/>
      <c r="V4599" s="60"/>
      <c r="W4599" s="60"/>
      <c r="X4599" s="60"/>
    </row>
    <row r="4600" ht="29.25" customHeight="1">
      <c r="A4600" s="25" t="s">
        <v>4122</v>
      </c>
      <c r="B4600" s="24" t="s">
        <v>3340</v>
      </c>
      <c r="C4600" s="60"/>
      <c r="D4600" s="60"/>
      <c r="E4600" s="60"/>
      <c r="F4600" s="60"/>
      <c r="G4600" s="60"/>
      <c r="H4600" s="60"/>
      <c r="I4600" s="60"/>
      <c r="J4600" s="60"/>
      <c r="K4600" s="60"/>
      <c r="L4600" s="60"/>
      <c r="M4600" s="60"/>
      <c r="N4600" s="60"/>
      <c r="O4600" s="60"/>
      <c r="P4600" s="60"/>
      <c r="Q4600" s="60"/>
      <c r="R4600" s="60"/>
      <c r="S4600" s="60"/>
      <c r="T4600" s="60"/>
      <c r="U4600" s="60"/>
      <c r="V4600" s="60"/>
      <c r="W4600" s="60"/>
      <c r="X4600" s="60"/>
    </row>
    <row r="4601" ht="29.25" customHeight="1">
      <c r="A4601" s="25" t="s">
        <v>4123</v>
      </c>
      <c r="B4601" s="24" t="s">
        <v>3342</v>
      </c>
      <c r="C4601" s="60"/>
      <c r="D4601" s="60"/>
      <c r="E4601" s="60"/>
      <c r="F4601" s="60"/>
      <c r="G4601" s="60"/>
      <c r="H4601" s="60"/>
      <c r="I4601" s="60"/>
      <c r="J4601" s="60"/>
      <c r="K4601" s="60"/>
      <c r="L4601" s="60"/>
      <c r="M4601" s="60"/>
      <c r="N4601" s="60"/>
      <c r="O4601" s="60"/>
      <c r="P4601" s="60"/>
      <c r="Q4601" s="60"/>
      <c r="R4601" s="60"/>
      <c r="S4601" s="60"/>
      <c r="T4601" s="60"/>
      <c r="U4601" s="60"/>
      <c r="V4601" s="60"/>
      <c r="W4601" s="60"/>
      <c r="X4601" s="60"/>
    </row>
    <row r="4602" ht="29.25" customHeight="1">
      <c r="A4602" s="25" t="s">
        <v>4124</v>
      </c>
      <c r="B4602" s="24" t="s">
        <v>3402</v>
      </c>
      <c r="C4602" s="60"/>
      <c r="D4602" s="60"/>
      <c r="E4602" s="60"/>
      <c r="F4602" s="60"/>
      <c r="G4602" s="60"/>
      <c r="H4602" s="60"/>
      <c r="I4602" s="60"/>
      <c r="J4602" s="60"/>
      <c r="K4602" s="60"/>
      <c r="L4602" s="60"/>
      <c r="M4602" s="60"/>
      <c r="N4602" s="60"/>
      <c r="O4602" s="60"/>
      <c r="P4602" s="60"/>
      <c r="Q4602" s="60"/>
      <c r="R4602" s="60"/>
      <c r="S4602" s="60"/>
      <c r="T4602" s="60"/>
      <c r="U4602" s="60"/>
      <c r="V4602" s="60"/>
      <c r="W4602" s="60"/>
      <c r="X4602" s="60"/>
    </row>
    <row r="4603" ht="29.25" customHeight="1">
      <c r="A4603" s="22" t="str">
        <f>HYPERLINK("https://www.tenforums.com/tutorials/99507-add-support-contact-information-windows-security-windows-10-a.html","Windows Security - Add Contact Information in Windows 10")</f>
        <v>Windows Security - Add Contact Information in Windows 10</v>
      </c>
      <c r="B4603" s="23" t="s">
        <v>4125</v>
      </c>
      <c r="C4603" s="60"/>
      <c r="D4603" s="60"/>
      <c r="E4603" s="60"/>
      <c r="F4603" s="60"/>
      <c r="G4603" s="60"/>
      <c r="H4603" s="60"/>
      <c r="I4603" s="60"/>
      <c r="J4603" s="60"/>
      <c r="K4603" s="60"/>
      <c r="L4603" s="60"/>
      <c r="M4603" s="60"/>
      <c r="N4603" s="60"/>
      <c r="O4603" s="60"/>
      <c r="P4603" s="60"/>
      <c r="Q4603" s="60"/>
      <c r="R4603" s="60"/>
      <c r="S4603" s="60"/>
      <c r="T4603" s="60"/>
      <c r="U4603" s="60"/>
      <c r="V4603" s="60"/>
      <c r="W4603" s="60"/>
      <c r="X4603" s="60"/>
    </row>
    <row r="4604" ht="27.0" customHeight="1">
      <c r="A4604" s="25" t="s">
        <v>4126</v>
      </c>
      <c r="B4604" s="24" t="s">
        <v>4127</v>
      </c>
      <c r="C4604" s="3"/>
      <c r="D4604" s="3"/>
      <c r="E4604" s="3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</row>
    <row r="4605" ht="27.0" customHeight="1">
      <c r="A4605" s="25" t="s">
        <v>4128</v>
      </c>
      <c r="B4605" s="24" t="s">
        <v>4129</v>
      </c>
      <c r="C4605" s="3"/>
      <c r="D4605" s="3"/>
      <c r="E4605" s="3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</row>
    <row r="4606" ht="27.0" customHeight="1">
      <c r="A4606" s="22" t="str">
        <f>HYPERLINK("https://www.tenforums.com/tutorials/113091-view-security-providers-windows-security-app-windows-10-a.html","Windows Security app - View Security Providers in Windows 10")</f>
        <v>Windows Security app - View Security Providers in Windows 10</v>
      </c>
      <c r="B4606" s="23" t="s">
        <v>3416</v>
      </c>
      <c r="C4606" s="3"/>
      <c r="D4606" s="3"/>
      <c r="E4606" s="3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</row>
    <row r="4607" ht="31.5" customHeight="1">
      <c r="A4607" s="22" t="str">
        <f>HYPERLINK("https://www.tenforums.com/tutorials/87845-change-windows-defender-exploit-protection-settings-windows-10-a.html","Windows Security - Change Exploit Protection Settings in Windows 10")</f>
        <v>Windows Security - Change Exploit Protection Settings in Windows 10</v>
      </c>
      <c r="B4607" s="23" t="s">
        <v>4130</v>
      </c>
      <c r="C4607" s="60"/>
      <c r="D4607" s="60"/>
      <c r="E4607" s="60"/>
      <c r="F4607" s="60"/>
      <c r="G4607" s="60"/>
      <c r="H4607" s="60"/>
      <c r="I4607" s="60"/>
      <c r="J4607" s="60"/>
      <c r="K4607" s="60"/>
      <c r="L4607" s="60"/>
      <c r="M4607" s="60"/>
      <c r="N4607" s="60"/>
      <c r="O4607" s="60"/>
      <c r="P4607" s="60"/>
      <c r="Q4607" s="60"/>
      <c r="R4607" s="60"/>
      <c r="S4607" s="60"/>
      <c r="T4607" s="60"/>
      <c r="U4607" s="60"/>
      <c r="V4607" s="60"/>
      <c r="W4607" s="60"/>
      <c r="X4607" s="60"/>
    </row>
    <row r="4608" ht="27.0" customHeight="1">
      <c r="A4608" s="25" t="s">
        <v>4131</v>
      </c>
      <c r="B4608" s="24" t="s">
        <v>4132</v>
      </c>
      <c r="C4608" s="3"/>
      <c r="D4608" s="3"/>
      <c r="E4608" s="3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</row>
    <row r="4609" ht="27.0" customHeight="1">
      <c r="A4609" s="25" t="s">
        <v>4133</v>
      </c>
      <c r="B4609" s="24" t="s">
        <v>703</v>
      </c>
      <c r="C4609" s="3"/>
      <c r="D4609" s="3"/>
      <c r="E4609" s="3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</row>
    <row r="4610" ht="26.25" customHeight="1">
      <c r="A4610" s="22" t="str">
        <f>HYPERLINK("https://www.tenforums.com/tutorials/120150-see-all-current-threats-windows-security-windows-10-a.html","Windows Security Current Threats - See All in Windows 10")</f>
        <v>Windows Security Current Threats - See All in Windows 10</v>
      </c>
      <c r="B4610" s="23" t="s">
        <v>4134</v>
      </c>
      <c r="C4610" s="60"/>
      <c r="D4610" s="60"/>
      <c r="E4610" s="60"/>
      <c r="F4610" s="60"/>
      <c r="G4610" s="60"/>
      <c r="H4610" s="60"/>
      <c r="I4610" s="60"/>
      <c r="J4610" s="60"/>
      <c r="K4610" s="60"/>
      <c r="L4610" s="60"/>
      <c r="M4610" s="60"/>
      <c r="N4610" s="60"/>
      <c r="O4610" s="60"/>
      <c r="P4610" s="60"/>
      <c r="Q4610" s="60"/>
      <c r="R4610" s="60"/>
      <c r="S4610" s="60"/>
      <c r="T4610" s="60"/>
      <c r="U4610" s="60"/>
      <c r="V4610" s="60"/>
      <c r="W4610" s="60"/>
      <c r="X4610" s="60"/>
    </row>
    <row r="4611" ht="24.0" customHeight="1">
      <c r="A4611" s="22" t="str">
        <f>HYPERLINK("https://www.tenforums.com/tutorials/110230-enable-disable-windows-security-windows-10-a.html","Windows Security - Enable or Disable in Windows 10")</f>
        <v>Windows Security - Enable or Disable in Windows 10</v>
      </c>
      <c r="B4611" s="23" t="s">
        <v>4135</v>
      </c>
      <c r="C4611" s="60"/>
      <c r="D4611" s="60"/>
      <c r="E4611" s="60"/>
      <c r="F4611" s="60"/>
      <c r="G4611" s="60"/>
      <c r="H4611" s="60"/>
      <c r="I4611" s="60"/>
      <c r="J4611" s="60"/>
      <c r="K4611" s="60"/>
      <c r="L4611" s="60"/>
      <c r="M4611" s="60"/>
      <c r="N4611" s="60"/>
      <c r="O4611" s="60"/>
      <c r="P4611" s="60"/>
      <c r="Q4611" s="60"/>
      <c r="R4611" s="60"/>
      <c r="S4611" s="60"/>
      <c r="T4611" s="60"/>
      <c r="U4611" s="60"/>
      <c r="V4611" s="60"/>
      <c r="W4611" s="60"/>
      <c r="X4611" s="60"/>
    </row>
    <row r="4612" ht="28.5" customHeight="1">
      <c r="A4612" s="22" t="str">
        <f>HYPERLINK("https://www.tenforums.com/tutorials/105476-hide-account-protection-windows-security-windows-10-a.html","Windows Security - Hide Account Protection in Windows 10")</f>
        <v>Windows Security - Hide Account Protection in Windows 10</v>
      </c>
      <c r="B4612" s="23" t="s">
        <v>4136</v>
      </c>
      <c r="C4612" s="60"/>
      <c r="D4612" s="60"/>
      <c r="E4612" s="60"/>
      <c r="F4612" s="60"/>
      <c r="G4612" s="60"/>
      <c r="H4612" s="60"/>
      <c r="I4612" s="60"/>
      <c r="J4612" s="60"/>
      <c r="K4612" s="60"/>
      <c r="L4612" s="60"/>
      <c r="M4612" s="60"/>
      <c r="N4612" s="60"/>
      <c r="O4612" s="60"/>
      <c r="P4612" s="60"/>
      <c r="Q4612" s="60"/>
      <c r="R4612" s="60"/>
      <c r="S4612" s="60"/>
      <c r="T4612" s="60"/>
      <c r="U4612" s="60"/>
      <c r="V4612" s="60"/>
      <c r="W4612" s="60"/>
      <c r="X4612" s="60"/>
    </row>
    <row r="4613" ht="32.25" customHeight="1">
      <c r="A4613" s="22" t="str">
        <f>HYPERLINK("https://www.tenforums.com/tutorials/99483-hide-app-browser-control-windows-security-windows-10-a.html","Windows Security - Hide Apps and Browser Control in Windows 10")</f>
        <v>Windows Security - Hide Apps and Browser Control in Windows 10</v>
      </c>
      <c r="B4613" s="23" t="s">
        <v>4137</v>
      </c>
      <c r="C4613" s="60"/>
      <c r="D4613" s="60"/>
      <c r="E4613" s="60"/>
      <c r="F4613" s="60"/>
      <c r="G4613" s="60"/>
      <c r="H4613" s="60"/>
      <c r="I4613" s="60"/>
      <c r="J4613" s="60"/>
      <c r="K4613" s="60"/>
      <c r="L4613" s="60"/>
      <c r="M4613" s="60"/>
      <c r="N4613" s="60"/>
      <c r="O4613" s="60"/>
      <c r="P4613" s="60"/>
      <c r="Q4613" s="60"/>
      <c r="R4613" s="60"/>
      <c r="S4613" s="60"/>
      <c r="T4613" s="60"/>
      <c r="U4613" s="60"/>
      <c r="V4613" s="60"/>
      <c r="W4613" s="60"/>
      <c r="X4613" s="60"/>
    </row>
    <row r="4614" ht="27.75" customHeight="1">
      <c r="A4614" s="22" t="str">
        <f>HYPERLINK("https://www.tenforums.com/tutorials/99491-hide-device-performance-health-windows-security-windows-10-a.html","Windows Security - Hide Device Performance and Health in Windows 10")</f>
        <v>Windows Security - Hide Device Performance and Health in Windows 10</v>
      </c>
      <c r="B4614" s="23" t="s">
        <v>4138</v>
      </c>
      <c r="C4614" s="60"/>
      <c r="D4614" s="60"/>
      <c r="E4614" s="60"/>
      <c r="F4614" s="60"/>
      <c r="G4614" s="60"/>
      <c r="H4614" s="60"/>
      <c r="I4614" s="60"/>
      <c r="J4614" s="60"/>
      <c r="K4614" s="60"/>
      <c r="L4614" s="60"/>
      <c r="M4614" s="60"/>
      <c r="N4614" s="60"/>
      <c r="O4614" s="60"/>
      <c r="P4614" s="60"/>
      <c r="Q4614" s="60"/>
      <c r="R4614" s="60"/>
      <c r="S4614" s="60"/>
      <c r="T4614" s="60"/>
      <c r="U4614" s="60"/>
      <c r="V4614" s="60"/>
      <c r="W4614" s="60"/>
      <c r="X4614" s="60"/>
    </row>
    <row r="4615" ht="26.25" customHeight="1">
      <c r="A4615" s="22" t="str">
        <f>HYPERLINK("https://www.tenforums.com/tutorials/105478-hide-device-security-windows-security-windows-10-a.html","Windows Security - Hide Device Security in Windows 10")</f>
        <v>Windows Security - Hide Device Security in Windows 10</v>
      </c>
      <c r="B4615" s="23" t="s">
        <v>4139</v>
      </c>
      <c r="C4615" s="60"/>
      <c r="D4615" s="60"/>
      <c r="E4615" s="60"/>
      <c r="F4615" s="60"/>
      <c r="G4615" s="60"/>
      <c r="H4615" s="60"/>
      <c r="I4615" s="60"/>
      <c r="J4615" s="60"/>
      <c r="K4615" s="60"/>
      <c r="L4615" s="60"/>
      <c r="M4615" s="60"/>
      <c r="N4615" s="60"/>
      <c r="O4615" s="60"/>
      <c r="P4615" s="60"/>
      <c r="Q4615" s="60"/>
      <c r="R4615" s="60"/>
      <c r="S4615" s="60"/>
      <c r="T4615" s="60"/>
      <c r="U4615" s="60"/>
      <c r="V4615" s="60"/>
      <c r="W4615" s="60"/>
      <c r="X4615" s="60"/>
    </row>
    <row r="4616" ht="28.5" customHeight="1">
      <c r="A4616" s="22" t="str">
        <f>HYPERLINK("https://www.tenforums.com/tutorials/99479-hide-family-options-windows-security-windows-10-a.html","Windows Security - Hide Family Options in Windows 10")</f>
        <v>Windows Security - Hide Family Options in Windows 10</v>
      </c>
      <c r="B4616" s="23" t="s">
        <v>4140</v>
      </c>
      <c r="C4616" s="60"/>
      <c r="D4616" s="60"/>
      <c r="E4616" s="60"/>
      <c r="F4616" s="60"/>
      <c r="G4616" s="60"/>
      <c r="H4616" s="60"/>
      <c r="I4616" s="60"/>
      <c r="J4616" s="60"/>
      <c r="K4616" s="60"/>
      <c r="L4616" s="60"/>
      <c r="M4616" s="60"/>
      <c r="N4616" s="60"/>
      <c r="O4616" s="60"/>
      <c r="P4616" s="60"/>
      <c r="Q4616" s="60"/>
      <c r="R4616" s="60"/>
      <c r="S4616" s="60"/>
      <c r="T4616" s="60"/>
      <c r="U4616" s="60"/>
      <c r="V4616" s="60"/>
      <c r="W4616" s="60"/>
      <c r="X4616" s="60"/>
    </row>
    <row r="4617" ht="31.5" customHeight="1">
      <c r="A4617" s="22" t="str">
        <f>HYPERLINK("https://www.tenforums.com/tutorials/99486-hide-firewall-network-protection-windows-security-windows-10-a.html","Windows Security - Hide Firewall and Network Protection in Windows 10")</f>
        <v>Windows Security - Hide Firewall and Network Protection in Windows 10</v>
      </c>
      <c r="B4617" s="23" t="s">
        <v>4141</v>
      </c>
      <c r="C4617" s="60"/>
      <c r="D4617" s="60"/>
      <c r="E4617" s="60"/>
      <c r="F4617" s="60"/>
      <c r="G4617" s="60"/>
      <c r="H4617" s="60"/>
      <c r="I4617" s="60"/>
      <c r="J4617" s="60"/>
      <c r="K4617" s="60"/>
      <c r="L4617" s="60"/>
      <c r="M4617" s="60"/>
      <c r="N4617" s="60"/>
      <c r="O4617" s="60"/>
      <c r="P4617" s="60"/>
      <c r="Q4617" s="60"/>
      <c r="R4617" s="60"/>
      <c r="S4617" s="60"/>
      <c r="T4617" s="60"/>
      <c r="U4617" s="60"/>
      <c r="V4617" s="60"/>
      <c r="W4617" s="60"/>
      <c r="X4617" s="60"/>
    </row>
    <row r="4618" ht="27.75" customHeight="1">
      <c r="A4618" s="22" t="str">
        <f>HYPERLINK("https://www.tenforums.com/tutorials/99493-hide-virus-threat-protection-windows-security-windows-10-a.html","Windows Security - Hide Virus and Threat Protection in Windows 10")</f>
        <v>Windows Security - Hide Virus and Threat Protection in Windows 10</v>
      </c>
      <c r="B4618" s="23" t="s">
        <v>4142</v>
      </c>
      <c r="C4618" s="60"/>
      <c r="D4618" s="60"/>
      <c r="E4618" s="60"/>
      <c r="F4618" s="60"/>
      <c r="G4618" s="60"/>
      <c r="H4618" s="60"/>
      <c r="I4618" s="60"/>
      <c r="J4618" s="60"/>
      <c r="K4618" s="60"/>
      <c r="L4618" s="60"/>
      <c r="M4618" s="60"/>
      <c r="N4618" s="60"/>
      <c r="O4618" s="60"/>
      <c r="P4618" s="60"/>
      <c r="Q4618" s="60"/>
      <c r="R4618" s="60"/>
      <c r="S4618" s="60"/>
      <c r="T4618" s="60"/>
      <c r="U4618" s="60"/>
      <c r="V4618" s="60"/>
      <c r="W4618" s="60"/>
      <c r="X4618" s="60"/>
    </row>
    <row r="4619" ht="27.0" customHeight="1">
      <c r="A4619" s="22" t="str">
        <f>HYPERLINK("https://www.tenforums.com/tutorials/11974-hide-show-windows-security-notification-area-icon-windows-10-a.html","Windows Security Notification Area Icon - Hide or Show in Windows 10")</f>
        <v>Windows Security Notification Area Icon - Hide or Show in Windows 10</v>
      </c>
      <c r="B4619" s="23" t="s">
        <v>4143</v>
      </c>
      <c r="C4619" s="3"/>
      <c r="D4619" s="3"/>
      <c r="E4619" s="3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</row>
    <row r="4620" ht="27.0" customHeight="1">
      <c r="A4620" s="22" t="str">
        <f>HYPERLINK("https://www.tenforums.com/tutorials/105486-enable-disable-notifications-windows-defender-security-center.html","Windows Security Notifications - Enable or Disable in Windows 10")</f>
        <v>Windows Security Notifications - Enable or Disable in Windows 10</v>
      </c>
      <c r="B4620" s="23" t="s">
        <v>4144</v>
      </c>
      <c r="C4620" s="3"/>
      <c r="D4620" s="3"/>
      <c r="E4620" s="3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</row>
    <row r="4621" ht="27.75" customHeight="1">
      <c r="A4621" s="22" t="str">
        <f>HYPERLINK("https://www.tenforums.com/tutorials/74296-open-windows-security-windows-10-a.html","Windows Security - Open in Windows 10")</f>
        <v>Windows Security - Open in Windows 10</v>
      </c>
      <c r="B4621" s="23" t="s">
        <v>4145</v>
      </c>
      <c r="C4621" s="60"/>
      <c r="D4621" s="60"/>
      <c r="E4621" s="60"/>
      <c r="F4621" s="60"/>
      <c r="G4621" s="60"/>
      <c r="H4621" s="60"/>
      <c r="I4621" s="60"/>
      <c r="J4621" s="60"/>
      <c r="K4621" s="60"/>
      <c r="L4621" s="60"/>
      <c r="M4621" s="60"/>
      <c r="N4621" s="60"/>
      <c r="O4621" s="60"/>
      <c r="P4621" s="60"/>
      <c r="Q4621" s="60"/>
      <c r="R4621" s="60"/>
      <c r="S4621" s="60"/>
      <c r="T4621" s="60"/>
      <c r="U4621" s="60"/>
      <c r="V4621" s="60"/>
      <c r="W4621" s="60"/>
      <c r="X4621" s="60"/>
    </row>
    <row r="4622" ht="27.0" customHeight="1">
      <c r="A4622" s="22" t="str">
        <f>HYPERLINK("https://www.tenforums.com/tutorials/79285-create-windows-security-shortcut-windows-10-a.html","Windows Security Shortcut - Create in Windows 10")</f>
        <v>Windows Security Shortcut - Create in Windows 10</v>
      </c>
      <c r="B4622" s="24" t="s">
        <v>4146</v>
      </c>
      <c r="C4622" s="3"/>
      <c r="D4622" s="3"/>
      <c r="E4622" s="3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</row>
    <row r="4623" ht="27.0" customHeight="1">
      <c r="A4623" s="22" t="str">
        <f>HYPERLINK("https://www.tenforums.com/tutorials/51456-windows-server-2016-setup-local-domain-controller.html","Windows Server 2016 - Setup Local Domain Controller ")</f>
        <v>Windows Server 2016 - Setup Local Domain Controller </v>
      </c>
      <c r="B4623" s="23" t="s">
        <v>964</v>
      </c>
      <c r="C4623" s="3"/>
      <c r="D4623" s="3"/>
      <c r="E4623" s="3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</row>
    <row r="4624" ht="27.0" customHeight="1">
      <c r="A4624" s="22" t="str">
        <f>HYPERLINK("https://www.tenforums.com/tutorials/3373-windows-10-setup-run-usb-flash-drive.html","Windows 10 - Setup and Run on USB Flash Drive")</f>
        <v>Windows 10 - Setup and Run on USB Flash Drive</v>
      </c>
      <c r="B4624" s="23" t="s">
        <v>3928</v>
      </c>
      <c r="C4624" s="3"/>
      <c r="D4624" s="3"/>
      <c r="E4624" s="3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</row>
    <row r="4625" ht="27.0" customHeight="1">
      <c r="A4625" s="22" t="str">
        <f>HYPERLINK("https://www.tenforums.com/tutorials/78485-show-windows-side-side-windows-10-a.html","Windows - Show Side by Side in Windows 10")</f>
        <v>Windows - Show Side by Side in Windows 10</v>
      </c>
      <c r="B4625" s="24" t="s">
        <v>3490</v>
      </c>
      <c r="C4625" s="3"/>
      <c r="D4625" s="3"/>
      <c r="E4625" s="3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</row>
    <row r="4626" ht="27.0" customHeight="1">
      <c r="A4626" s="22" t="str">
        <f>HYPERLINK("https://www.tenforums.com/tutorials/78484-show-windows-stacked-windows-10-a.html","Windows - Show Stacked in Windows 10")</f>
        <v>Windows - Show Stacked in Windows 10</v>
      </c>
      <c r="B4626" s="24" t="s">
        <v>3491</v>
      </c>
      <c r="C4626" s="3"/>
      <c r="D4626" s="3"/>
      <c r="E4626" s="3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</row>
    <row r="4627" ht="27.0" customHeight="1">
      <c r="A4627" s="22" t="str">
        <f>HYPERLINK("https://www.tenforums.com/tutorials/5593-windows-smartscreen-settings-change-windows-10-a.html","Windows SmartScreen Settings - Change in Windows 10")</f>
        <v>Windows SmartScreen Settings - Change in Windows 10</v>
      </c>
      <c r="B4627" s="23" t="s">
        <v>4147</v>
      </c>
      <c r="C4627" s="3"/>
      <c r="D4627" s="3"/>
      <c r="E4627" s="3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</row>
    <row r="4628" ht="27.0" customHeight="1">
      <c r="A4628" s="22" t="str">
        <f>HYPERLINK("https://www.tenforums.com/tutorials/82315-enable-spatial-sound-headphones-windows-10-a.html","Windows Sonic for Headphones - Enable Spatial Sound in Windows 10")</f>
        <v>Windows Sonic for Headphones - Enable Spatial Sound in Windows 10</v>
      </c>
      <c r="B4628" s="23" t="s">
        <v>1387</v>
      </c>
      <c r="C4628" s="3"/>
      <c r="D4628" s="3"/>
      <c r="E4628" s="3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</row>
    <row r="4629" ht="27.0" customHeight="1">
      <c r="A4629" s="22" t="str">
        <f>HYPERLINK("https://www.tenforums.com/tutorials/38717-windows-spotlight-background-images-find-save-windows-10-a.html","Windows Spotlight Background Images - Find and Save in Windows 10")</f>
        <v>Windows Spotlight Background Images - Find and Save in Windows 10</v>
      </c>
      <c r="B4629" s="23" t="s">
        <v>1641</v>
      </c>
      <c r="C4629" s="3"/>
      <c r="D4629" s="3"/>
      <c r="E4629" s="3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</row>
    <row r="4630" ht="27.0" customHeight="1">
      <c r="A4630" s="22" t="str">
        <f>HYPERLINK("https://www.tenforums.com/tutorials/86280-rate-windows-spotlight-background-images-lock-screen-windows-10-a.html","Windows Spotlight Background Images - Rate in Windows 10")</f>
        <v>Windows Spotlight Background Images - Rate in Windows 10</v>
      </c>
      <c r="B4630" s="23" t="s">
        <v>1642</v>
      </c>
      <c r="C4630" s="3"/>
      <c r="D4630" s="3"/>
      <c r="E4630" s="3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</row>
    <row r="4631" ht="27.0" customHeight="1">
      <c r="A4631" s="22" t="str">
        <f>HYPERLINK("https://www.tenforums.com/tutorials/86285-get-more-information-about-windows-spotlight-image-windows-10-a.html","Windows Spotlight Image - Get More Information about in Windows 10")</f>
        <v>Windows Spotlight Image - Get More Information about in Windows 10</v>
      </c>
      <c r="B4631" s="23" t="s">
        <v>1640</v>
      </c>
      <c r="C4631" s="3"/>
      <c r="D4631" s="3"/>
      <c r="E4631" s="3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</row>
    <row r="4632" ht="27.0" customHeight="1">
      <c r="A4632" s="22" t="str">
        <f>HYPERLINK("https://www.tenforums.com/tutorials/82156-reset-re-register-windows-spotlight-windows-10-a.html","Windows Spotlight - Reset and Re-register in Windows 10")</f>
        <v>Windows Spotlight - Reset and Re-register in Windows 10</v>
      </c>
      <c r="B4632" s="24" t="s">
        <v>3573</v>
      </c>
      <c r="C4632" s="3"/>
      <c r="D4632" s="3"/>
      <c r="E4632" s="3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</row>
    <row r="4633" ht="27.0" customHeight="1">
      <c r="A4633" s="25" t="s">
        <v>4148</v>
      </c>
      <c r="B4633" s="24" t="s">
        <v>4149</v>
      </c>
      <c r="C4633" s="3"/>
      <c r="D4633" s="3"/>
      <c r="E4633" s="3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</row>
    <row r="4634" ht="27.0" customHeight="1">
      <c r="A4634" s="22" t="str">
        <f>HYPERLINK("https://www.tenforums.com/tutorials/79752-change-windows-startup-sound-windows-10-a.html","Windows Startup Sound - Change in Windows 10")</f>
        <v>Windows Startup Sound - Change in Windows 10</v>
      </c>
      <c r="B4634" s="24" t="s">
        <v>3617</v>
      </c>
      <c r="C4634" s="3"/>
      <c r="D4634" s="3"/>
      <c r="E4634" s="3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</row>
    <row r="4635" ht="27.0" customHeight="1">
      <c r="A4635" s="22" t="str">
        <f>HYPERLINK("https://www.tenforums.com/tutorials/61302-startup-sound-turn-off-windows-10-a.html","Windows Startup Sound - Turn On or Off in Windows 10")</f>
        <v>Windows Startup Sound - Turn On or Off in Windows 10</v>
      </c>
      <c r="B4635" s="23" t="s">
        <v>3618</v>
      </c>
      <c r="C4635" s="3"/>
      <c r="D4635" s="3"/>
      <c r="E4635" s="3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</row>
    <row r="4636" ht="27.0" customHeight="1">
      <c r="A4636" s="22" t="str">
        <f>HYPERLINK("https://www.tenforums.com/tutorials/45437-windows-store-apps-troubleshooter-run-windows-10-a.html","Windows Store Apps Troubleshooter - Run in Windows 10 ")</f>
        <v>Windows Store Apps Troubleshooter - Run in Windows 10 </v>
      </c>
      <c r="B4636" s="23" t="s">
        <v>216</v>
      </c>
      <c r="C4636" s="3"/>
      <c r="D4636" s="3"/>
      <c r="E4636" s="3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</row>
    <row r="4637" ht="27.0" customHeight="1">
      <c r="A4637" s="25" t="str">
        <f>HYPERLINK("https://www.tenforums.com/tutorials/144208-windows-subsystem-linux-add-desktop-experience-ubuntu.html","Windows Subsystem for Linux - Add desktop experience to Ubuntu")</f>
        <v>Windows Subsystem for Linux - Add desktop experience to Ubuntu</v>
      </c>
      <c r="B4637" s="24" t="s">
        <v>4150</v>
      </c>
      <c r="C4637" s="3"/>
      <c r="D4637" s="3"/>
      <c r="E4637" s="3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</row>
    <row r="4638" ht="27.0" customHeight="1">
      <c r="A4638" s="25" t="str">
        <f>HYPERLINK("https://www.tenforums.com/tutorials/144342-windows-subsystem-linux-create-wsl-sandbox-windows-10-a.html","Windows Subsystem for Linux - Create a WSL Sandbox in Windows 10")</f>
        <v>Windows Subsystem for Linux - Create a WSL Sandbox in Windows 10</v>
      </c>
      <c r="B4638" s="24" t="s">
        <v>4151</v>
      </c>
      <c r="C4638" s="3"/>
      <c r="D4638" s="3"/>
      <c r="E4638" s="3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</row>
    <row r="4639" ht="27.0" customHeight="1">
      <c r="A4639" s="25" t="s">
        <v>4152</v>
      </c>
      <c r="B4639" s="24" t="s">
        <v>4153</v>
      </c>
      <c r="C4639" s="3"/>
      <c r="D4639" s="3"/>
      <c r="E4639" s="3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</row>
    <row r="4640" ht="27.0" customHeight="1">
      <c r="A4640" s="25" t="s">
        <v>4154</v>
      </c>
      <c r="B4640" s="24" t="s">
        <v>1599</v>
      </c>
      <c r="C4640" s="3"/>
      <c r="D4640" s="3"/>
      <c r="E4640" s="3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</row>
    <row r="4641" ht="27.0" customHeight="1">
      <c r="A4641" s="25" t="s">
        <v>4155</v>
      </c>
      <c r="B4641" s="24" t="s">
        <v>4156</v>
      </c>
      <c r="C4641" s="3"/>
      <c r="D4641" s="3"/>
      <c r="E4641" s="3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</row>
    <row r="4642" ht="27.0" customHeight="1">
      <c r="A4642" s="22" t="str">
        <f>HYPERLINK("https://www.tenforums.com/tutorials/46769-enable-disable-windows-subsystem-linux-wsl-windows-10-a.html","Windows Subsystem for Linux (WSL) - Enable or Disable in Windows 10")</f>
        <v>Windows Subsystem for Linux (WSL) - Enable or Disable in Windows 10</v>
      </c>
      <c r="B4642" s="23" t="s">
        <v>4157</v>
      </c>
      <c r="C4642" s="3"/>
      <c r="D4642" s="3"/>
      <c r="E4642" s="3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</row>
    <row r="4643" ht="27.0" customHeight="1">
      <c r="A4643" s="22" t="str">
        <f>HYPERLINK("https://www.tenforums.com/tutorials/127857-access-wsl-linux-files-windows-10-a.html","Windows Subsystem for Linux (WSL) Distro - Access Linux Files from Windows 10")</f>
        <v>Windows Subsystem for Linux (WSL) Distro - Access Linux Files from Windows 10</v>
      </c>
      <c r="B4643" s="23" t="s">
        <v>4158</v>
      </c>
      <c r="C4643" s="3"/>
      <c r="D4643" s="3"/>
      <c r="E4643" s="3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</row>
    <row r="4644" ht="27.0" customHeight="1">
      <c r="A4644" s="22" t="str">
        <f>HYPERLINK("https://www.tenforums.com/tutorials/128052-add-user-windows-subsystem-linux-wsl-distro-windows-10-a.html","Windows Subsystem for Linux (WSL) Distro - Add User to in Windows 10")</f>
        <v>Windows Subsystem for Linux (WSL) Distro - Add User to in Windows 10</v>
      </c>
      <c r="B4644" s="23" t="s">
        <v>4159</v>
      </c>
      <c r="C4644" s="3"/>
      <c r="D4644" s="3"/>
      <c r="E4644" s="3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</row>
    <row r="4645" ht="27.0" customHeight="1">
      <c r="A4645" s="22" t="str">
        <f>HYPERLINK("https://www.tenforums.com/tutorials/128152-set-default-user-windows-subsystem-linux-distro-windows-10-a.html","Windows Subsystem for Linux Distro Default User - Set in Windows 10")</f>
        <v>Windows Subsystem for Linux Distro Default User - Set in Windows 10</v>
      </c>
      <c r="B4645" s="23" t="s">
        <v>4160</v>
      </c>
      <c r="C4645" s="3"/>
      <c r="D4645" s="3"/>
      <c r="E4645" s="3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</row>
    <row r="4646" ht="27.0" customHeight="1">
      <c r="A4646" s="22" t="str">
        <f>HYPERLINK("https://www.tenforums.com/tutorials/127490-export-import-windows-subsystem-linux-wsl-distro-windows-10-a.html","Windows Subsystem for Linux WSL Distro - Export and Import in Windows 10")</f>
        <v>Windows Subsystem for Linux WSL Distro - Export and Import in Windows 10</v>
      </c>
      <c r="B4646" s="23" t="s">
        <v>4161</v>
      </c>
      <c r="C4646" s="3"/>
      <c r="D4646" s="3"/>
      <c r="E4646" s="3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</row>
    <row r="4647" ht="27.0" customHeight="1">
      <c r="A4647" s="22" t="str">
        <f>HYPERLINK("https://www.tenforums.com/tutorials/128495-remove-user-windows-subsystem-linux-wsl-distro-windows-10-a.html","Windows Subsystem for Linux WSL Distro - Remove User from in Windows 10")</f>
        <v>Windows Subsystem for Linux WSL Distro - Remove User from in Windows 10</v>
      </c>
      <c r="B4647" s="57" t="s">
        <v>4162</v>
      </c>
      <c r="C4647" s="3"/>
      <c r="D4647" s="3"/>
      <c r="E4647" s="3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</row>
    <row r="4648" ht="27.0" customHeight="1">
      <c r="A4648" s="22" t="str">
        <f>HYPERLINK("https://www.tenforums.com/tutorials/127608-run-windows-subsystem-linux-wsl-distro-windows-10-a.html","Windows Subsystem for Linux (WSL) Distro - Run in Windows 10")</f>
        <v>Windows Subsystem for Linux (WSL) Distro - Run in Windows 10</v>
      </c>
      <c r="B4648" s="57" t="s">
        <v>4163</v>
      </c>
      <c r="C4648" s="3"/>
      <c r="D4648" s="3"/>
      <c r="E4648" s="3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</row>
    <row r="4649" ht="27.0" customHeight="1">
      <c r="A4649" s="22" t="str">
        <f>HYPERLINK("https://www.tenforums.com/tutorials/127600-set-default-windows-subsystem-linux-wsl-distro-windows-10-a.html","Windows Subsystem for Linux (WSL) Distro - Set Default in Windows 10")</f>
        <v>Windows Subsystem for Linux (WSL) Distro - Set Default in Windows 10</v>
      </c>
      <c r="B4649" s="23" t="s">
        <v>4164</v>
      </c>
      <c r="C4649" s="3"/>
      <c r="D4649" s="3"/>
      <c r="E4649" s="3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</row>
    <row r="4650" ht="27.0" customHeight="1">
      <c r="A4650" s="22" t="str">
        <f>HYPERLINK("https://www.tenforums.com/tutorials/128094-add-remove-list-sudo-users-wsl-linux-distro-windows-10-a.html","Windows Subsystem for Linux (WSL) Distro Sudu Users - Add, Remove, and List in Windows 10")</f>
        <v>Windows Subsystem for Linux (WSL) Distro Sudu Users - Add, Remove, and List in Windows 10</v>
      </c>
      <c r="B4650" s="23" t="s">
        <v>4165</v>
      </c>
      <c r="C4650" s="3"/>
      <c r="D4650" s="3"/>
      <c r="E4650" s="3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</row>
    <row r="4651" ht="27.0" customHeight="1">
      <c r="A4651" s="22" t="str">
        <f>HYPERLINK("https://www.tenforums.com/tutorials/128156-switch-user-windows-subsystem-linux-wsl-distro-windows-10-a.html","Windows Subsystem for Linux (WSL) Distro - Switch User")</f>
        <v>Windows Subsystem for Linux (WSL) Distro - Switch User</v>
      </c>
      <c r="B4651" s="57" t="s">
        <v>4166</v>
      </c>
      <c r="C4651" s="3"/>
      <c r="D4651" s="3"/>
      <c r="E4651" s="3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</row>
    <row r="4652" ht="27.0" customHeight="1">
      <c r="A4652" s="22" t="str">
        <f>HYPERLINK("https://www.tenforums.com/tutorials/127768-change-password-windows-subsystem-linux-distro-windows-10-a.html","Windows Subsystem for Linux (WSL) Distro User Password - Change in Windows 10")</f>
        <v>Windows Subsystem for Linux (WSL) Distro User Password - Change in Windows 10</v>
      </c>
      <c r="B4652" s="57" t="s">
        <v>4167</v>
      </c>
      <c r="C4652" s="3"/>
      <c r="D4652" s="3"/>
      <c r="E4652" s="3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</row>
    <row r="4653" ht="27.0" customHeight="1">
      <c r="A4653" s="22" t="str">
        <f>HYPERLINK("https://www.tenforums.com/tutorials/127712-reset-password-windows-subsystem-linux-distro-windows-10-a.html","Windows Subsystem for Linux (WSL) Distro User Password - Reset in Windows 10")</f>
        <v>Windows Subsystem for Linux (WSL) Distro User Password - Reset in Windows 10</v>
      </c>
      <c r="B4653" s="57" t="s">
        <v>4168</v>
      </c>
      <c r="C4653" s="3"/>
      <c r="D4653" s="3"/>
      <c r="E4653" s="3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</row>
    <row r="4654" ht="27.0" customHeight="1">
      <c r="A4654" s="22" t="str">
        <f>HYPERLINK("https://www.tenforums.com/tutorials/128056-list-users-windows-subsystem-linux-wsl-distro-windows-10-a.html","Windows Subsystem for Linux (WSL) Distro Users - List in Windows 10")</f>
        <v>Windows Subsystem for Linux (WSL) Distro Users - List in Windows 10</v>
      </c>
      <c r="B4654" s="23" t="s">
        <v>4169</v>
      </c>
      <c r="C4654" s="3"/>
      <c r="D4654" s="3"/>
      <c r="E4654" s="3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</row>
    <row r="4655" ht="27.0" customHeight="1">
      <c r="A4655" s="22" t="str">
        <f>HYPERLINK("https://www.tenforums.com/tutorials/127618-install-windows-subsystem-linux-wsl-distros-windows-10-a.html","Windows Subsystem for Linux (WSL) Distros - Install in Windows 10")</f>
        <v>Windows Subsystem for Linux (WSL) Distros - Install in Windows 10</v>
      </c>
      <c r="B4655" s="23" t="s">
        <v>4170</v>
      </c>
      <c r="C4655" s="3"/>
      <c r="D4655" s="3"/>
      <c r="E4655" s="3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</row>
    <row r="4656" ht="27.0" customHeight="1">
      <c r="A4656" s="22" t="str">
        <f>HYPERLINK("https://www.tenforums.com/tutorials/127551-list-all-windows-subsystem-linux-wsl-distros-windows-10-a.html","Windows Subsystem for Linux (WSL) Distros - List All in Windows 10")</f>
        <v>Windows Subsystem for Linux (WSL) Distros - List All in Windows 10</v>
      </c>
      <c r="B4656" s="23" t="s">
        <v>4171</v>
      </c>
      <c r="C4656" s="3"/>
      <c r="D4656" s="3"/>
      <c r="E4656" s="3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</row>
    <row r="4657" ht="27.0" customHeight="1">
      <c r="A4657" s="22" t="str">
        <f>HYPERLINK("https://www.tenforums.com/tutorials/127554-list-all-running-windows-subsystem-linux-distros-windows-10-a.html","Windows Subsystem for Linux Distros - List All Running in Windows 10")</f>
        <v>Windows Subsystem for Linux Distros - List All Running in Windows 10</v>
      </c>
      <c r="B4657" s="23" t="s">
        <v>4172</v>
      </c>
      <c r="C4657" s="3"/>
      <c r="D4657" s="3"/>
      <c r="E4657" s="3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</row>
    <row r="4658" ht="27.0" customHeight="1">
      <c r="A4658" s="22" t="str">
        <f>HYPERLINK("https://www.tenforums.com/tutorials/127790-update-upgrade-wsl-distro-packages-windows-10-a.html","Windows Subsystem for Linux (WSL) Distro Packages - Update and Upgrade in Windows 10")</f>
        <v>Windows Subsystem for Linux (WSL) Distro Packages - Update and Upgrade in Windows 10</v>
      </c>
      <c r="B4658" s="23" t="s">
        <v>4173</v>
      </c>
      <c r="C4658" s="3"/>
      <c r="D4658" s="3"/>
      <c r="E4658" s="3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</row>
    <row r="4659" ht="27.0" customHeight="1">
      <c r="A4659" s="22" t="str">
        <f>HYPERLINK("https://www.tenforums.com/tutorials/127559-terminate-running-windows-subsystem-linux-distro-windows-10-a.html","Windows Subsystem for Linux Distro - Terminate Running in Windows 10")</f>
        <v>Windows Subsystem for Linux Distro - Terminate Running in Windows 10</v>
      </c>
      <c r="B4659" s="23" t="s">
        <v>3805</v>
      </c>
      <c r="C4659" s="3"/>
      <c r="D4659" s="3"/>
      <c r="E4659" s="3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</row>
    <row r="4660" ht="27.0" customHeight="1">
      <c r="A4660" s="22" t="str">
        <f>HYPERLINK("https://www.tenforums.com/tutorials/127659-unregister-windows-subsystem-linux-wsl-distro-windows-10-a.html","Windows Subsystem for Linux (WSL) Distro - Unregister in Windows 10")</f>
        <v>Windows Subsystem for Linux (WSL) Distro - Unregister in Windows 10</v>
      </c>
      <c r="B4660" s="23" t="s">
        <v>4174</v>
      </c>
      <c r="C4660" s="3"/>
      <c r="D4660" s="3"/>
      <c r="E4660" s="3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</row>
    <row r="4661" ht="27.0" customHeight="1">
      <c r="A4661" s="22" t="str">
        <f>HYPERLINK("https://www.tenforums.com/tutorials/4399-system-type-32-bit-x86-64-bit-x64-windows-10-a.html","Windows 10 System Type - 32-bit (x86) or 64-bit (x64)")</f>
        <v>Windows 10 System Type - 32-bit (x86) or 64-bit (x64)</v>
      </c>
      <c r="B4661" s="23" t="s">
        <v>222</v>
      </c>
      <c r="C4661" s="3"/>
      <c r="D4661" s="3"/>
      <c r="E4661" s="3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</row>
    <row r="4662" ht="27.0" customHeight="1">
      <c r="A4662" s="25" t="s">
        <v>4175</v>
      </c>
      <c r="B4662" s="24" t="s">
        <v>4176</v>
      </c>
      <c r="C4662" s="3"/>
      <c r="D4662" s="3"/>
      <c r="E4662" s="3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</row>
    <row r="4663" ht="27.0" customHeight="1">
      <c r="A4663" s="25" t="s">
        <v>4177</v>
      </c>
      <c r="B4663" s="24" t="s">
        <v>4178</v>
      </c>
      <c r="C4663" s="3"/>
      <c r="D4663" s="3"/>
      <c r="E4663" s="3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</row>
    <row r="4664" ht="27.0" customHeight="1">
      <c r="A4664" s="25" t="s">
        <v>4179</v>
      </c>
      <c r="B4664" s="24" t="s">
        <v>2805</v>
      </c>
      <c r="C4664" s="3"/>
      <c r="D4664" s="3"/>
      <c r="E4664" s="3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</row>
    <row r="4665" ht="27.0" customHeight="1">
      <c r="A4665" s="25" t="s">
        <v>4180</v>
      </c>
      <c r="B4665" s="24" t="s">
        <v>4181</v>
      </c>
      <c r="C4665" s="3"/>
      <c r="D4665" s="3"/>
      <c r="E4665" s="3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</row>
    <row r="4666" ht="27.0" customHeight="1">
      <c r="A4666" s="28" t="s">
        <v>4182</v>
      </c>
      <c r="B4666" s="39" t="s">
        <v>4183</v>
      </c>
      <c r="C4666" s="14"/>
      <c r="D4666" s="14"/>
      <c r="E4666" s="14"/>
      <c r="F4666" s="14"/>
      <c r="G4666" s="14"/>
      <c r="H4666" s="14"/>
      <c r="I4666" s="14"/>
      <c r="J4666" s="14"/>
      <c r="K4666" s="14"/>
      <c r="L4666" s="14"/>
      <c r="M4666" s="14"/>
      <c r="N4666" s="14"/>
      <c r="O4666" s="14"/>
      <c r="P4666" s="14"/>
      <c r="Q4666" s="14"/>
      <c r="R4666" s="14"/>
      <c r="S4666" s="14"/>
      <c r="T4666" s="14"/>
      <c r="U4666" s="14"/>
      <c r="V4666" s="14"/>
      <c r="W4666" s="14"/>
      <c r="X4666" s="14"/>
    </row>
    <row r="4667" ht="27.0" customHeight="1">
      <c r="A4667" s="25" t="s">
        <v>4184</v>
      </c>
      <c r="B4667" s="24" t="s">
        <v>2807</v>
      </c>
      <c r="C4667" s="3"/>
      <c r="D4667" s="3"/>
      <c r="E4667" s="3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</row>
    <row r="4668" ht="27.0" customHeight="1">
      <c r="A4668" s="25" t="s">
        <v>4185</v>
      </c>
      <c r="B4668" s="24" t="s">
        <v>4186</v>
      </c>
      <c r="C4668" s="3"/>
      <c r="D4668" s="3"/>
      <c r="E4668" s="3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</row>
    <row r="4669" ht="27.0" customHeight="1">
      <c r="A4669" s="25" t="s">
        <v>4187</v>
      </c>
      <c r="B4669" s="24" t="s">
        <v>4188</v>
      </c>
      <c r="C4669" s="3"/>
      <c r="D4669" s="3"/>
      <c r="E4669" s="3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</row>
    <row r="4670" ht="27.0" customHeight="1">
      <c r="A4670" s="25" t="s">
        <v>4189</v>
      </c>
      <c r="B4670" s="24" t="s">
        <v>3804</v>
      </c>
      <c r="C4670" s="3"/>
      <c r="D4670" s="3"/>
      <c r="E4670" s="3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</row>
    <row r="4671" ht="27.0" customHeight="1">
      <c r="A4671" s="38" t="s">
        <v>4190</v>
      </c>
      <c r="B4671" s="37" t="s">
        <v>4191</v>
      </c>
      <c r="C4671" s="14"/>
      <c r="D4671" s="14"/>
      <c r="E4671" s="14"/>
      <c r="F4671" s="14"/>
      <c r="G4671" s="14"/>
      <c r="H4671" s="14"/>
      <c r="I4671" s="14"/>
      <c r="J4671" s="14"/>
      <c r="K4671" s="14"/>
      <c r="L4671" s="14"/>
      <c r="M4671" s="14"/>
      <c r="N4671" s="14"/>
      <c r="O4671" s="14"/>
      <c r="P4671" s="14"/>
      <c r="Q4671" s="14"/>
      <c r="R4671" s="14"/>
      <c r="S4671" s="14"/>
      <c r="T4671" s="14"/>
      <c r="U4671" s="14"/>
      <c r="V4671" s="14"/>
      <c r="W4671" s="14"/>
      <c r="X4671" s="14"/>
    </row>
    <row r="4672" ht="27.0" customHeight="1">
      <c r="A4672" s="25" t="s">
        <v>4192</v>
      </c>
      <c r="B4672" s="24" t="s">
        <v>4193</v>
      </c>
      <c r="C4672" s="3"/>
      <c r="D4672" s="3"/>
      <c r="E4672" s="3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</row>
    <row r="4673" ht="27.0" customHeight="1">
      <c r="A4673" s="25" t="s">
        <v>4194</v>
      </c>
      <c r="B4673" s="24" t="s">
        <v>4195</v>
      </c>
      <c r="C4673" s="3"/>
      <c r="D4673" s="3"/>
      <c r="E4673" s="3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</row>
    <row r="4674" ht="27.0" customHeight="1">
      <c r="A4674" s="25" t="s">
        <v>4196</v>
      </c>
      <c r="B4674" s="24" t="s">
        <v>4197</v>
      </c>
      <c r="C4674" s="3"/>
      <c r="D4674" s="3"/>
      <c r="E4674" s="3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</row>
    <row r="4675" ht="27.0" customHeight="1">
      <c r="A4675" s="25" t="s">
        <v>4198</v>
      </c>
      <c r="B4675" s="24" t="s">
        <v>4199</v>
      </c>
      <c r="C4675" s="3"/>
      <c r="D4675" s="3"/>
      <c r="E4675" s="3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</row>
    <row r="4676" ht="27.0" customHeight="1">
      <c r="A4676" s="25" t="s">
        <v>4200</v>
      </c>
      <c r="B4676" s="24" t="s">
        <v>4201</v>
      </c>
      <c r="C4676" s="3"/>
      <c r="D4676" s="3"/>
      <c r="E4676" s="3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</row>
    <row r="4677" ht="27.0" customHeight="1">
      <c r="A4677" s="25" t="s">
        <v>4202</v>
      </c>
      <c r="B4677" s="24" t="s">
        <v>4203</v>
      </c>
      <c r="C4677" s="3"/>
      <c r="D4677" s="3"/>
      <c r="E4677" s="3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</row>
    <row r="4678" ht="27.0" customHeight="1">
      <c r="A4678" s="25" t="s">
        <v>4204</v>
      </c>
      <c r="B4678" s="29" t="s">
        <v>4205</v>
      </c>
      <c r="C4678" s="14"/>
      <c r="D4678" s="14"/>
      <c r="E4678" s="14"/>
      <c r="F4678" s="14"/>
      <c r="G4678" s="14"/>
      <c r="H4678" s="14"/>
      <c r="I4678" s="14"/>
      <c r="J4678" s="14"/>
      <c r="K4678" s="14"/>
      <c r="L4678" s="14"/>
      <c r="M4678" s="14"/>
      <c r="N4678" s="14"/>
      <c r="O4678" s="14"/>
      <c r="P4678" s="14"/>
      <c r="Q4678" s="14"/>
      <c r="R4678" s="14"/>
      <c r="S4678" s="14"/>
      <c r="T4678" s="14"/>
      <c r="U4678" s="14"/>
      <c r="V4678" s="14"/>
      <c r="W4678" s="14"/>
      <c r="X4678" s="14"/>
    </row>
    <row r="4679" ht="27.0" customHeight="1">
      <c r="A4679" s="28" t="s">
        <v>4206</v>
      </c>
      <c r="B4679" s="39" t="s">
        <v>4207</v>
      </c>
      <c r="C4679" s="14"/>
      <c r="D4679" s="14"/>
      <c r="E4679" s="14"/>
      <c r="F4679" s="14"/>
      <c r="G4679" s="14"/>
      <c r="H4679" s="14"/>
      <c r="I4679" s="14"/>
      <c r="J4679" s="14"/>
      <c r="K4679" s="14"/>
      <c r="L4679" s="14"/>
      <c r="M4679" s="14"/>
      <c r="N4679" s="14"/>
      <c r="O4679" s="14"/>
      <c r="P4679" s="14"/>
      <c r="Q4679" s="14"/>
      <c r="R4679" s="14"/>
      <c r="S4679" s="14"/>
      <c r="T4679" s="14"/>
      <c r="U4679" s="14"/>
      <c r="V4679" s="14"/>
      <c r="W4679" s="14"/>
      <c r="X4679" s="14"/>
    </row>
    <row r="4680" ht="27.0" customHeight="1">
      <c r="A4680" s="25" t="s">
        <v>4208</v>
      </c>
      <c r="B4680" s="24" t="s">
        <v>4209</v>
      </c>
      <c r="C4680" s="3"/>
      <c r="D4680" s="3"/>
      <c r="E4680" s="3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</row>
    <row r="4681" ht="27.0" customHeight="1">
      <c r="A4681" s="25" t="s">
        <v>4210</v>
      </c>
      <c r="B4681" s="24" t="s">
        <v>4211</v>
      </c>
      <c r="C4681" s="3"/>
      <c r="D4681" s="3"/>
      <c r="E4681" s="3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</row>
    <row r="4682" ht="27.0" customHeight="1">
      <c r="A4682" s="25" t="s">
        <v>4212</v>
      </c>
      <c r="B4682" s="24" t="s">
        <v>4213</v>
      </c>
      <c r="C4682" s="3"/>
      <c r="D4682" s="3"/>
      <c r="E4682" s="3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</row>
    <row r="4683" ht="27.0" customHeight="1">
      <c r="A4683" s="25" t="s">
        <v>4214</v>
      </c>
      <c r="B4683" s="24" t="s">
        <v>4215</v>
      </c>
      <c r="C4683" s="3"/>
      <c r="D4683" s="3"/>
      <c r="E4683" s="3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</row>
    <row r="4684" ht="27.0" customHeight="1">
      <c r="A4684" s="25" t="s">
        <v>4216</v>
      </c>
      <c r="B4684" s="24" t="s">
        <v>4217</v>
      </c>
      <c r="C4684" s="3"/>
      <c r="D4684" s="3"/>
      <c r="E4684" s="3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</row>
    <row r="4685" ht="27.0" customHeight="1">
      <c r="A4685" s="25" t="s">
        <v>4218</v>
      </c>
      <c r="B4685" s="24" t="s">
        <v>4219</v>
      </c>
      <c r="C4685" s="3"/>
      <c r="D4685" s="3"/>
      <c r="E4685" s="3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</row>
    <row r="4686" ht="27.0" customHeight="1">
      <c r="A4686" s="25" t="s">
        <v>4220</v>
      </c>
      <c r="B4686" s="24" t="s">
        <v>4221</v>
      </c>
      <c r="C4686" s="3"/>
      <c r="D4686" s="3"/>
      <c r="E4686" s="3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</row>
    <row r="4687" ht="27.0" customHeight="1">
      <c r="A4687" s="28" t="s">
        <v>4222</v>
      </c>
      <c r="B4687" s="29" t="s">
        <v>4223</v>
      </c>
      <c r="C4687" s="14"/>
      <c r="D4687" s="14"/>
      <c r="E4687" s="14"/>
      <c r="F4687" s="14"/>
      <c r="G4687" s="14"/>
      <c r="H4687" s="14"/>
      <c r="I4687" s="14"/>
      <c r="J4687" s="14"/>
      <c r="K4687" s="14"/>
      <c r="L4687" s="14"/>
      <c r="M4687" s="14"/>
      <c r="N4687" s="14"/>
      <c r="O4687" s="14"/>
      <c r="P4687" s="14"/>
      <c r="Q4687" s="14"/>
      <c r="R4687" s="14"/>
      <c r="S4687" s="14"/>
      <c r="T4687" s="14"/>
      <c r="U4687" s="14"/>
      <c r="V4687" s="14"/>
      <c r="W4687" s="14"/>
      <c r="X4687" s="14"/>
    </row>
    <row r="4688" ht="27.0" customHeight="1">
      <c r="A4688" s="25" t="s">
        <v>4224</v>
      </c>
      <c r="B4688" s="24" t="s">
        <v>4225</v>
      </c>
      <c r="C4688" s="3"/>
      <c r="D4688" s="3"/>
      <c r="E4688" s="3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</row>
    <row r="4689" ht="27.0" customHeight="1">
      <c r="A4689" s="25" t="s">
        <v>4226</v>
      </c>
      <c r="B4689" s="24" t="s">
        <v>4227</v>
      </c>
      <c r="C4689" s="3"/>
      <c r="D4689" s="3"/>
      <c r="E4689" s="3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</row>
    <row r="4690" ht="27.0" customHeight="1">
      <c r="A4690" s="25" t="s">
        <v>4228</v>
      </c>
      <c r="B4690" s="24" t="s">
        <v>4229</v>
      </c>
      <c r="C4690" s="3"/>
      <c r="D4690" s="3"/>
      <c r="E4690" s="3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</row>
    <row r="4691" ht="27.0" customHeight="1">
      <c r="A4691" s="25" t="s">
        <v>4230</v>
      </c>
      <c r="B4691" s="24" t="s">
        <v>4231</v>
      </c>
      <c r="C4691" s="3"/>
      <c r="D4691" s="3"/>
      <c r="E4691" s="3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</row>
    <row r="4692" ht="27.0" customHeight="1">
      <c r="A4692" s="22" t="str">
        <f>HYPERLINK("https://www.tenforums.com/tutorials/67183-windows-go-enable-disable-using-hibernate-windows-10-pc.html","Windows To Go - Enable or Disable using Hibernate on Windows 10 PC ")</f>
        <v>Windows To Go - Enable or Disable using Hibernate on Windows 10 PC </v>
      </c>
      <c r="B4692" s="23" t="s">
        <v>1393</v>
      </c>
      <c r="C4692" s="3"/>
      <c r="D4692" s="3"/>
      <c r="E4692" s="3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</row>
    <row r="4693" ht="27.0" customHeight="1">
      <c r="A4693" s="22" t="str">
        <f>HYPERLINK("https://www.tenforums.com/tutorials/67187-windows-go-enable-disable-using-sleep-windows-10-pc.html","Windows To Go - Enable or Disable using Sleep on Windows 10 PC ")</f>
        <v>Windows To Go - Enable or Disable using Sleep on Windows 10 PC </v>
      </c>
      <c r="B4693" s="23" t="s">
        <v>3530</v>
      </c>
      <c r="C4693" s="3"/>
      <c r="D4693" s="3"/>
      <c r="E4693" s="3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</row>
    <row r="4694" ht="27.0" customHeight="1">
      <c r="A4694" s="22" t="str">
        <f>HYPERLINK("https://www.tenforums.com/tutorials/67018-windows-go-startup-options-change-windows-10-a.html","Windows To Go Startup Options - Change in Windows 10 ")</f>
        <v>Windows To Go Startup Options - Change in Windows 10 </v>
      </c>
      <c r="B4694" s="23" t="s">
        <v>4232</v>
      </c>
      <c r="C4694" s="3"/>
      <c r="D4694" s="3"/>
      <c r="E4694" s="3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</row>
    <row r="4695" ht="27.0" customHeight="1">
      <c r="A4695" s="22" t="str">
        <f>HYPERLINK("https://www.tenforums.com/tutorials/106151-specify-windows-go-default-startup-options-windows-10-a.html","Windows To Go Startup Options - Specify Default in Windows 10")</f>
        <v>Windows To Go Startup Options - Specify Default in Windows 10</v>
      </c>
      <c r="B4695" s="23" t="s">
        <v>4233</v>
      </c>
      <c r="C4695" s="3"/>
      <c r="D4695" s="3"/>
      <c r="E4695" s="3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</row>
    <row r="4696" ht="27.0" customHeight="1">
      <c r="A4696" s="22" t="str">
        <f>HYPERLINK("https://www.tenforums.com/tutorials/66905-windows-go-workspace-usb-create-windows-10-a.html","Windows To Go Workspace USB - Create in Windows 10 ")</f>
        <v>Windows To Go Workspace USB - Create in Windows 10 </v>
      </c>
      <c r="B4696" s="23" t="s">
        <v>4234</v>
      </c>
      <c r="C4696" s="3"/>
      <c r="D4696" s="3"/>
      <c r="E4696" s="3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</row>
    <row r="4697" ht="27.0" customHeight="1">
      <c r="A4697" s="25" t="s">
        <v>4235</v>
      </c>
      <c r="B4697" s="24" t="s">
        <v>4236</v>
      </c>
      <c r="C4697" s="3"/>
      <c r="D4697" s="3"/>
      <c r="E4697" s="3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</row>
    <row r="4698" ht="27.0" customHeight="1">
      <c r="A4698" s="25" t="s">
        <v>4237</v>
      </c>
      <c r="B4698" s="24" t="s">
        <v>4238</v>
      </c>
      <c r="C4698" s="3"/>
      <c r="D4698" s="3"/>
      <c r="E4698" s="3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</row>
    <row r="4699" ht="27.0" customHeight="1">
      <c r="A4699" s="22" t="str">
        <f>HYPERLINK("https://www.tenforums.com/tutorials/46468-windows-update-active-hours-change-windows-10-a.html","Windows Update Active Hours - Change in Windows 10 ")</f>
        <v>Windows Update Active Hours - Change in Windows 10 </v>
      </c>
      <c r="B4699" s="23" t="s">
        <v>88</v>
      </c>
      <c r="C4699" s="3"/>
      <c r="D4699" s="3"/>
      <c r="E4699" s="3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</row>
    <row r="4700" ht="27.0" customHeight="1">
      <c r="A4700" s="22" t="str">
        <f>HYPERLINK("https://www.tenforums.com/tutorials/47542-active-hours-updates-change-windows-10-mobile-phone.html","Windows Update Active Hours - Change in Windows 10 Mobile Phone ")</f>
        <v>Windows Update Active Hours - Change in Windows 10 Mobile Phone </v>
      </c>
      <c r="B4700" s="23" t="s">
        <v>87</v>
      </c>
      <c r="C4700" s="3"/>
      <c r="D4700" s="3"/>
      <c r="E4700" s="3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</row>
    <row r="4701" ht="27.0" customHeight="1">
      <c r="A4701" s="22" t="str">
        <f>HYPERLINK("https://www.tenforums.com/tutorials/46557-windows-update-active-hours-enable-disable-windows-10-a.html","Windows Update Active Hours - Enable or Disable in Windows 10")</f>
        <v>Windows Update Active Hours - Enable or Disable in Windows 10</v>
      </c>
      <c r="B4701" s="23" t="s">
        <v>89</v>
      </c>
      <c r="C4701" s="3"/>
      <c r="D4701" s="3"/>
      <c r="E4701" s="3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</row>
    <row r="4702" ht="27.0" customHeight="1">
      <c r="A4702" s="30" t="str">
        <f>HYPERLINK("https://www.tenforums.com/tutorials/3974-add-windows-update-control-panel-windows-10-a.html","Windows Update - Add to Control Panel in Windows 10")</f>
        <v>Windows Update - Add to Control Panel in Windows 10</v>
      </c>
      <c r="B4702" s="23" t="s">
        <v>672</v>
      </c>
      <c r="C4702" s="3"/>
      <c r="D4702" s="3"/>
      <c r="E4702" s="3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</row>
    <row r="4703" ht="27.0" customHeight="1">
      <c r="A4703" s="30" t="str">
        <f>HYPERLINK("https://www.tenforums.com/tutorials/139722-turn-off-download-updates-over-metered-connections-windows-10-a.html","Windows Update - Allow Automatic Updates over Metered Connections in Windows 10")</f>
        <v>Windows Update - Allow Automatic Updates over Metered Connections in Windows 10</v>
      </c>
      <c r="B4703" s="23" t="s">
        <v>1744</v>
      </c>
      <c r="C4703" s="3"/>
      <c r="D4703" s="3"/>
      <c r="E4703" s="3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</row>
    <row r="4704" ht="27.0" customHeight="1">
      <c r="A4704" s="22" t="str">
        <f>HYPERLINK("https://www.tenforums.com/tutorials/4742-choose-how-windows-store-app-updates-downloaded-windows-10-a.html","Windows Update and Store App Updates - Choose how Downloaded in Windows 10")</f>
        <v>Windows Update and Store App Updates - Choose how Downloaded in Windows 10</v>
      </c>
      <c r="B4704" s="23" t="s">
        <v>806</v>
      </c>
      <c r="C4704" s="3"/>
      <c r="D4704" s="3"/>
      <c r="E4704" s="3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</row>
    <row r="4705" ht="27.0" customHeight="1">
      <c r="A4705" s="22" t="str">
        <f>HYPERLINK("https://www.tenforums.com/tutorials/105329-specify-how-windows-store-app-updates-downloaded-windows-10-a.html","Windows Update and Store App Updates - Specify how Downloaded in Windows 10")</f>
        <v>Windows Update and Store App Updates - Specify how Downloaded in Windows 10</v>
      </c>
      <c r="B4705" s="23" t="s">
        <v>2437</v>
      </c>
      <c r="C4705" s="3"/>
      <c r="D4705" s="3"/>
      <c r="E4705" s="3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</row>
    <row r="4706" ht="27.0" customHeight="1">
      <c r="A4706" s="22" t="str">
        <f>HYPERLINK("https://www.tenforums.com/tutorials/81031-update-latest-version-windows-10-using-update-assistant.html","Windows 10 Update Assistant - Update to Latest Version of Windows 10")</f>
        <v>Windows 10 Update Assistant - Update to Latest Version of Windows 10</v>
      </c>
      <c r="B4706" s="24" t="s">
        <v>3907</v>
      </c>
      <c r="C4706" s="3"/>
      <c r="D4706" s="3"/>
      <c r="E4706" s="3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</row>
    <row r="4707" ht="27.0" customHeight="1">
      <c r="A4707" s="22" t="str">
        <f>HYPERLINK("https://www.tenforums.com/tutorials/15989-device-driver-automatic-installation-turn-off-windows-10-a.html","Windows Update Automatic Driver Installation - Turn On or Off in Windows 10")</f>
        <v>Windows Update Automatic Driver Installation - Turn On or Off in Windows 10</v>
      </c>
      <c r="B4707" s="23" t="s">
        <v>848</v>
      </c>
      <c r="C4707" s="3"/>
      <c r="D4707" s="3"/>
      <c r="E4707" s="3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</row>
    <row r="4708" ht="27.0" customHeight="1">
      <c r="A4708" s="22" t="str">
        <f>HYPERLINK("https://www.tenforums.com/tutorials/8013-windows-update-automatic-updates-enable-disable-windows-10-a.html","Windows Update Automatic Updates - Enable or Disable in Windows 10")</f>
        <v>Windows Update Automatic Updates - Enable or Disable in Windows 10</v>
      </c>
      <c r="B4708" s="23" t="s">
        <v>250</v>
      </c>
      <c r="C4708" s="3"/>
      <c r="D4708" s="3"/>
      <c r="E4708" s="3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</row>
    <row r="4709" ht="27.0" customHeight="1">
      <c r="A4709" s="22" t="str">
        <f>HYPERLINK("https://www.tenforums.com/tutorials/112245-change-deadline-before-auto-restart-update-windows-10-a.html","Windows Update Auto-restart Deadline - Change in Windows 10")</f>
        <v>Windows Update Auto-restart Deadline - Change in Windows 10</v>
      </c>
      <c r="B4709" s="23" t="s">
        <v>4239</v>
      </c>
      <c r="C4709" s="3"/>
      <c r="D4709" s="3"/>
      <c r="E4709" s="3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</row>
    <row r="4710" ht="27.0" customHeight="1">
      <c r="A4710" s="22" t="str">
        <f>HYPERLINK("https://www.tenforums.com/tutorials/112067-configure-auto-restart-required-notification-updates-windows-10-a.html","Windows Update Auto-restart Required Notification - Configure in Windows 10")</f>
        <v>Windows Update Auto-restart Required Notification - Configure in Windows 10</v>
      </c>
      <c r="B4710" s="23" t="s">
        <v>4240</v>
      </c>
      <c r="C4710" s="3"/>
      <c r="D4710" s="3"/>
      <c r="E4710" s="3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</row>
    <row r="4711" ht="27.0" customHeight="1">
      <c r="A4711" s="22" t="str">
        <f>HYPERLINK("https://www.tenforums.com/tutorials/112167-configure-auto-restart-reminder-notification-updates-windows-10-a.html","Windows Update Auto-restart Reminder Notifications - Configure in Windows 10")</f>
        <v>Windows Update Auto-restart Reminder Notifications - Configure in Windows 10</v>
      </c>
      <c r="B4711" s="23" t="s">
        <v>4241</v>
      </c>
      <c r="C4711" s="3"/>
      <c r="D4711" s="3"/>
      <c r="E4711" s="3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</row>
    <row r="4712" ht="27.0" customHeight="1">
      <c r="A4712" s="22" t="str">
        <f>HYPERLINK("https://www.tenforums.com/tutorials/112184-configure-auto-restart-warning-notifications-updates-windows-10-a.html","Windwos Update Auto-restart Warning Notifications Schedule - Configure  in Windows 10")</f>
        <v>Windwos Update Auto-restart Warning Notifications Schedule - Configure  in Windows 10</v>
      </c>
      <c r="B4712" s="23" t="s">
        <v>4242</v>
      </c>
      <c r="C4712" s="3"/>
      <c r="D4712" s="3"/>
      <c r="E4712" s="3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</row>
    <row r="4713" ht="27.0" customHeight="1">
      <c r="A4713" s="22" t="str">
        <f>HYPERLINK("https://www.tenforums.com/tutorials/4807-windows-update-check-install-windows-10-a.html","Windows Update - Check for and Install in Windows 10")</f>
        <v>Windows Update - Check for and Install in Windows 10</v>
      </c>
      <c r="B4713" s="23" t="s">
        <v>4243</v>
      </c>
      <c r="C4713" s="3"/>
      <c r="D4713" s="3"/>
      <c r="E4713" s="3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</row>
    <row r="4714" ht="27.0" customHeight="1">
      <c r="A4714" s="22" t="str">
        <f>HYPERLINK("https://www.tenforums.com/tutorials/69203-check-updates-windows-update-shortcut-create-windows-10-a.html","Windows Update Check for updates shortcut - Create in Windows 10 ")</f>
        <v>Windows Update Check for updates shortcut - Create in Windows 10 </v>
      </c>
      <c r="B4714" s="23" t="s">
        <v>460</v>
      </c>
      <c r="C4714" s="3"/>
      <c r="D4714" s="3"/>
      <c r="E4714" s="3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</row>
    <row r="4715" ht="27.0" customHeight="1">
      <c r="A4715" s="22" t="str">
        <f>HYPERLINK("https://www.tenforums.com/tutorials/27578-choose-when-restart-windows-update-windows-10-a.html","Windows Update - Choose When to Restart in Windows 10")</f>
        <v>Windows Update - Choose When to Restart in Windows 10</v>
      </c>
      <c r="B4715" s="24" t="s">
        <v>4244</v>
      </c>
      <c r="C4715" s="3"/>
      <c r="D4715" s="3"/>
      <c r="E4715" s="3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</row>
    <row r="4716" ht="27.0" customHeight="1">
      <c r="A4716" s="22" t="str">
        <f>HYPERLINK("https://www.tenforums.com/tutorials/65013-windows-update-enable-disable-check-updates-windows-10-a.html","Windows Update - Enable or Disable Check for Updates in Windows 10 ")</f>
        <v>Windows Update - Enable or Disable Check for Updates in Windows 10 </v>
      </c>
      <c r="B4716" s="23" t="s">
        <v>4245</v>
      </c>
      <c r="C4716" s="3"/>
      <c r="D4716" s="3"/>
      <c r="E4716" s="3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</row>
    <row r="4717" ht="27.0" customHeight="1">
      <c r="A4717" s="22" t="str">
        <f>HYPERLINK("https://www.tenforums.com/tutorials/24157-windows-update-defer-feature-quality-updates-windows-10-a.html","Windows Update - Defer Feature and Quality Updates in Windows 10")</f>
        <v>Windows Update - Defer Feature and Quality Updates in Windows 10</v>
      </c>
      <c r="B4717" s="23" t="s">
        <v>4246</v>
      </c>
      <c r="C4717" s="3"/>
      <c r="D4717" s="3"/>
      <c r="E4717" s="3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</row>
    <row r="4718" ht="27.0" customHeight="1">
      <c r="A4718" s="22" t="str">
        <f>HYPERLINK("https://www.tenforums.com/tutorials/4742-choose-how-windows-store-app-updates-downloaded-windows-10-a.html","Windows Update Delivery Optimization - Choose How Updates are Downloaded in Windows 10")</f>
        <v>Windows Update Delivery Optimization - Choose How Updates are Downloaded in Windows 10</v>
      </c>
      <c r="B4718" s="23" t="s">
        <v>806</v>
      </c>
      <c r="C4718" s="3"/>
      <c r="D4718" s="3"/>
      <c r="E4718" s="3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</row>
    <row r="4719" ht="27.0" customHeight="1">
      <c r="A4719" s="22" t="str">
        <f>HYPERLINK("https://www.tenforums.com/tutorials/106260-download-install-windows-update-microsoft-update-catalog.html","Windows Update - Download and Install from Microsoft Update Catalog")</f>
        <v>Windows Update - Download and Install from Microsoft Update Catalog</v>
      </c>
      <c r="B4719" s="23" t="s">
        <v>2457</v>
      </c>
      <c r="C4719" s="3"/>
      <c r="D4719" s="3"/>
      <c r="E4719" s="3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</row>
    <row r="4720" ht="27.0" customHeight="1">
      <c r="A4720" s="25" t="str">
        <f>HYPERLINK("https://www.tenforums.com/tutorials/146562-prevent-windows-update-updating-specific-device-driver.html","Windows Update Driver - Prevent from Updating Specific Device Driver")</f>
        <v>Windows Update Driver - Prevent from Updating Specific Device Driver</v>
      </c>
      <c r="B4720" s="24" t="s">
        <v>1013</v>
      </c>
      <c r="C4720" s="3"/>
      <c r="D4720" s="3"/>
      <c r="E4720" s="3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</row>
    <row r="4721" ht="27.0" customHeight="1">
      <c r="A4721" s="22" t="str">
        <f>HYPERLINK("https://www.tenforums.com/tutorials/48277-driver-updates-windows-update-enable-disable-windows-10-a.html","Windows Update - Enable or Disable Drivers in Windows 10 ")</f>
        <v>Windows Update - Enable or Disable Drivers in Windows 10 </v>
      </c>
      <c r="B4721" s="23" t="s">
        <v>1014</v>
      </c>
      <c r="C4721" s="3"/>
      <c r="D4721" s="3"/>
      <c r="E4721" s="3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</row>
    <row r="4722" ht="27.0" customHeight="1">
      <c r="A4722" s="22" t="str">
        <f>HYPERLINK("https://www.tenforums.com/tutorials/22322-upgrade-windows-10-update-enable-disable-windows-7-8-1-a.html","Windows 10 Update - Enable or Disable in Windows 7 or 8.1")</f>
        <v>Windows 10 Update - Enable or Disable in Windows 7 or 8.1</v>
      </c>
      <c r="B4722" s="23" t="s">
        <v>3913</v>
      </c>
      <c r="C4722" s="3"/>
      <c r="D4722" s="3"/>
      <c r="E4722" s="3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</row>
    <row r="4723" ht="27.0" customHeight="1">
      <c r="A4723" s="25" t="s">
        <v>4247</v>
      </c>
      <c r="B4723" s="24" t="s">
        <v>1136</v>
      </c>
      <c r="C4723" s="3"/>
      <c r="D4723" s="3"/>
      <c r="E4723" s="3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</row>
    <row r="4724" ht="27.0" customHeight="1">
      <c r="A4724" s="22" t="str">
        <f>HYPERLINK("https://www.tenforums.com/tutorials/86709-clear-windows-update-history-windows-10-a.html","Windows Update History - Clear in Windows 10")</f>
        <v>Windows Update History - Clear in Windows 10</v>
      </c>
      <c r="B4724" s="23" t="s">
        <v>4248</v>
      </c>
      <c r="C4724" s="3"/>
      <c r="D4724" s="3"/>
      <c r="E4724" s="3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</row>
    <row r="4725" ht="27.0" customHeight="1">
      <c r="A4725" s="22" t="str">
        <f>HYPERLINK("https://www.tenforums.com/tutorials/5472-windows-update-history-view-windows-10-a.html","Windows Update History - View in Windows 10")</f>
        <v>Windows Update History - View in Windows 10</v>
      </c>
      <c r="B4725" s="23" t="s">
        <v>4249</v>
      </c>
      <c r="C4725" s="3"/>
      <c r="D4725" s="3"/>
      <c r="E4725" s="3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</row>
    <row r="4726" ht="27.0" customHeight="1">
      <c r="A4726" s="22" t="str">
        <f>HYPERLINK("https://www.tenforums.com/tutorials/88607-limit-bandwidth-windows-update-store-app-updates-windows-10-a.html","Windows Update - Limit Bandwidth to Download and Upload in Windows 10")</f>
        <v>Windows Update - Limit Bandwidth to Download and Upload in Windows 10</v>
      </c>
      <c r="B4726" s="23" t="s">
        <v>160</v>
      </c>
      <c r="C4726" s="3"/>
      <c r="D4726" s="3"/>
      <c r="E4726" s="3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</row>
    <row r="4727" ht="27.0" customHeight="1">
      <c r="A4727" s="22" t="str">
        <f>HYPERLINK("https://www.tenforums.com/tutorials/67283-windows-update-logs-read-windows-10-a.html","Windows Update Logs - Read in Windows 10 ")</f>
        <v>Windows Update Logs - Read in Windows 10 </v>
      </c>
      <c r="B4727" s="23" t="s">
        <v>4250</v>
      </c>
      <c r="C4727" s="3"/>
      <c r="D4727" s="3"/>
      <c r="E4727" s="3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</row>
    <row r="4728" ht="27.0" customHeight="1">
      <c r="A4728" s="22" t="str">
        <f>HYPERLINK("https://www.tenforums.com/tutorials/73441-pause-updates-resume-updates-windows-update-windows-10-a.html","Windows Update - Pause and Resume Updates in Windows 10")</f>
        <v>Windows Update - Pause and Resume Updates in Windows 10</v>
      </c>
      <c r="B4728" s="23" t="s">
        <v>4251</v>
      </c>
      <c r="C4728" s="3"/>
      <c r="D4728" s="3"/>
      <c r="E4728" s="3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</row>
    <row r="4729" ht="27.0" customHeight="1">
      <c r="A4729" s="22" t="str">
        <f>HYPERLINK("https://www.tenforums.com/tutorials/117799-enable-disable-pause-updates-feature-windows-10-a.html","Windows Update Pause Updates Feature - Enable or Disable in Windows 10")</f>
        <v>Windows Update Pause Updates Feature - Enable or Disable in Windows 10</v>
      </c>
      <c r="B4729" s="23" t="s">
        <v>2900</v>
      </c>
      <c r="C4729" s="3"/>
      <c r="D4729" s="3"/>
      <c r="E4729" s="3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</row>
    <row r="4730" ht="27.0" customHeight="1">
      <c r="A4730" s="22" t="str">
        <f>HYPERLINK("https://www.tenforums.com/tutorials/79644-remove-windows-10-creators-update-message-windows-update.html","Windows Update - Remove Windows 10 Creators Update message")</f>
        <v>Windows Update - Remove Windows 10 Creators Update message</v>
      </c>
      <c r="B4730" s="24" t="s">
        <v>4252</v>
      </c>
      <c r="C4730" s="3"/>
      <c r="D4730" s="3"/>
      <c r="E4730" s="3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</row>
    <row r="4731" ht="27.0" customHeight="1">
      <c r="A4731" s="22" t="str">
        <f>HYPERLINK("https://www.tenforums.com/tutorials/24742-windows-update-reset-windows-10-a.html","Windows Update - Reset in Windows 10")</f>
        <v>Windows Update - Reset in Windows 10</v>
      </c>
      <c r="B4731" s="23" t="s">
        <v>4253</v>
      </c>
      <c r="C4731" s="3"/>
      <c r="D4731" s="3"/>
      <c r="E4731" s="3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</row>
    <row r="4732" ht="27.0" customHeight="1">
      <c r="A4732" s="22" t="str">
        <f>HYPERLINK("https://www.tenforums.com/tutorials/76305-windows-update-restart-notifications-turn-off-windows-10-a.html","Windows Update Restart Notifications - Turn On or Off in Windows 10")</f>
        <v>Windows Update Restart Notifications - Turn On or Off in Windows 10</v>
      </c>
      <c r="B4732" s="24" t="s">
        <v>2690</v>
      </c>
      <c r="C4732" s="3"/>
      <c r="D4732" s="3"/>
      <c r="E4732" s="3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</row>
    <row r="4733" ht="27.0" customHeight="1">
      <c r="A4733" s="22" t="str">
        <f>HYPERLINK("https://www.tenforums.com/tutorials/56082-windows-update-schedule-restart-time-windows-10-a.html","Windows Update - Schedule a Restart Time in Windows 10")</f>
        <v>Windows Update - Schedule a Restart Time in Windows 10</v>
      </c>
      <c r="B4733" s="23" t="s">
        <v>4254</v>
      </c>
      <c r="C4733" s="3"/>
      <c r="D4733" s="3"/>
      <c r="E4733" s="3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</row>
    <row r="4734" ht="27.0" customHeight="1">
      <c r="A4734" s="22" t="str">
        <f>HYPERLINK("https://www.tenforums.com/tutorials/59291-windows-update-settings-context-menu-add-windows-10-a.html","Windows Update Settings context menu - Add in Windows 10 ")</f>
        <v>Windows Update Settings context menu - Add in Windows 10 </v>
      </c>
      <c r="B4734" s="23" t="s">
        <v>4255</v>
      </c>
      <c r="C4734" s="3"/>
      <c r="D4734" s="3"/>
      <c r="E4734" s="3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</row>
    <row r="4735" ht="27.0" customHeight="1">
      <c r="A4735" s="22" t="str">
        <f>HYPERLINK("https://www.tenforums.com/tutorials/5377-windows-update-shortcut-create-windows-10-a.html","Windows Update Shortcut - Create in Windows 10")</f>
        <v>Windows Update Shortcut - Create in Windows 10</v>
      </c>
      <c r="B4735" s="23" t="s">
        <v>4256</v>
      </c>
      <c r="C4735" s="3"/>
      <c r="D4735" s="3"/>
      <c r="E4735" s="3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</row>
    <row r="4736" ht="27.0" customHeight="1">
      <c r="A4736" s="22" t="str">
        <f>HYPERLINK("https://www.tenforums.com/tutorials/129351-specify-deadlines-automatic-updates-restarts-windows-10-a.html","Windows Update - Specify Deadlines for Automatic Updates and Restarts in Windows 10")</f>
        <v>Windows Update - Specify Deadlines for Automatic Updates and Restarts in Windows 10</v>
      </c>
      <c r="B4736" s="23" t="s">
        <v>4257</v>
      </c>
      <c r="C4736" s="3"/>
      <c r="D4736" s="3"/>
      <c r="E4736" s="3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</row>
    <row r="4737" ht="27.0" customHeight="1">
      <c r="A4737" s="25" t="s">
        <v>4258</v>
      </c>
      <c r="B4737" s="24" t="s">
        <v>4259</v>
      </c>
      <c r="C4737" s="3"/>
      <c r="D4737" s="3"/>
      <c r="E4737" s="3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</row>
    <row r="4738" ht="27.0" customHeight="1">
      <c r="A4738" s="25" t="str">
        <f>HYPERLINK("https://www.tenforums.com/tutorials/142276-enable-disable-windows-update-status-taskbar-icon-windows-10-a.html","Windows Update Status Taskbar Icon - Enable or Disable in Windows 10")</f>
        <v>Windows Update Status Taskbar Icon - Enable or Disable in Windows 10</v>
      </c>
      <c r="B4738" s="24" t="s">
        <v>4260</v>
      </c>
      <c r="C4738" s="3"/>
      <c r="D4738" s="3"/>
      <c r="E4738" s="3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</row>
    <row r="4739" ht="27.0" customHeight="1">
      <c r="A4739" s="22" t="str">
        <f>HYPERLINK("https://www.tenforums.com/tutorials/73441-windows-update-turn-off-pause-updates-windows-10-a.html","Windows Update - Turn On or Off Pause Updates in Windows 10 ")</f>
        <v>Windows Update - Turn On or Off Pause Updates in Windows 10 </v>
      </c>
      <c r="B4739" s="23" t="s">
        <v>4261</v>
      </c>
      <c r="C4739" s="3"/>
      <c r="D4739" s="3"/>
      <c r="E4739" s="3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</row>
    <row r="4740" ht="27.0" customHeight="1">
      <c r="A4740" s="22" t="str">
        <f>HYPERLINK("https://www.tenforums.com/tutorials/5486-windows-update-uninstall-windows-10-a.html","Windows Update - Uninstall in Windows 10")</f>
        <v>Windows Update - Uninstall in Windows 10</v>
      </c>
      <c r="B4740" s="23" t="s">
        <v>4262</v>
      </c>
      <c r="C4740" s="3"/>
      <c r="D4740" s="3"/>
      <c r="E4740" s="3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</row>
    <row r="4741" ht="27.0" customHeight="1">
      <c r="A4741" s="22" t="str">
        <f>HYPERLINK("https://www.tenforums.com/tutorials/49963-windows-update-use-sign-info-auto-finish-set-up-windows-10-a.html","Windows Update - Use sign in info to auto finish set up in Windows 10 ")</f>
        <v>Windows Update - Use sign in info to auto finish set up in Windows 10 </v>
      </c>
      <c r="B4741" s="23" t="s">
        <v>4263</v>
      </c>
      <c r="C4741" s="3"/>
      <c r="D4741" s="3"/>
      <c r="E4741" s="3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</row>
    <row r="4742" ht="27.0" customHeight="1">
      <c r="A4742" s="25" t="str">
        <f>HYPERLINK("https://www.tenforums.com/tutorials/148203-using-cmd-script-vbscript-control-windows-update.html","Windows Update - Using CMD script and VBScript to Control in Windows 10")</f>
        <v>Windows Update - Using CMD script and VBScript to Control in Windows 10</v>
      </c>
      <c r="B4742" s="24" t="s">
        <v>4264</v>
      </c>
      <c r="C4742" s="3"/>
      <c r="D4742" s="3"/>
      <c r="E4742" s="3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</row>
    <row r="4743" ht="27.0" customHeight="1">
      <c r="A4743" s="22" t="str">
        <f>HYPERLINK("https://www.tenforums.com/tutorials/96097-view-configured-update-policies-windows-10-a.html","Windows Update - View Configured Update Policies in Windows 10")</f>
        <v>Windows Update - View Configured Update Policies in Windows 10</v>
      </c>
      <c r="B4743" s="23" t="s">
        <v>2990</v>
      </c>
      <c r="C4743" s="3"/>
      <c r="D4743" s="3"/>
      <c r="E4743" s="3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</row>
    <row r="4744" ht="27.0" customHeight="1">
      <c r="A4744" s="22" t="str">
        <f>HYPERLINK("https://www.tenforums.com/tutorials/96845-powershell-scripting-update-windows-10-usb-install-media.html","Windows Updates - Apply to Windows 10 USB install media with PowerShell")</f>
        <v>Windows Updates - Apply to Windows 10 USB install media with PowerShell</v>
      </c>
      <c r="B4744" s="23" t="s">
        <v>3930</v>
      </c>
      <c r="C4744" s="3"/>
      <c r="D4744" s="3"/>
      <c r="E4744" s="3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</row>
    <row r="4745" ht="27.0" customHeight="1">
      <c r="A4745" s="22" t="str">
        <f>HYPERLINK("https://www.tenforums.com/tutorials/44926-windows-updates-microsoft-products-turn-off-windows-10-a.html","Windows Updates for Microsoft Products - Turn On or Off in Windows 10")</f>
        <v>Windows Updates for Microsoft Products - Turn On or Off in Windows 10</v>
      </c>
      <c r="B4745" s="23" t="s">
        <v>4265</v>
      </c>
      <c r="C4745" s="3"/>
      <c r="D4745" s="3"/>
      <c r="E4745" s="3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</row>
    <row r="4746" ht="27.0" customHeight="1">
      <c r="A4746" s="22" t="str">
        <f>HYPERLINK("https://www.tenforums.com/tutorials/8280-windows-updates-hide-show-windows-10-a.html","Windows Updates - Hide or Show in Windows 10")</f>
        <v>Windows Updates - Hide or Show in Windows 10</v>
      </c>
      <c r="B4746" s="23" t="s">
        <v>4266</v>
      </c>
      <c r="C4746" s="3"/>
      <c r="D4746" s="3"/>
      <c r="E4746" s="3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</row>
    <row r="4747" ht="27.0" customHeight="1">
      <c r="A4747" s="25" t="s">
        <v>4267</v>
      </c>
      <c r="B4747" s="23" t="s">
        <v>1744</v>
      </c>
      <c r="C4747" s="3"/>
      <c r="D4747" s="3"/>
      <c r="E4747" s="3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</row>
    <row r="4748" ht="27.0" customHeight="1">
      <c r="A4748" s="22" t="str">
        <f>HYPERLINK("https://www.tenforums.com/tutorials/86213-delete-windows10upgrade-folder-windows-10-a.html","Windows10Upgrade Folder - Delete in Windows 10")</f>
        <v>Windows10Upgrade Folder - Delete in Windows 10</v>
      </c>
      <c r="B4748" s="23" t="s">
        <v>4268</v>
      </c>
      <c r="C4748" s="3"/>
      <c r="D4748" s="3"/>
      <c r="E4748" s="3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</row>
    <row r="4749" ht="27.0" customHeight="1">
      <c r="A4749" s="22" t="str">
        <f>HYPERLINK("https://www.tenforums.com/tutorials/106679-view-windows-upgrade-history-windows-10-a.html","Windows Upgrade History - View in Windows 10")</f>
        <v>Windows Upgrade History - View in Windows 10</v>
      </c>
      <c r="B4749" s="23" t="s">
        <v>4269</v>
      </c>
      <c r="C4749" s="3"/>
      <c r="D4749" s="3"/>
      <c r="E4749" s="3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</row>
    <row r="4750" ht="27.0" customHeight="1">
      <c r="A4750" s="22" t="str">
        <f>HYPERLINK("https://www.tenforums.com/tutorials/2267-windows-10-upgrade-installation.html","Windows 10 - Upgrade Installation")</f>
        <v>Windows 10 - Upgrade Installation</v>
      </c>
      <c r="B4750" s="23" t="s">
        <v>3908</v>
      </c>
      <c r="C4750" s="3"/>
      <c r="D4750" s="3"/>
      <c r="E4750" s="3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</row>
    <row r="4751" ht="27.0" customHeight="1">
      <c r="A4751" s="25" t="s">
        <v>4270</v>
      </c>
      <c r="B4751" s="24" t="s">
        <v>3910</v>
      </c>
      <c r="C4751" s="3"/>
      <c r="D4751" s="3"/>
      <c r="E4751" s="3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</row>
    <row r="4752" ht="27.0" customHeight="1">
      <c r="A4752" s="22" t="str">
        <f>HYPERLINK("https://www.tenforums.com/tutorials/32961-windows-10-version-number-find.html","Windows 10 Version Number - Find")</f>
        <v>Windows 10 Version Number - Find</v>
      </c>
      <c r="B4752" s="23" t="s">
        <v>3954</v>
      </c>
      <c r="C4752" s="3"/>
      <c r="D4752" s="3"/>
      <c r="E4752" s="3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</row>
    <row r="4753" ht="27.0" customHeight="1">
      <c r="A4753" s="22" t="str">
        <f>HYPERLINK("https://www.tenforums.com/tutorials/76252-windows-welcome-experience-turn-off-windows-10-a.html","Windows Welcome Experience - Turn On or Off in Windows 10")</f>
        <v>Windows Welcome Experience - Turn On or Off in Windows 10</v>
      </c>
      <c r="B4753" s="24" t="s">
        <v>4009</v>
      </c>
      <c r="C4753" s="3"/>
      <c r="D4753" s="3"/>
      <c r="E4753" s="3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</row>
    <row r="4754" ht="27.0" customHeight="1">
      <c r="A4754" s="25" t="s">
        <v>4271</v>
      </c>
      <c r="B4754" s="24" t="s">
        <v>4272</v>
      </c>
      <c r="C4754" s="3"/>
      <c r="D4754" s="3"/>
      <c r="E4754" s="3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</row>
    <row r="4755" ht="27.0" customHeight="1">
      <c r="A4755" s="22" t="str">
        <f>HYPERLINK("https://www.tenforums.com/tutorials/135551-hyper-v-add-windows-xp-mode-virtual-machine-windows-10-a.html","Windows XP Mode Virtual Machine - Add to Hyper-V in Windows 10")</f>
        <v>Windows XP Mode Virtual Machine - Add to Hyper-V in Windows 10</v>
      </c>
      <c r="B4755" s="23" t="s">
        <v>1418</v>
      </c>
      <c r="C4755" s="3"/>
      <c r="D4755" s="3"/>
      <c r="E4755" s="3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</row>
    <row r="4756" ht="27.0" customHeight="1">
      <c r="A4756" s="25" t="str">
        <f>HYPERLINK("https://www.tenforums.com/tutorials/138739-import-windows-xp-mode-windows-7-windows-10-a.html","Windows XP Mode Virtual Machine - Import from Windows 7 to Windows 10")</f>
        <v>Windows XP Mode Virtual Machine - Import from Windows 7 to Windows 10</v>
      </c>
      <c r="B4756" s="24" t="s">
        <v>4273</v>
      </c>
      <c r="C4756" s="3"/>
      <c r="D4756" s="3"/>
      <c r="E4756" s="3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</row>
    <row r="4757" ht="27.0" customHeight="1">
      <c r="A4757" s="25" t="str">
        <f>HYPERLINK("https://www.tenforums.com/tutorials/142328-how-fix-winload-efi-missing-corrupt-error-windows-10-a.html","winload.efi missing or corrupt error - Fix in Windows 10")</f>
        <v>winload.efi missing or corrupt error - Fix in Windows 10</v>
      </c>
      <c r="B4757" s="24" t="s">
        <v>4274</v>
      </c>
      <c r="C4757" s="3"/>
      <c r="D4757" s="3"/>
      <c r="E4757" s="3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</row>
    <row r="4758" ht="27.0" customHeight="1">
      <c r="A4758" s="22" t="str">
        <f>HYPERLINK("https://www.tenforums.com/tutorials/103428-create-winpe-iso.html","WinPE or ISO - Create")</f>
        <v>WinPE or ISO - Create</v>
      </c>
      <c r="B4758" s="23" t="s">
        <v>1530</v>
      </c>
      <c r="C4758" s="3"/>
      <c r="D4758" s="3"/>
      <c r="E4758" s="3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</row>
    <row r="4759" ht="27.0" customHeight="1">
      <c r="A4759" s="25" t="s">
        <v>4275</v>
      </c>
      <c r="B4759" s="24" t="s">
        <v>4276</v>
      </c>
      <c r="C4759" s="3"/>
      <c r="D4759" s="3"/>
      <c r="E4759" s="3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</row>
    <row r="4760" ht="27.0" customHeight="1">
      <c r="A4760" s="26" t="s">
        <v>4277</v>
      </c>
      <c r="B4760" s="37" t="s">
        <v>619</v>
      </c>
      <c r="C4760" s="14"/>
      <c r="D4760" s="14"/>
      <c r="E4760" s="14"/>
      <c r="F4760" s="14"/>
      <c r="G4760" s="14"/>
      <c r="H4760" s="14"/>
      <c r="I4760" s="14"/>
      <c r="J4760" s="14"/>
      <c r="K4760" s="14"/>
      <c r="L4760" s="14"/>
      <c r="M4760" s="14"/>
      <c r="N4760" s="14"/>
      <c r="O4760" s="14"/>
      <c r="P4760" s="14"/>
      <c r="Q4760" s="14"/>
      <c r="R4760" s="14"/>
      <c r="S4760" s="14"/>
      <c r="T4760" s="14"/>
      <c r="U4760" s="14"/>
      <c r="V4760" s="14"/>
      <c r="W4760" s="14"/>
      <c r="X4760" s="14"/>
    </row>
    <row r="4761" ht="27.0" customHeight="1">
      <c r="A4761" s="22" t="str">
        <f>HYPERLINK("https://www.tenforums.com/tutorials/82638-analyze-component-store-winsxs-folder-windows-10-a.html","WinSxS folder (Component Store) - Analyze in Windows 10")</f>
        <v>WinSxS folder (Component Store) - Analyze in Windows 10</v>
      </c>
      <c r="B4761" s="24" t="s">
        <v>620</v>
      </c>
      <c r="C4761" s="3"/>
      <c r="D4761" s="3"/>
      <c r="E4761" s="3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</row>
    <row r="4762" ht="27.0" customHeight="1">
      <c r="A4762" s="22" t="str">
        <f>HYPERLINK("https://www.tenforums.com/tutorials/82643-clean-up-component-store-winsxs-folder-windows-10-a.html","WinSxS folder (Component Store) - Clean Up in Windows 10")</f>
        <v>WinSxS folder (Component Store) - Clean Up in Windows 10</v>
      </c>
      <c r="B4762" s="24" t="s">
        <v>621</v>
      </c>
      <c r="C4762" s="3"/>
      <c r="D4762" s="3"/>
      <c r="E4762" s="3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</row>
    <row r="4763" ht="27.0" customHeight="1">
      <c r="A4763" s="22" t="str">
        <f>HYPERLINK("https://www.eightforums.com/tutorials/58616-wintousb-install-run-windows-usb-drive.html","WinToUSB - Install and Run Windows on a USB Drive")</f>
        <v>WinToUSB - Install and Run Windows on a USB Drive</v>
      </c>
      <c r="B4763" s="23" t="s">
        <v>3927</v>
      </c>
      <c r="C4763" s="3"/>
      <c r="D4763" s="3"/>
      <c r="E4763" s="3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</row>
    <row r="4764" ht="27.0" customHeight="1">
      <c r="A4764" s="22" t="str">
        <f>HYPERLINK("https://www.tenforums.com/tutorials/82794-change-power-saving-mode-wireless-adapters-windows-10-a.html","Wireless Adapters Power Saving Mode - Change in Windows 10")</f>
        <v>Wireless Adapters Power Saving Mode - Change in Windows 10</v>
      </c>
      <c r="B4764" s="24" t="s">
        <v>4278</v>
      </c>
      <c r="C4764" s="3"/>
      <c r="D4764" s="3"/>
      <c r="E4764" s="3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</row>
    <row r="4765" ht="27.0" customHeight="1">
      <c r="A4765" s="25" t="s">
        <v>4279</v>
      </c>
      <c r="B4765" s="24" t="s">
        <v>2463</v>
      </c>
      <c r="C4765" s="3"/>
      <c r="D4765" s="3"/>
      <c r="E4765" s="3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</row>
    <row r="4766" ht="27.0" customHeight="1">
      <c r="A4766" s="25" t="s">
        <v>4280</v>
      </c>
      <c r="B4766" s="24" t="s">
        <v>630</v>
      </c>
      <c r="C4766" s="3"/>
      <c r="D4766" s="3"/>
      <c r="E4766" s="3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</row>
    <row r="4767" ht="27.0" customHeight="1">
      <c r="A4767" s="22" t="str">
        <f>HYPERLINK("https://www.tenforums.com/tutorials/3562-wireless-network-add-remove-filter-windows-10-a.html","Wireless Network - Add or Remove from Filter in Windows 10")</f>
        <v>Wireless Network - Add or Remove from Filter in Windows 10</v>
      </c>
      <c r="B4767" s="23" t="s">
        <v>4281</v>
      </c>
      <c r="C4767" s="3"/>
      <c r="D4767" s="3"/>
      <c r="E4767" s="3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</row>
    <row r="4768" ht="27.0" customHeight="1">
      <c r="A4768" s="22" t="str">
        <f>HYPERLINK("https://www.tenforums.com/tutorials/65916-wireless-network-connect-automatically-turn-off-windows-10-a.html","Wireless Network Connect Automatically - Turn On or Off in Windows 10 ")</f>
        <v>Wireless Network Connect Automatically - Turn On or Off in Windows 10 </v>
      </c>
      <c r="B4768" s="23" t="s">
        <v>4282</v>
      </c>
      <c r="C4768" s="3"/>
      <c r="D4768" s="3"/>
      <c r="E4768" s="3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</row>
    <row r="4769" ht="27.0" customHeight="1">
      <c r="A4769" s="22" t="str">
        <f>HYPERLINK("https://www.tenforums.com/tutorials/3520-wireless-network-connect-windows-10-a.html","Wireless Network - Connect To in Windows 10")</f>
        <v>Wireless Network - Connect To in Windows 10</v>
      </c>
      <c r="B4769" s="23" t="s">
        <v>4283</v>
      </c>
      <c r="C4769" s="3"/>
      <c r="D4769" s="3"/>
      <c r="E4769" s="3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</row>
    <row r="4770" ht="27.0" customHeight="1">
      <c r="A4770" s="25" t="s">
        <v>4284</v>
      </c>
      <c r="B4770" s="24" t="s">
        <v>263</v>
      </c>
      <c r="C4770" s="3"/>
      <c r="D4770" s="3"/>
      <c r="E4770" s="3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</row>
    <row r="4771" ht="27.0" customHeight="1">
      <c r="A4771" s="22" t="str">
        <f>HYPERLINK("https://www.tenforums.com/tutorials/70415-wireless-network-connection-priority-order-change-windows-10-a.html","Wireless Network Connection Priority Order - Change in Windows 10 ")</f>
        <v>Wireless Network Connection Priority Order - Change in Windows 10 </v>
      </c>
      <c r="B4771" s="23" t="s">
        <v>4285</v>
      </c>
      <c r="C4771" s="3"/>
      <c r="D4771" s="3"/>
      <c r="E4771" s="3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</row>
    <row r="4772" ht="27.0" customHeight="1">
      <c r="A4772" s="22" t="str">
        <f>HYPERLINK("https://www.tenforums.com/tutorials/65904-wireless-network-disconnect-windows-10-a.html","Wireless Network - Disconnect from in Windows 10 ")</f>
        <v>Wireless Network - Disconnect from in Windows 10 </v>
      </c>
      <c r="B4772" s="23" t="s">
        <v>4286</v>
      </c>
      <c r="C4772" s="3"/>
      <c r="D4772" s="3"/>
      <c r="E4772" s="3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</row>
    <row r="4773" ht="27.0" customHeight="1">
      <c r="A4773" s="22" t="str">
        <f>HYPERLINK("https://www.tenforums.com/tutorials/3162-wireless-network-metered-connection-set-windows-10-a.html","Wireless Network Metered Connection - Set in Windows 10")</f>
        <v>Wireless Network Metered Connection - Set in Windows 10</v>
      </c>
      <c r="B4773" s="23" t="s">
        <v>4287</v>
      </c>
      <c r="C4773" s="3"/>
      <c r="D4773" s="3"/>
      <c r="E4773" s="3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</row>
    <row r="4774" ht="27.0" customHeight="1">
      <c r="A4774" s="25" t="str">
        <f>HYPERLINK("https://www.tenforums.com/tutorials/151786-how-change-preferred-band-wireless-network-adapter-windows.html","Wireless Network Preferred Band - Change")</f>
        <v>Wireless Network Preferred Band - Change</v>
      </c>
      <c r="B4774" s="24" t="s">
        <v>4288</v>
      </c>
      <c r="C4774" s="3"/>
      <c r="D4774" s="3"/>
      <c r="E4774" s="3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</row>
    <row r="4775" ht="27.0" customHeight="1">
      <c r="A4775" s="22" t="str">
        <f>HYPERLINK("https://www.tenforums.com/tutorials/111176-add-wireless-network-profile-windows-10-a.html","Wireless Network Profile - Add in Windows 10")</f>
        <v>Wireless Network Profile - Add in Windows 10</v>
      </c>
      <c r="B4775" s="23" t="s">
        <v>4289</v>
      </c>
      <c r="C4775" s="3"/>
      <c r="D4775" s="3"/>
      <c r="E4775" s="3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</row>
    <row r="4776" ht="27.0" customHeight="1">
      <c r="A4776" s="22" t="str">
        <f>HYPERLINK("https://www.tenforums.com/tutorials/3530-wireless-network-profile-backup-restore-windows-10-a.html","Wireless Network Profile - Backup and Restore Windows 10")</f>
        <v>Wireless Network Profile - Backup and Restore Windows 10</v>
      </c>
      <c r="B4776" s="23" t="s">
        <v>4290</v>
      </c>
      <c r="C4776" s="3"/>
      <c r="D4776" s="3"/>
      <c r="E4776" s="3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</row>
    <row r="4777" ht="27.0" customHeight="1">
      <c r="A4777" s="22" t="str">
        <f>HYPERLINK("https://www.tenforums.com/tutorials/3507-wireless-network-profile-delete-windows-10-a.html","Wireless Network Profile - Delete in Windows 10")</f>
        <v>Wireless Network Profile - Delete in Windows 10</v>
      </c>
      <c r="B4777" s="23" t="s">
        <v>4291</v>
      </c>
      <c r="C4777" s="3"/>
      <c r="D4777" s="3"/>
      <c r="E4777" s="3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</row>
    <row r="4778" ht="27.0" customHeight="1">
      <c r="A4778" s="22" t="str">
        <f>HYPERLINK("https://www.tenforums.com/tutorials/28375-network-profile-name-rename-windows-10-a.html","Wireless Network Profile Name - Rename in Windows 10")</f>
        <v>Wireless Network Profile Name - Rename in Windows 10</v>
      </c>
      <c r="B4778" s="23" t="s">
        <v>2634</v>
      </c>
      <c r="C4778" s="3"/>
      <c r="D4778" s="3"/>
      <c r="E4778" s="3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</row>
    <row r="4779" ht="27.0" customHeight="1">
      <c r="A4779" s="22" t="str">
        <f>HYPERLINK("https://www.tenforums.com/tutorials/65046-wireless-network-profiles-see-windows-10-a.html","Wireless Network Profiles - See in Windows 10 ")</f>
        <v>Wireless Network Profiles - See in Windows 10 </v>
      </c>
      <c r="B4779" s="23" t="s">
        <v>4292</v>
      </c>
      <c r="C4779" s="3"/>
      <c r="D4779" s="3"/>
      <c r="E4779" s="3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</row>
    <row r="4780" ht="27.0" customHeight="1">
      <c r="A4780" s="22" t="str">
        <f>HYPERLINK("https://www.tenforums.com/tutorials/27997-wireless-network-security-key-password-see-windows-10-a.html","Wireless Network Security Key Password - See in Windows 10")</f>
        <v>Wireless Network Security Key Password - See in Windows 10</v>
      </c>
      <c r="B4780" s="23" t="s">
        <v>2892</v>
      </c>
      <c r="C4780" s="3"/>
      <c r="D4780" s="3"/>
      <c r="E4780" s="3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</row>
    <row r="4781" ht="27.0" customHeight="1">
      <c r="A4781" s="22" t="str">
        <f>HYPERLINK("https://www.tenforums.com/tutorials/108514-view-wireless-network-signal-strength-windows-10-a.html","Wireless Network Signal Strength - View in Windows 10")</f>
        <v>Wireless Network Signal Strength - View in Windows 10</v>
      </c>
      <c r="B4781" s="23" t="s">
        <v>4021</v>
      </c>
      <c r="C4781" s="3"/>
      <c r="D4781" s="3"/>
      <c r="E4781" s="3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</row>
    <row r="4782" ht="27.0" customHeight="1">
      <c r="A4782" s="22" t="str">
        <f>HYPERLINK("https://www.tenforums.com/tutorials/47080-wlan-report-create-windows-10-a.html","WLAN Report - Create in Windows 10 ")</f>
        <v>WLAN Report - Create in Windows 10 </v>
      </c>
      <c r="B4782" s="23" t="s">
        <v>4293</v>
      </c>
      <c r="C4782" s="3"/>
      <c r="D4782" s="3"/>
      <c r="E4782" s="3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</row>
    <row r="4783" ht="27.0" customHeight="1">
      <c r="A4783" s="25" t="str">
        <f>HYPERLINK("https://www.tenforums.com/tutorials/140422-install-uninstall-microsoft-wordpad-windows-10-a.html","WordPad - Install or Uninstall in Windows 10")</f>
        <v>WordPad - Install or Uninstall in Windows 10</v>
      </c>
      <c r="B4783" s="24" t="s">
        <v>4294</v>
      </c>
      <c r="C4783" s="3"/>
      <c r="D4783" s="3"/>
      <c r="E4783" s="3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</row>
    <row r="4784" ht="27.0" customHeight="1">
      <c r="A4784" s="30" t="str">
        <f>HYPERLINK("https://www.tenforums.com/tutorials/31840-keyboard-shortcuts-apps-windows-10-a.html#option11","WordPad Keyboard Shortcuts in Windows 10")</f>
        <v>WordPad Keyboard Shortcuts in Windows 10</v>
      </c>
      <c r="B4784" s="23" t="s">
        <v>204</v>
      </c>
      <c r="C4784" s="3"/>
      <c r="D4784" s="3"/>
      <c r="E4784" s="3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</row>
    <row r="4785" ht="27.0" customHeight="1">
      <c r="A4785" s="25" t="s">
        <v>4295</v>
      </c>
      <c r="B4785" s="24" t="s">
        <v>4296</v>
      </c>
      <c r="C4785" s="3"/>
      <c r="D4785" s="3"/>
      <c r="E4785" s="3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</row>
    <row r="4786" ht="27.0" customHeight="1">
      <c r="A4786" s="25" t="str">
        <f>HYPERLINK("https://www.tenforums.com/tutorials/155950-how-reset-wordpad-default-position-size-windows-10-a.html","WordPad - Reset Default Position and Size in Windows 10")</f>
        <v>WordPad - Reset Default Position and Size in Windows 10</v>
      </c>
      <c r="B4786" s="24" t="s">
        <v>4297</v>
      </c>
      <c r="C4786" s="3"/>
      <c r="D4786" s="3"/>
      <c r="E4786" s="3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</row>
    <row r="4787" ht="27.0" customHeight="1">
      <c r="A4787" s="22" t="str">
        <f>HYPERLINK("https://www.tenforums.com/tutorials/36133-change-workgroup-windows-10-a.html","Workgroup - Change in Windows 10")</f>
        <v>Workgroup - Change in Windows 10</v>
      </c>
      <c r="B4787" s="23" t="s">
        <v>4298</v>
      </c>
      <c r="C4787" s="3"/>
      <c r="D4787" s="3"/>
      <c r="E4787" s="3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</row>
    <row r="4788" ht="27.0" customHeight="1">
      <c r="A4788" s="22" t="str">
        <f>HYPERLINK("https://www.tenforums.com/tutorials/67385-world-clock-pin-start-windows-10-a.html","World Clock - Pin to Start in Windows 10 ")</f>
        <v>World Clock - Pin to Start in Windows 10 </v>
      </c>
      <c r="B4788" s="23" t="s">
        <v>4299</v>
      </c>
      <c r="C4788" s="3"/>
      <c r="D4788" s="3"/>
      <c r="E4788" s="3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</row>
    <row r="4789" ht="27.0" customHeight="1">
      <c r="A4789" s="22" t="str">
        <f>HYPERLINK("https://www.tenforums.com/tutorials/21904-disk-write-caching-enable-disable-windows-10-a.html","Write Caching on Disk - Enable or Disable in Windows 10")</f>
        <v>Write Caching on Disk - Enable or Disable in Windows 10</v>
      </c>
      <c r="B4789" s="23" t="s">
        <v>908</v>
      </c>
      <c r="C4789" s="3"/>
      <c r="D4789" s="3"/>
      <c r="E4789" s="3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</row>
    <row r="4790" ht="27.0" customHeight="1">
      <c r="A4790" s="22" t="str">
        <f>HYPERLINK("https://www.tenforums.com/tutorials/3548-disk-write-protection-enable-disable-windows.html","Write Protection for Disk - Enable or Disable in Windows")</f>
        <v>Write Protection for Disk - Enable or Disable in Windows</v>
      </c>
      <c r="B4790" s="23" t="s">
        <v>909</v>
      </c>
      <c r="C4790" s="3"/>
      <c r="D4790" s="3"/>
      <c r="E4790" s="3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</row>
    <row r="4791" ht="27.0" customHeight="1">
      <c r="A4791" s="22" t="str">
        <f>HYPERLINK("https://www.tenforums.com/tutorials/75446-removable-drives-write-protection-turn-off-windows-10-a.html","Write Protection for Removable Drives - Turn On or Off in Windows 10")</f>
        <v>Write Protection for Removable Drives - Turn On or Off in Windows 10</v>
      </c>
      <c r="B4791" s="24" t="s">
        <v>3276</v>
      </c>
      <c r="C4791" s="3"/>
      <c r="D4791" s="3"/>
      <c r="E4791" s="3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</row>
    <row r="4792" ht="27.0" customHeight="1">
      <c r="A4792" s="25" t="s">
        <v>4300</v>
      </c>
      <c r="B4792" s="24" t="s">
        <v>1599</v>
      </c>
      <c r="C4792" s="3"/>
      <c r="D4792" s="3"/>
      <c r="E4792" s="3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</row>
    <row r="4793" ht="27.0" customHeight="1">
      <c r="A4793" s="25" t="s">
        <v>4301</v>
      </c>
      <c r="B4793" s="24" t="s">
        <v>4156</v>
      </c>
      <c r="C4793" s="3"/>
      <c r="D4793" s="3"/>
      <c r="E4793" s="3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</row>
    <row r="4794" ht="27.0" customHeight="1">
      <c r="A4794" s="6" t="s">
        <v>4302</v>
      </c>
      <c r="B4794" s="6" t="s">
        <v>4302</v>
      </c>
      <c r="C4794" s="21"/>
      <c r="D4794" s="21"/>
      <c r="E4794" s="21"/>
      <c r="F4794" s="21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1"/>
      <c r="S4794" s="21"/>
      <c r="T4794" s="21"/>
      <c r="U4794" s="21"/>
      <c r="V4794" s="21"/>
      <c r="W4794" s="21"/>
      <c r="X4794" s="21"/>
    </row>
    <row r="4795" ht="27.0" customHeight="1">
      <c r="A4795" s="28" t="s">
        <v>4303</v>
      </c>
      <c r="B4795" s="29" t="s">
        <v>4304</v>
      </c>
      <c r="C4795" s="14"/>
      <c r="D4795" s="14"/>
      <c r="E4795" s="14"/>
      <c r="F4795" s="14"/>
      <c r="G4795" s="14"/>
      <c r="H4795" s="14"/>
      <c r="I4795" s="14"/>
      <c r="J4795" s="14"/>
      <c r="K4795" s="14"/>
      <c r="L4795" s="14"/>
      <c r="M4795" s="14"/>
      <c r="N4795" s="14"/>
      <c r="O4795" s="14"/>
      <c r="P4795" s="14"/>
      <c r="Q4795" s="14"/>
      <c r="R4795" s="14"/>
      <c r="S4795" s="14"/>
      <c r="T4795" s="14"/>
      <c r="U4795" s="14"/>
      <c r="V4795" s="14"/>
      <c r="W4795" s="14"/>
      <c r="X4795" s="14"/>
    </row>
    <row r="4796" ht="27.0" customHeight="1">
      <c r="A4796" s="25" t="str">
        <f>HYPERLINK("https://www.tenforums.com/tutorials/151309-how-add-remove-overlays-xbox-game-bar-home-windows-10-a.html","Xbox Game Bar Favorites - Add or Remove Overlay Favorites on Home Bar in Windows 10")</f>
        <v>Xbox Game Bar Favorites - Add or Remove Overlay Favorites on Home Bar in Windows 10</v>
      </c>
      <c r="B4796" s="24" t="s">
        <v>1301</v>
      </c>
      <c r="C4796" s="3"/>
      <c r="D4796" s="3"/>
      <c r="E4796" s="3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</row>
    <row r="4797" ht="27.0" customHeight="1">
      <c r="A4797" s="30" t="str">
        <f>HYPERLINK("https://www.tenforums.com/tutorials/124402-customize-keyboard-shortcuts-game-bar-windows-10-a.html","Xbox Game Bar Keyboard Shortcuts - Customize in Windows 10")</f>
        <v>Xbox Game Bar Keyboard Shortcuts - Customize in Windows 10</v>
      </c>
      <c r="B4797" s="23" t="s">
        <v>1302</v>
      </c>
      <c r="C4797" s="3"/>
      <c r="D4797" s="3"/>
      <c r="E4797" s="3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</row>
    <row r="4798" ht="27.0" customHeight="1">
      <c r="A4798" s="25" t="str">
        <f>HYPERLINK("https://www.tenforums.com/tutorials/138967-enable-disable-open-xbox-game-bar-using-controller-windows-10-a.html","Xbox Game Bar Open using Xbox button on Controller - Enable or Disable in Windows 10")</f>
        <v>Xbox Game Bar Open using Xbox button on Controller - Enable or Disable in Windows 10</v>
      </c>
      <c r="B4798" s="24" t="s">
        <v>1305</v>
      </c>
      <c r="C4798" s="3"/>
      <c r="D4798" s="3"/>
      <c r="E4798" s="3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</row>
    <row r="4799" ht="27.0" customHeight="1">
      <c r="A4799" s="25" t="str">
        <f>HYPERLINK("https://www.tenforums.com/tutorials/151443-how-pin-unpin-xbox-game-bar-overlays-screen-windows-10-a.html","Xbox Game Bar Overlays - Pin and Unpin on Screen in Windows 10")</f>
        <v>Xbox Game Bar Overlays - Pin and Unpin on Screen in Windows 10</v>
      </c>
      <c r="B4799" s="24" t="s">
        <v>1306</v>
      </c>
      <c r="C4799" s="3"/>
      <c r="D4799" s="3"/>
      <c r="E4799" s="3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</row>
    <row r="4800" ht="27.0" customHeight="1">
      <c r="A4800" s="25" t="str">
        <f>HYPERLINK("https://www.tenforums.com/tutorials/151558-turn-off-notification-sounds-while-playing-games-windows-10-a.html","Xbox Game Bar Notification Sounds - Turn On or Off while Playing Games in Windows 10")</f>
        <v>Xbox Game Bar Notification Sounds - Turn On or Off while Playing Games in Windows 10</v>
      </c>
      <c r="B4800" s="24" t="s">
        <v>1303</v>
      </c>
      <c r="C4800" s="3"/>
      <c r="D4800" s="3"/>
      <c r="E4800" s="3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</row>
    <row r="4801" ht="27.0" customHeight="1">
      <c r="A4801" s="25" t="str">
        <f>HYPERLINK("https://www.tenforums.com/tutorials/151547-show-hide-notifications-when-playing-fullscreen-game-windows-10-a.html","Xbox Game Bar Notifications - Hide or Show when Playing Fullscreen Game in Windows 10")</f>
        <v>Xbox Game Bar Notifications - Hide or Show when Playing Fullscreen Game in Windows 10</v>
      </c>
      <c r="B4801" s="24" t="s">
        <v>1304</v>
      </c>
      <c r="C4801" s="3"/>
      <c r="D4801" s="3"/>
      <c r="E4801" s="3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</row>
    <row r="4802" ht="27.0" customHeight="1">
      <c r="A4802" s="30" t="str">
        <f>HYPERLINK("https://www.tenforums.com/tutorials/113373-view-game-performance-game-bar-windows-10-a.html","Xbox Game Bar Performance - View Game Performance in Windows 10")</f>
        <v>Xbox Game Bar Performance - View Game Performance in Windows 10</v>
      </c>
      <c r="B4802" s="23" t="s">
        <v>1310</v>
      </c>
      <c r="C4802" s="3"/>
      <c r="D4802" s="3"/>
      <c r="E4802" s="3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</row>
    <row r="4803" ht="27.0" customHeight="1">
      <c r="A4803" s="28" t="s">
        <v>4305</v>
      </c>
      <c r="B4803" s="29" t="s">
        <v>4306</v>
      </c>
      <c r="C4803" s="14"/>
      <c r="D4803" s="14"/>
      <c r="E4803" s="14"/>
      <c r="F4803" s="14"/>
      <c r="G4803" s="14"/>
      <c r="H4803" s="14"/>
      <c r="I4803" s="14"/>
      <c r="J4803" s="14"/>
      <c r="K4803" s="14"/>
      <c r="L4803" s="14"/>
      <c r="M4803" s="14"/>
      <c r="N4803" s="14"/>
      <c r="O4803" s="14"/>
      <c r="P4803" s="14"/>
      <c r="Q4803" s="14"/>
      <c r="R4803" s="14"/>
      <c r="S4803" s="14"/>
      <c r="T4803" s="14"/>
      <c r="U4803" s="14"/>
      <c r="V4803" s="14"/>
      <c r="W4803" s="14"/>
      <c r="X4803" s="14"/>
    </row>
    <row r="4804" ht="27.0" customHeight="1">
      <c r="A4804" s="26" t="s">
        <v>4307</v>
      </c>
      <c r="B4804" s="37" t="s">
        <v>4308</v>
      </c>
      <c r="C4804" s="14"/>
      <c r="D4804" s="14"/>
      <c r="E4804" s="14"/>
      <c r="F4804" s="14"/>
      <c r="G4804" s="14"/>
      <c r="H4804" s="14"/>
      <c r="I4804" s="14"/>
      <c r="J4804" s="14"/>
      <c r="K4804" s="14"/>
      <c r="L4804" s="14"/>
      <c r="M4804" s="14"/>
      <c r="N4804" s="14"/>
      <c r="O4804" s="14"/>
      <c r="P4804" s="14"/>
      <c r="Q4804" s="14"/>
      <c r="R4804" s="14"/>
      <c r="S4804" s="14"/>
      <c r="T4804" s="14"/>
      <c r="U4804" s="14"/>
      <c r="V4804" s="14"/>
      <c r="W4804" s="14"/>
      <c r="X4804" s="14"/>
    </row>
    <row r="4805" ht="27.0" customHeight="1">
      <c r="A4805" s="22" t="str">
        <f>HYPERLINK("https://www.tenforums.com/tutorials/8630-game-bar-record-take-screenshots-windows-10-a.html","Xbox Game Bar - Record and Take Screenshots in Windows 10")</f>
        <v>Xbox Game Bar - Record and Take Screenshots in Windows 10</v>
      </c>
      <c r="B4805" s="24" t="s">
        <v>1307</v>
      </c>
      <c r="C4805" s="3"/>
      <c r="D4805" s="3"/>
      <c r="E4805" s="3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</row>
    <row r="4806" ht="27.0" customHeight="1">
      <c r="A4806" s="30" t="str">
        <f>HYPERLINK("https://www.tenforums.com/tutorials/104093-choose-light-dark-theme-game-bar-windows-10-a.html","Xbox Game Bar Theme - Choose Light or Dark Theme in Windows 10")</f>
        <v>Xbox Game Bar Theme - Choose Light or Dark Theme in Windows 10</v>
      </c>
      <c r="B4806" s="72" t="s">
        <v>1299</v>
      </c>
      <c r="C4806" s="3"/>
      <c r="D4806" s="3"/>
      <c r="E4806" s="3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</row>
    <row r="4807" ht="27.0" customHeight="1">
      <c r="A4807" s="30" t="str">
        <f>HYPERLINK("https://www.tenforums.com/tutorials/76094-turn-off-game-bar-tips-windows-10-a.html","Xbox Game Bar Tips - Turn On or Off in Windows 10")</f>
        <v>Xbox Game Bar Tips - Turn On or Off in Windows 10</v>
      </c>
      <c r="B4807" s="24" t="s">
        <v>1308</v>
      </c>
      <c r="C4807" s="3"/>
      <c r="D4807" s="3"/>
      <c r="E4807" s="3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</row>
    <row r="4808" ht="27.0" customHeight="1">
      <c r="A4808" s="30" t="str">
        <f>HYPERLINK("https://www.tenforums.com/tutorials/8637-turn-off-xbox-game-bar-windows-10-a.html","Xbox Game Bar - Turn On or Off in Windows 10")</f>
        <v>Xbox Game Bar - Turn On or Off in Windows 10</v>
      </c>
      <c r="B4808" s="24" t="s">
        <v>1309</v>
      </c>
      <c r="C4808" s="3"/>
      <c r="D4808" s="3"/>
      <c r="E4808" s="3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</row>
    <row r="4809" ht="27.0" customHeight="1">
      <c r="A4809" s="38" t="s">
        <v>4309</v>
      </c>
      <c r="B4809" s="37" t="s">
        <v>4310</v>
      </c>
      <c r="C4809" s="14"/>
      <c r="D4809" s="14"/>
      <c r="E4809" s="14"/>
      <c r="F4809" s="14"/>
      <c r="G4809" s="14"/>
      <c r="H4809" s="14"/>
      <c r="I4809" s="14"/>
      <c r="J4809" s="14"/>
      <c r="K4809" s="14"/>
      <c r="L4809" s="14"/>
      <c r="M4809" s="14"/>
      <c r="N4809" s="14"/>
      <c r="O4809" s="14"/>
      <c r="P4809" s="14"/>
      <c r="Q4809" s="14"/>
      <c r="R4809" s="14"/>
      <c r="S4809" s="14"/>
      <c r="T4809" s="14"/>
      <c r="U4809" s="14"/>
      <c r="V4809" s="14"/>
      <c r="W4809" s="14"/>
      <c r="X4809" s="14"/>
    </row>
    <row r="4810" ht="27.0" customHeight="1">
      <c r="A4810" s="28" t="s">
        <v>4311</v>
      </c>
      <c r="B4810" s="29" t="s">
        <v>4312</v>
      </c>
      <c r="C4810" s="14"/>
      <c r="D4810" s="14"/>
      <c r="E4810" s="14"/>
      <c r="F4810" s="14"/>
      <c r="G4810" s="14"/>
      <c r="H4810" s="14"/>
      <c r="I4810" s="14"/>
      <c r="J4810" s="14"/>
      <c r="K4810" s="14"/>
      <c r="L4810" s="14"/>
      <c r="M4810" s="14"/>
      <c r="N4810" s="14"/>
      <c r="O4810" s="14"/>
      <c r="P4810" s="14"/>
      <c r="Q4810" s="14"/>
      <c r="R4810" s="14"/>
      <c r="S4810" s="14"/>
      <c r="T4810" s="14"/>
      <c r="U4810" s="14"/>
      <c r="V4810" s="14"/>
      <c r="W4810" s="14"/>
      <c r="X4810" s="14"/>
    </row>
    <row r="4811" ht="27.0" customHeight="1">
      <c r="A4811" s="22" t="str">
        <f>HYPERLINK("https://www.tenforums.com/tutorials/51180-game-dvr-game-bar-enable-disable-windows-10-a.html","Xbox Game DVR and Game Bar - Enable or Disable in Windows 10 ")</f>
        <v>Xbox Game DVR and Game Bar - Enable or Disable in Windows 10 </v>
      </c>
      <c r="B4811" s="23" t="s">
        <v>1312</v>
      </c>
      <c r="C4811" s="3"/>
      <c r="D4811" s="3"/>
      <c r="E4811" s="3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</row>
    <row r="4812" ht="27.0" customHeight="1">
      <c r="A4812" s="22" t="str">
        <f>HYPERLINK("https://www.tenforums.com/tutorials/8686-game-dvr-remember-game-undo-windows-10-a.html","Xbox Game DVR 'Remember this as a game' - Undo in Windows 10")</f>
        <v>Xbox Game DVR 'Remember this as a game' - Undo in Windows 10</v>
      </c>
      <c r="B4812" s="23" t="s">
        <v>1313</v>
      </c>
      <c r="C4812" s="3"/>
      <c r="D4812" s="3"/>
      <c r="E4812" s="3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</row>
    <row r="4813" ht="27.0" customHeight="1">
      <c r="A4813" s="22" t="str">
        <f>HYPERLINK("https://www.tenforums.com/tutorials/35442-xbox-live-account-connect-cortana-windows-10-a.html","Xbox Live Account - Connect To Cortana in Windows 10")</f>
        <v>Xbox Live Account - Connect To Cortana in Windows 10</v>
      </c>
      <c r="B4813" s="23" t="s">
        <v>710</v>
      </c>
      <c r="C4813" s="3"/>
      <c r="D4813" s="3"/>
      <c r="E4813" s="3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</row>
    <row r="4814" ht="27.0" customHeight="1">
      <c r="A4814" s="22" t="str">
        <f>HYPERLINK("https://www.tenforums.com/tutorials/32489-xbox-one-game-streaming-enable-disable.html","Xbox One Game Streaming - Enable or Disable")</f>
        <v>Xbox One Game Streaming - Enable or Disable</v>
      </c>
      <c r="B4814" s="23" t="s">
        <v>4313</v>
      </c>
      <c r="C4814" s="3"/>
      <c r="D4814" s="3"/>
      <c r="E4814" s="3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</row>
    <row r="4815" ht="27.0" customHeight="1">
      <c r="A4815" s="22" t="str">
        <f>HYPERLINK("https://www.tenforums.com/tutorials/30816-xbox-one-external-storage-set-up.html","Xbox One External Storage - Set Up")</f>
        <v>Xbox One External Storage - Set Up</v>
      </c>
      <c r="B4815" s="23" t="s">
        <v>1106</v>
      </c>
      <c r="C4815" s="3"/>
      <c r="D4815" s="3"/>
      <c r="E4815" s="3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</row>
    <row r="4816" ht="27.0" customHeight="1">
      <c r="A4816" s="22" t="str">
        <f>HYPERLINK("https://www.tenforums.com/tutorials/30966-xbox-one-games-apps-move-copy-between-storage-devices.html","Xbox One Games and Apps - Move or Copy Between Storage Devices")</f>
        <v>Xbox One Games and Apps - Move or Copy Between Storage Devices</v>
      </c>
      <c r="B4816" s="23" t="s">
        <v>4314</v>
      </c>
      <c r="C4816" s="3"/>
      <c r="D4816" s="3"/>
      <c r="E4816" s="3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</row>
    <row r="4817" ht="27.0" customHeight="1">
      <c r="A4817" s="22" t="str">
        <f>HYPERLINK("https://www.tenforums.com/tutorials/31233-xbox-one-games-apps-uninstall.html","Xbox One Games and Apps - Uninstall")</f>
        <v>Xbox One Games and Apps - Uninstall</v>
      </c>
      <c r="B4817" s="23" t="s">
        <v>4315</v>
      </c>
      <c r="C4817" s="3"/>
      <c r="D4817" s="3"/>
      <c r="E4817" s="3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</row>
    <row r="4818" ht="27.0" customHeight="1">
      <c r="A4818" s="22" t="str">
        <f>HYPERLINK("https://www.tenforums.com/tutorials/67374-xbox-one-reset-factory-defaults.html","Xbox One - Reset to Factory Defaults ")</f>
        <v>Xbox One - Reset to Factory Defaults </v>
      </c>
      <c r="B4818" s="23" t="s">
        <v>4316</v>
      </c>
      <c r="C4818" s="3"/>
      <c r="D4818" s="3"/>
      <c r="E4818" s="3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</row>
    <row r="4819" ht="27.0" customHeight="1">
      <c r="A4819" s="22" t="str">
        <f>HYPERLINK("https://www.tenforums.com/tutorials/32712-xbox-one-stream-game-windows-10-a.html","Xbox One - Stream Game in Windows 10")</f>
        <v>Xbox One - Stream Game in Windows 10</v>
      </c>
      <c r="B4819" s="23" t="s">
        <v>4317</v>
      </c>
      <c r="C4819" s="3"/>
      <c r="D4819" s="3"/>
      <c r="E4819" s="3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</row>
    <row r="4820" ht="27.0" customHeight="1">
      <c r="A4820" s="22" t="str">
        <f>HYPERLINK("https://www.tenforums.com/tutorials/31331-xbox-one-system-updates-check-install.html","Xbox One System Updates - Check for and Install")</f>
        <v>Xbox One System Updates - Check for and Install</v>
      </c>
      <c r="B4820" s="23" t="s">
        <v>4318</v>
      </c>
      <c r="C4820" s="3"/>
      <c r="D4820" s="3"/>
      <c r="E4820" s="3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</row>
    <row r="4821" ht="27.0" customHeight="1">
      <c r="A4821" s="22" t="str">
        <f>HYPERLINK("https://www.tenforums.com/tutorials/135551-hyper-v-add-windows-xp-mode-virtual-machine-windows-10-a.html","XP Mode Virtual Machine - Add to Hyper-V in Windows 10")</f>
        <v>XP Mode Virtual Machine - Add to Hyper-V in Windows 10</v>
      </c>
      <c r="B4821" s="23" t="s">
        <v>1418</v>
      </c>
      <c r="C4821" s="3"/>
      <c r="D4821" s="3"/>
      <c r="E4821" s="3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</row>
    <row r="4822" ht="27.0" customHeight="1">
      <c r="A4822" s="22" t="str">
        <f>HYPERLINK("https://www.tenforums.com/tutorials/66152-microsoft-xps-document-writer-printer-add-remove-windows-10-a.html","XPS Document Writer Printer - Add or Remove in Windows 10")</f>
        <v>XPS Document Writer Printer - Add or Remove in Windows 10</v>
      </c>
      <c r="B4822" s="23" t="s">
        <v>2460</v>
      </c>
      <c r="C4822" s="3"/>
      <c r="D4822" s="3"/>
      <c r="E4822" s="3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</row>
    <row r="4823" ht="27.0" customHeight="1">
      <c r="A4823" s="22" t="str">
        <f>HYPERLINK("https://www.tenforums.com/tutorials/109719-add-remove-xps-viewer-app-windows-10-a.html","XPS Viewer app - Add or Remove in Windows 10")</f>
        <v>XPS Viewer app - Add or Remove in Windows 10</v>
      </c>
      <c r="B4823" s="23" t="s">
        <v>4319</v>
      </c>
      <c r="C4823" s="3"/>
      <c r="D4823" s="3"/>
      <c r="E4823" s="3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</row>
    <row r="4824" ht="27.0" customHeight="1">
      <c r="A4824" s="6" t="s">
        <v>4320</v>
      </c>
      <c r="B4824" s="6" t="s">
        <v>4320</v>
      </c>
      <c r="C4824" s="21"/>
      <c r="D4824" s="21"/>
      <c r="E4824" s="21"/>
      <c r="F4824" s="21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1"/>
      <c r="S4824" s="21"/>
      <c r="T4824" s="21"/>
      <c r="U4824" s="21"/>
      <c r="V4824" s="21"/>
      <c r="W4824" s="21"/>
      <c r="X4824" s="21"/>
    </row>
    <row r="4825" ht="27.0" customHeight="1">
      <c r="A4825" s="22" t="str">
        <f>HYPERLINK("https://www.tenforums.com/tutorials/4171-new-app-installed-notification-enable-disable-windows-10-a.html","""You have new apps that can open this type of file"" Notification - Disable")</f>
        <v>"You have new apps that can open this type of file" Notification - Disable</v>
      </c>
      <c r="B4825" s="23" t="s">
        <v>2639</v>
      </c>
      <c r="C4825" s="3"/>
      <c r="D4825" s="3"/>
      <c r="E4825" s="3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</row>
    <row r="4826" ht="27.0" customHeight="1">
      <c r="A4826" s="25" t="s">
        <v>4321</v>
      </c>
      <c r="B4826" s="24" t="s">
        <v>3467</v>
      </c>
      <c r="C4826" s="3"/>
      <c r="D4826" s="3"/>
      <c r="E4826" s="3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</row>
    <row r="4827" ht="27.0" customHeight="1">
      <c r="A4827" s="22" t="str">
        <f>HYPERLINK("https://www.tenforums.com/tutorials/37536-click-here-enter-your-most-recent-credential-fix-windows-10-a.html","Your Microsoft account needs you to sign in again - Fix in Windows 10")</f>
        <v>Your Microsoft account needs you to sign in again - Fix in Windows 10</v>
      </c>
      <c r="B4827" s="23" t="s">
        <v>555</v>
      </c>
      <c r="C4827" s="3"/>
      <c r="D4827" s="3"/>
      <c r="E4827" s="3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</row>
    <row r="4828" ht="27.0" customHeight="1">
      <c r="A4828" s="25" t="s">
        <v>4322</v>
      </c>
      <c r="B4828" s="24" t="s">
        <v>4323</v>
      </c>
      <c r="C4828" s="3"/>
      <c r="D4828" s="3"/>
      <c r="E4828" s="3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</row>
    <row r="4829" ht="27.0" customHeight="1">
      <c r="A4829" s="25" t="s">
        <v>4324</v>
      </c>
      <c r="B4829" s="24" t="s">
        <v>4325</v>
      </c>
      <c r="C4829" s="3"/>
      <c r="D4829" s="3"/>
      <c r="E4829" s="3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</row>
    <row r="4830" ht="27.0" customHeight="1">
      <c r="A4830" s="25" t="s">
        <v>4326</v>
      </c>
      <c r="B4830" s="45" t="s">
        <v>4327</v>
      </c>
      <c r="C4830" s="31"/>
      <c r="D4830" s="31"/>
      <c r="E4830" s="31"/>
      <c r="F4830" s="31"/>
      <c r="G4830" s="31"/>
      <c r="H4830" s="31"/>
      <c r="I4830" s="31"/>
      <c r="J4830" s="31"/>
      <c r="K4830" s="31"/>
      <c r="L4830" s="31"/>
      <c r="M4830" s="31"/>
      <c r="N4830" s="31"/>
      <c r="O4830" s="31"/>
      <c r="P4830" s="31"/>
      <c r="Q4830" s="31"/>
      <c r="R4830" s="31"/>
      <c r="S4830" s="31"/>
      <c r="T4830" s="31"/>
      <c r="U4830" s="31"/>
      <c r="V4830" s="31"/>
      <c r="W4830" s="31"/>
      <c r="X4830" s="31"/>
    </row>
    <row r="4831" ht="27.0" customHeight="1">
      <c r="A4831" s="25" t="s">
        <v>4328</v>
      </c>
      <c r="B4831" s="24" t="s">
        <v>4329</v>
      </c>
      <c r="C4831" s="3"/>
      <c r="D4831" s="3"/>
      <c r="E4831" s="3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</row>
    <row r="4832" ht="27.0" customHeight="1">
      <c r="A4832" s="25" t="str">
        <f>HYPERLINK("https://www.tenforums.com/tutorials/153122-sync-phone-wallpaper-your-phone-app-background-windows-10-pc.html","Your Phone app Background - Turn On or Off Sync Phone Wallpaper on Windows 10 PC")</f>
        <v>Your Phone app Background - Turn On or Off Sync Phone Wallpaper on Windows 10 PC</v>
      </c>
      <c r="B4832" s="24" t="s">
        <v>4330</v>
      </c>
      <c r="C4832" s="3"/>
      <c r="D4832" s="3"/>
      <c r="E4832" s="3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</row>
    <row r="4833" ht="27.0" customHeight="1">
      <c r="A4833" s="25" t="str">
        <f>HYPERLINK("https://www.tenforums.com/tutorials/155761-how-turn-off-your-phone-app-badging-windows-10-a.html","Your Phone App Badging for Unread Messages and Notifications - Turn On or Off in Windows 10")</f>
        <v>Your Phone App Badging for Unread Messages and Notifications - Turn On or Off in Windows 10</v>
      </c>
      <c r="B4833" s="24" t="s">
        <v>4331</v>
      </c>
      <c r="C4833" s="3"/>
      <c r="D4833" s="3"/>
      <c r="E4833" s="3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</row>
    <row r="4834" ht="27.0" customHeight="1">
      <c r="A4834" s="25" t="str">
        <f>HYPERLINK("https://www.tenforums.com/tutorials/142187-turn-setup-turn-off-calls-your-phone-app-windows-10-a.html","Your Phone app Calls - Turn On and Setup or Turn Off Calls in Windows 10")</f>
        <v>Your Phone app Calls - Turn On and Setup or Turn Off Calls in Windows 10</v>
      </c>
      <c r="B4834" s="24" t="s">
        <v>4332</v>
      </c>
      <c r="C4834" s="3"/>
      <c r="D4834" s="3"/>
      <c r="E4834" s="3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</row>
    <row r="4835" ht="27.0" customHeight="1">
      <c r="A4835" s="25" t="str">
        <f>HYPERLINK("https://www.tenforums.com/tutorials/140194-check-android-phone-battery-level-your-phone-app-windows-10-pc.html","Your Phone app - Check Android Phone Battery Level on Windows 10 PC")</f>
        <v>Your Phone app - Check Android Phone Battery Level on Windows 10 PC</v>
      </c>
      <c r="B4835" s="24" t="s">
        <v>4333</v>
      </c>
      <c r="C4835" s="3"/>
      <c r="D4835" s="3"/>
      <c r="E4835" s="3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</row>
    <row r="4836" ht="27.0" customHeight="1">
      <c r="A4836" s="25" t="s">
        <v>4334</v>
      </c>
      <c r="B4836" s="24" t="s">
        <v>4335</v>
      </c>
      <c r="C4836" s="3"/>
      <c r="D4836" s="3"/>
      <c r="E4836" s="3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</row>
    <row r="4837" ht="27.0" customHeight="1">
      <c r="A4837" s="25" t="s">
        <v>4336</v>
      </c>
      <c r="B4837" s="24" t="s">
        <v>4337</v>
      </c>
      <c r="C4837" s="3"/>
      <c r="D4837" s="3"/>
      <c r="E4837" s="3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</row>
    <row r="4838" ht="27.0" customHeight="1">
      <c r="A4838" s="25" t="s">
        <v>4338</v>
      </c>
      <c r="B4838" s="24" t="s">
        <v>4339</v>
      </c>
      <c r="C4838" s="3"/>
      <c r="D4838" s="3"/>
      <c r="E4838" s="3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</row>
    <row r="4839" ht="27.0" customHeight="1">
      <c r="A4839" s="25" t="s">
        <v>4340</v>
      </c>
      <c r="B4839" s="24" t="s">
        <v>4341</v>
      </c>
      <c r="C4839" s="3"/>
      <c r="D4839" s="3"/>
      <c r="E4839" s="3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</row>
    <row r="4840" ht="27.0" customHeight="1">
      <c r="A4840" s="25" t="str">
        <f>HYPERLINK("https://www.tenforums.com/tutorials/155622-drag-drop-files-between-phone-windows-10-pc-your-phone-app.html","Your Phone app - Drag and Drop Files between Android Phone and Windows 10 PC")</f>
        <v>Your Phone app - Drag and Drop Files between Android Phone and Windows 10 PC</v>
      </c>
      <c r="B4840" s="24" t="s">
        <v>4342</v>
      </c>
      <c r="C4840" s="3"/>
      <c r="D4840" s="3"/>
      <c r="E4840" s="3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</row>
    <row r="4841" ht="27.0" customHeight="1">
      <c r="A4841" s="22" t="str">
        <f>HYPERLINK("https://www.tenforums.com/tutorials/136007-turn-off-send-receive-mms-attachments-your-phone-app.html","Your Phone app MMS attachments - Turn On or Off Send and Receive in Windows 10")</f>
        <v>Your Phone app MMS attachments - Turn On or Off Send and Receive in Windows 10</v>
      </c>
      <c r="B4841" s="23" t="s">
        <v>4343</v>
      </c>
      <c r="C4841" s="3"/>
      <c r="D4841" s="3"/>
      <c r="E4841" s="3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</row>
    <row r="4842" ht="27.0" customHeight="1">
      <c r="A4842" s="25" t="s">
        <v>4344</v>
      </c>
      <c r="B4842" s="24" t="s">
        <v>4345</v>
      </c>
      <c r="C4842" s="3"/>
      <c r="D4842" s="3"/>
      <c r="E4842" s="3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</row>
    <row r="4843" ht="27.0" customHeight="1">
      <c r="A4843" s="25" t="s">
        <v>4346</v>
      </c>
      <c r="B4843" s="24" t="s">
        <v>4347</v>
      </c>
      <c r="C4843" s="3"/>
      <c r="D4843" s="3"/>
      <c r="E4843" s="3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</row>
    <row r="4844" ht="27.0" customHeight="1">
      <c r="A4844" s="22" t="str">
        <f>HYPERLINK("https://www.tenforums.com/tutorials/136089-turn-off-your-phone-app-notifications-android-messages.html","Your Phone app Notification Banners for Android Phone Messages - Turn On or Off in Windows 10")</f>
        <v>Your Phone app Notification Banners for Android Phone Messages - Turn On or Off in Windows 10</v>
      </c>
      <c r="B4844" s="23" t="s">
        <v>4348</v>
      </c>
      <c r="C4844" s="3"/>
      <c r="D4844" s="3"/>
      <c r="E4844" s="3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</row>
    <row r="4845" ht="27.0" customHeight="1">
      <c r="A4845" s="22" t="str">
        <f>HYPERLINK("https://www.tenforums.com/tutorials/135911-turn-off-your-phone-app-notifications-android-notifications.html","Your Phone app Notification Banners for Android Phone Notifications - Turn On or Off in Windows 10")</f>
        <v>Your Phone app Notification Banners for Android Phone Notifications - Turn On or Off in Windows 10</v>
      </c>
      <c r="B4845" s="23" t="s">
        <v>4349</v>
      </c>
      <c r="C4845" s="3"/>
      <c r="D4845" s="3"/>
      <c r="E4845" s="3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</row>
    <row r="4846" ht="27.0" customHeight="1">
      <c r="A4846" s="25" t="str">
        <f>HYPERLINK("https://www.tenforums.com/tutorials/156090-change-how-open-notifications-your-phone-app-windows-10-pc.html","Your Phone app Notification - Open in Notifications or Phone Screen in Windows 10")</f>
        <v>Your Phone app Notification - Open in Notifications or Phone Screen in Windows 10</v>
      </c>
      <c r="B4846" s="24" t="s">
        <v>4350</v>
      </c>
      <c r="C4846" s="3"/>
      <c r="D4846" s="3"/>
      <c r="E4846" s="3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</row>
    <row r="4847" ht="27.0" customHeight="1">
      <c r="A4847" s="25" t="s">
        <v>4351</v>
      </c>
      <c r="B4847" s="24" t="s">
        <v>4352</v>
      </c>
      <c r="C4847" s="3"/>
      <c r="D4847" s="3"/>
      <c r="E4847" s="3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</row>
    <row r="4848" ht="27.0" customHeight="1">
      <c r="A4848" s="25" t="s">
        <v>4353</v>
      </c>
      <c r="B4848" s="24" t="s">
        <v>4354</v>
      </c>
      <c r="C4848" s="3"/>
      <c r="D4848" s="3"/>
      <c r="E4848" s="3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</row>
    <row r="4849" ht="27.0" customHeight="1">
      <c r="A4849" s="22" t="str">
        <f>HYPERLINK("https://www.tenforums.com/tutorials/135953-pick-apps-android-phone-notify-your-phone-app-windows-10-a.html","Your Phone app - Pick Apps from Android Phone to Notify in Windows 10")</f>
        <v>Your Phone app - Pick Apps from Android Phone to Notify in Windows 10</v>
      </c>
      <c r="B4849" s="23" t="s">
        <v>4355</v>
      </c>
      <c r="C4849" s="3"/>
      <c r="D4849" s="3"/>
      <c r="E4849" s="3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</row>
    <row r="4850" ht="27.0" customHeight="1">
      <c r="A4850" s="22" t="str">
        <f>HYPERLINK("https://www.tenforums.com/tutorials/119908-see-photos-android-phone-your-phone-app-windows-10-pc.html","Your Phone app - See Photos from Android Phone on Windows 10 PC")</f>
        <v>Your Phone app - See Photos from Android Phone on Windows 10 PC</v>
      </c>
      <c r="B4850" s="23" t="s">
        <v>153</v>
      </c>
      <c r="C4850" s="3"/>
      <c r="D4850" s="3"/>
      <c r="E4850" s="3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</row>
    <row r="4851" ht="27.0" customHeight="1">
      <c r="A4851" s="22" t="str">
        <f>HYPERLINK("https://www.tenforums.com/tutorials/119892-send-text-messages-android-phone-your-phone-app-windows-10-a.html","Your Phone app - Send Text Messages from Android Phone on Windows 10 PC")</f>
        <v>Your Phone app - Send Text Messages from Android Phone on Windows 10 PC</v>
      </c>
      <c r="B4851" s="23" t="s">
        <v>154</v>
      </c>
      <c r="C4851" s="3"/>
      <c r="D4851" s="3"/>
      <c r="E4851" s="3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</row>
    <row r="4852" ht="27.0" customHeight="1">
      <c r="A4852" s="22" t="str">
        <f>HYPERLINK("https://www.tenforums.com/tutorials/136132-turn-off-badge-your-phone-app-taskbar-icon-new-messages.html","Your Phone app Taskbar Icon - Turn On or Off Show Badge for New Messages in Windows 10")</f>
        <v>Your Phone app Taskbar Icon - Turn On or Off Show Badge for New Messages in Windows 10</v>
      </c>
      <c r="B4852" s="23" t="s">
        <v>4356</v>
      </c>
      <c r="C4852" s="3"/>
      <c r="D4852" s="3"/>
      <c r="E4852" s="3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</row>
    <row r="4853" ht="27.0" customHeight="1">
      <c r="A4853" s="22" t="str">
        <f>HYPERLINK("https://www.tenforums.com/tutorials/156008-turn-off-badge-your-phone-app-taskbar-icon-notifications.html","Your Phone app Taskbar Icon - Turn On or Off Badge for New Notifications in Windows 10")</f>
        <v>Your Phone app Taskbar Icon - Turn On or Off Badge for New Notifications in Windows 10</v>
      </c>
      <c r="B4853" s="73" t="s">
        <v>4357</v>
      </c>
      <c r="C4853" s="31"/>
      <c r="D4853" s="31"/>
      <c r="E4853" s="31"/>
      <c r="F4853" s="31"/>
      <c r="G4853" s="31"/>
      <c r="H4853" s="31"/>
      <c r="I4853" s="31"/>
      <c r="J4853" s="31"/>
      <c r="K4853" s="31"/>
      <c r="L4853" s="31"/>
      <c r="M4853" s="31"/>
      <c r="N4853" s="31"/>
      <c r="O4853" s="31"/>
      <c r="P4853" s="31"/>
      <c r="Q4853" s="31"/>
      <c r="R4853" s="31"/>
      <c r="S4853" s="31"/>
      <c r="T4853" s="31"/>
      <c r="U4853" s="31"/>
      <c r="V4853" s="31"/>
      <c r="W4853" s="31"/>
      <c r="X4853" s="31"/>
    </row>
    <row r="4854" ht="27.0" customHeight="1">
      <c r="A4854" s="22" t="str">
        <f>HYPERLINK("https://www.tenforums.com/tutorials/131661-turn-off-mirror-phone-screen-your-phone-app-windows-10-a.html","Your Phone app - Turn On or Off Mirror Phone Screen in on Windows 10 PC")</f>
        <v>Your Phone app - Turn On or Off Mirror Phone Screen in on Windows 10 PC</v>
      </c>
      <c r="B4854" s="23" t="s">
        <v>4358</v>
      </c>
      <c r="C4854" s="3"/>
      <c r="D4854" s="3"/>
      <c r="E4854" s="3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</row>
    <row r="4855" ht="27.0" customHeight="1">
      <c r="A4855" s="25" t="str">
        <f>HYPERLINK("https://www.tenforums.com/tutorials/155490-turn-off-show-audio-playing-phone-your-phone-app-pc.html","Your Phone app - Turn On or Off Show Audio Playing on Andriod Phone on Windows 10 PC")</f>
        <v>Your Phone app - Turn On or Off Show Audio Playing on Andriod Phone on Windows 10 PC</v>
      </c>
      <c r="B4855" s="24" t="s">
        <v>4359</v>
      </c>
      <c r="C4855" s="3"/>
      <c r="D4855" s="3"/>
      <c r="E4855" s="3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</row>
    <row r="4856" ht="27.0" customHeight="1">
      <c r="A4856" s="22" t="str">
        <f>HYPERLINK("https://www.tenforums.com/tutorials/131654-turn-off-android-notifications-your-phone-app-windows-10-a.html","Your Phone app - Turn On or Off Show Notifications from Android Phone on Windows 10 PC")</f>
        <v>Your Phone app - Turn On or Off Show Notifications from Android Phone on Windows 10 PC</v>
      </c>
      <c r="B4856" s="23" t="s">
        <v>4360</v>
      </c>
      <c r="C4856" s="3"/>
      <c r="D4856" s="3"/>
      <c r="E4856" s="3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</row>
    <row r="4857" ht="27.0" customHeight="1">
      <c r="A4857" s="22" t="str">
        <f>HYPERLINK("https://www.tenforums.com/tutorials/119673-turn-off-show-photos-phone-your-phone-app-windows-10-a.html","Your Phone app - Turn On or Off Show Photos from Phone in Windows 10")</f>
        <v>Your Phone app - Turn On or Off Show Photos from Phone in Windows 10</v>
      </c>
      <c r="B4857" s="23" t="s">
        <v>4361</v>
      </c>
      <c r="C4857" s="3"/>
      <c r="D4857" s="3"/>
      <c r="E4857" s="3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</row>
    <row r="4858" ht="27.0" customHeight="1">
      <c r="A4858" s="22" t="str">
        <f>HYPERLINK("https://www.tenforums.com/tutorials/119713-turn-off-show-text-messages-phone-your-phone-app-windows-10-a.html","Your Phone app - Turn On or Off Show Text Messages from Phone in Windows 10")</f>
        <v>Your Phone app - Turn On or Off Show Text Messages from Phone in Windows 10</v>
      </c>
      <c r="B4858" s="23" t="s">
        <v>4362</v>
      </c>
      <c r="C4858" s="3"/>
      <c r="D4858" s="3"/>
      <c r="E4858" s="3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</row>
    <row r="4859" ht="27.0" customHeight="1">
      <c r="A4859" s="22" t="str">
        <f>HYPERLINK("https://www.tenforums.com/tutorials/119899-view-text-messages-android-phone-your-phone-app-windows-10-a.html","Your Phone app - View Text Messages from Android Phone on Windows 10 PC")</f>
        <v>Your Phone app - View Text Messages from Android Phone on Windows 10 PC</v>
      </c>
      <c r="B4859" s="23" t="s">
        <v>156</v>
      </c>
      <c r="C4859" s="3"/>
      <c r="D4859" s="3"/>
      <c r="E4859" s="3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</row>
    <row r="4860" ht="27.0" customHeight="1">
      <c r="A4860" s="25" t="s">
        <v>4363</v>
      </c>
      <c r="B4860" s="24" t="s">
        <v>4364</v>
      </c>
      <c r="C4860" s="3"/>
      <c r="D4860" s="3"/>
      <c r="E4860" s="3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</row>
    <row r="4861" ht="27.0" customHeight="1">
      <c r="A4861" s="25" t="str">
        <f>HYPERLINK("https://www.tenforums.com/tutorials/155467-turn-off-link-windows-your-phone-app-android-phone.html","Your Phone Companion app - Turn On or Off Link to Windows on Android Phone")</f>
        <v>Your Phone Companion app - Turn On or Off Link to Windows on Android Phone</v>
      </c>
      <c r="B4861" s="24" t="s">
        <v>4365</v>
      </c>
      <c r="C4861" s="3"/>
      <c r="D4861" s="3"/>
      <c r="E4861" s="3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</row>
    <row r="4862" ht="27.0" customHeight="1">
      <c r="A4862" s="22" t="str">
        <f>HYPERLINK("https://www.tenforums.com/tutorials/133631-turn-off-sync-over-mobile-data-pc-your-phone-app.html","Your Phone Companion app - Turn On or Off Sync over mobile data with Windows 10 PC")</f>
        <v>Your Phone Companion app - Turn On or Off Sync over mobile data with Windows 10 PC</v>
      </c>
      <c r="B4862" s="23" t="s">
        <v>4366</v>
      </c>
      <c r="C4862" s="3"/>
      <c r="D4862" s="3"/>
      <c r="E4862" s="3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</row>
    <row r="4863" ht="27.0" customHeight="1">
      <c r="A4863" s="25" t="s">
        <v>4367</v>
      </c>
      <c r="B4863" s="24" t="s">
        <v>4368</v>
      </c>
      <c r="C4863" s="3"/>
      <c r="D4863" s="3"/>
      <c r="E4863" s="3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</row>
    <row r="4864" ht="27.0" customHeight="1">
      <c r="A4864" s="22" t="str">
        <f>HYPERLINK("https://www.tenforums.com/tutorials/92491-turn-off-your-remote-session-will-disconnected-windows.html","""Your remote session will be disconnected"" message - Turn On or Off in Windows")</f>
        <v>"Your remote session will be disconnected" message - Turn On or Off in Windows</v>
      </c>
      <c r="B4864" s="23" t="s">
        <v>3269</v>
      </c>
      <c r="C4864" s="3"/>
      <c r="D4864" s="3"/>
      <c r="E4864" s="3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</row>
    <row r="4865" ht="27.0" customHeight="1">
      <c r="A4865" s="30" t="str">
        <f>HYPERLINK("https://www.tenforums.com/tutorials/48012-fix-youve-been-signed-temporary-profile-windows-10-a.html","You've been signed in with a temporary profile - Fix")</f>
        <v>You've been signed in with a temporary profile - Fix</v>
      </c>
      <c r="B4865" s="24" t="s">
        <v>3801</v>
      </c>
      <c r="C4865" s="3"/>
      <c r="D4865" s="3"/>
      <c r="E4865" s="3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</row>
    <row r="4866" ht="27.0" customHeight="1">
      <c r="A4866" s="22" t="str">
        <f>HYPERLINK("https://www.tenforums.com/tutorials/121451-enable-av1-video-support-youtube.html","YouTube AV1 Video Support - Enable")</f>
        <v>YouTube AV1 Video Support - Enable</v>
      </c>
      <c r="B4866" s="23" t="s">
        <v>4369</v>
      </c>
      <c r="C4866" s="3"/>
      <c r="D4866" s="3"/>
      <c r="E4866" s="3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</row>
    <row r="4867" ht="27.0" customHeight="1">
      <c r="A4867" s="25" t="str">
        <f>HYPERLINK("https://www.tenforums.com/tutorials/142815-securely-login-local-accounts-yubikey-security-key-windows.html","YubiKey Security Key - Login to Local Accounts with in Windows")</f>
        <v>YubiKey Security Key - Login to Local Accounts with in Windows</v>
      </c>
      <c r="B4867" s="24" t="s">
        <v>1609</v>
      </c>
      <c r="C4867" s="3"/>
      <c r="D4867" s="3"/>
      <c r="E4867" s="3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</row>
    <row r="4868" ht="27.0" customHeight="1">
      <c r="A4868" s="6" t="s">
        <v>4370</v>
      </c>
      <c r="B4868" s="6" t="s">
        <v>4370</v>
      </c>
      <c r="C4868" s="21"/>
      <c r="D4868" s="21"/>
      <c r="E4868" s="21"/>
      <c r="F4868" s="21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1"/>
      <c r="S4868" s="21"/>
      <c r="T4868" s="21"/>
      <c r="U4868" s="21"/>
      <c r="V4868" s="21"/>
      <c r="W4868" s="21"/>
      <c r="X4868" s="21"/>
    </row>
    <row r="4869" ht="27.0" customHeight="1">
      <c r="A4869" s="22" t="str">
        <f>HYPERLINK("https://www.tenforums.com/tutorials/3233-extract-all-context-menu-add-remove-windows.html","ZIP 'Extract All' Context Menu - Add or Remove in Windows")</f>
        <v>ZIP 'Extract All' Context Menu - Add or Remove in Windows</v>
      </c>
      <c r="B4869" s="23" t="s">
        <v>4371</v>
      </c>
      <c r="C4869" s="3"/>
      <c r="D4869" s="3"/>
      <c r="E4869" s="3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</row>
    <row r="4870" ht="27.0" customHeight="1">
      <c r="A4870" s="22" t="str">
        <f>HYPERLINK("https://www.tenforums.com/tutorials/8146-zip-file-folder-how-windows-10-a.html","Zip a File or Folder - How To in Windows 10")</f>
        <v>Zip a File or Folder - How To in Windows 10</v>
      </c>
      <c r="B4870" s="23" t="s">
        <v>4372</v>
      </c>
      <c r="C4870" s="3"/>
      <c r="D4870" s="3"/>
      <c r="E4870" s="3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</row>
    <row r="4871" ht="27.0" customHeight="1">
      <c r="A4871" s="22" t="str">
        <f>HYPERLINK("https://www.tenforums.com/tutorials/44101-unzip-files-zipped-folder-windows-10-a.html","Zipped Folder - Unzip Files from in Windows 10 ")</f>
        <v>Zipped Folder - Unzip Files from in Windows 10 </v>
      </c>
      <c r="B4871" s="23" t="s">
        <v>1108</v>
      </c>
      <c r="C4871" s="3"/>
      <c r="D4871" s="3"/>
      <c r="E4871" s="3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</row>
    <row r="4872" ht="27.0" customHeight="1">
      <c r="A4872" s="22" t="str">
        <f>HYPERLINK("https://www.tenforums.com/tutorials/2774-open-zpc-settings-windows-10-a.html","zPC settings - Open in Windows 10")</f>
        <v>zPC settings - Open in Windows 10</v>
      </c>
      <c r="B4872" s="24" t="s">
        <v>4373</v>
      </c>
      <c r="C4872" s="3"/>
      <c r="D4872" s="3"/>
      <c r="E4872" s="3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</row>
    <row r="4873" ht="17.25" customHeight="1">
      <c r="A4873" s="74"/>
      <c r="B4873" s="74"/>
      <c r="C4873" s="3"/>
      <c r="D4873" s="3"/>
      <c r="E4873" s="3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</row>
    <row r="4874" ht="27.0" customHeight="1">
      <c r="A4874" s="74"/>
      <c r="B4874" s="74"/>
      <c r="C4874" s="3"/>
      <c r="D4874" s="3"/>
      <c r="E4874" s="3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</row>
    <row r="4875" ht="27.0" customHeight="1">
      <c r="A4875" s="74"/>
      <c r="B4875" s="74"/>
      <c r="C4875" s="3"/>
      <c r="D4875" s="3"/>
      <c r="E4875" s="3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</row>
    <row r="4876" ht="27.0" customHeight="1">
      <c r="A4876" s="74"/>
      <c r="B4876" s="74"/>
      <c r="C4876" s="3"/>
      <c r="D4876" s="3"/>
      <c r="E4876" s="3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</row>
    <row r="4877" ht="27.0" customHeight="1">
      <c r="A4877" s="74"/>
      <c r="B4877" s="74"/>
      <c r="C4877" s="3"/>
      <c r="D4877" s="3"/>
      <c r="E4877" s="3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</row>
    <row r="4878" ht="27.0" customHeight="1">
      <c r="A4878" s="74"/>
      <c r="B4878" s="74"/>
      <c r="C4878" s="3"/>
      <c r="D4878" s="3"/>
      <c r="E4878" s="3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</row>
    <row r="4879" ht="27.0" customHeight="1">
      <c r="A4879" s="74"/>
      <c r="B4879" s="74"/>
      <c r="C4879" s="3"/>
      <c r="D4879" s="3"/>
      <c r="E4879" s="3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</row>
    <row r="4880" ht="27.0" customHeight="1">
      <c r="A4880" s="74"/>
      <c r="B4880" s="74"/>
      <c r="C4880" s="3"/>
      <c r="D4880" s="3"/>
      <c r="E4880" s="3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</row>
    <row r="4881" ht="27.0" customHeight="1">
      <c r="A4881" s="74"/>
      <c r="B4881" s="74"/>
      <c r="C4881" s="3"/>
      <c r="D4881" s="3"/>
      <c r="E4881" s="3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</row>
    <row r="4882" ht="27.0" customHeight="1">
      <c r="A4882" s="74"/>
      <c r="B4882" s="74"/>
      <c r="C4882" s="3"/>
      <c r="D4882" s="3"/>
      <c r="E4882" s="3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</row>
    <row r="4883" ht="27.0" customHeight="1">
      <c r="A4883" s="74"/>
      <c r="B4883" s="74"/>
      <c r="C4883" s="3"/>
      <c r="D4883" s="3"/>
      <c r="E4883" s="3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</row>
    <row r="4884" ht="27.0" customHeight="1">
      <c r="A4884" s="74"/>
      <c r="B4884" s="74"/>
      <c r="C4884" s="3"/>
      <c r="D4884" s="3"/>
      <c r="E4884" s="3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</row>
    <row r="4885" ht="27.0" customHeight="1">
      <c r="A4885" s="74"/>
      <c r="B4885" s="74"/>
      <c r="C4885" s="3"/>
      <c r="D4885" s="3"/>
      <c r="E4885" s="3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</row>
    <row r="4886" ht="27.0" customHeight="1">
      <c r="A4886" s="74"/>
      <c r="B4886" s="74"/>
      <c r="C4886" s="3"/>
      <c r="D4886" s="3"/>
      <c r="E4886" s="3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</row>
    <row r="4887" ht="27.0" customHeight="1">
      <c r="A4887" s="74"/>
      <c r="B4887" s="74"/>
      <c r="C4887" s="3"/>
      <c r="D4887" s="3"/>
      <c r="E4887" s="3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</row>
    <row r="4888" ht="27.0" customHeight="1">
      <c r="A4888" s="74"/>
      <c r="B4888" s="74"/>
      <c r="C4888" s="3"/>
      <c r="D4888" s="3"/>
      <c r="E4888" s="3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</row>
    <row r="4889" ht="27.0" customHeight="1">
      <c r="A4889" s="74"/>
      <c r="B4889" s="74"/>
      <c r="C4889" s="3"/>
      <c r="D4889" s="3"/>
      <c r="E4889" s="3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</row>
    <row r="4890" ht="27.0" customHeight="1">
      <c r="A4890" s="74"/>
      <c r="B4890" s="74"/>
      <c r="C4890" s="3"/>
      <c r="D4890" s="3"/>
      <c r="E4890" s="3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</row>
    <row r="4891" ht="27.0" customHeight="1">
      <c r="A4891" s="74"/>
      <c r="B4891" s="74"/>
      <c r="C4891" s="3"/>
      <c r="D4891" s="3"/>
      <c r="E4891" s="3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</row>
    <row r="4892" ht="27.0" customHeight="1">
      <c r="A4892" s="74"/>
      <c r="B4892" s="74"/>
      <c r="C4892" s="3"/>
      <c r="D4892" s="3"/>
      <c r="E4892" s="3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</row>
    <row r="4893" ht="27.0" customHeight="1">
      <c r="A4893" s="74"/>
      <c r="B4893" s="74"/>
      <c r="C4893" s="3"/>
      <c r="D4893" s="3"/>
      <c r="E4893" s="3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</row>
    <row r="4894" ht="27.0" customHeight="1">
      <c r="A4894" s="74"/>
      <c r="B4894" s="74"/>
      <c r="C4894" s="3"/>
      <c r="D4894" s="3"/>
      <c r="E4894" s="3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</row>
    <row r="4895" ht="27.0" customHeight="1">
      <c r="A4895" s="74"/>
      <c r="B4895" s="74"/>
      <c r="C4895" s="3"/>
      <c r="D4895" s="3"/>
      <c r="E4895" s="3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</row>
    <row r="4896" ht="27.0" customHeight="1">
      <c r="A4896" s="74"/>
      <c r="B4896" s="74"/>
      <c r="C4896" s="3"/>
      <c r="D4896" s="3"/>
      <c r="E4896" s="3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</row>
    <row r="4897" ht="27.0" customHeight="1">
      <c r="A4897" s="74"/>
      <c r="B4897" s="74"/>
      <c r="C4897" s="3"/>
      <c r="D4897" s="3"/>
      <c r="E4897" s="3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</row>
    <row r="4898" ht="27.0" customHeight="1">
      <c r="A4898" s="74"/>
      <c r="B4898" s="74"/>
      <c r="C4898" s="3"/>
      <c r="D4898" s="3"/>
      <c r="E4898" s="3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</row>
    <row r="4899" ht="27.0" customHeight="1">
      <c r="A4899" s="74"/>
      <c r="B4899" s="74"/>
      <c r="C4899" s="3"/>
      <c r="D4899" s="3"/>
      <c r="E4899" s="3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</row>
    <row r="4900" ht="27.0" customHeight="1">
      <c r="A4900" s="74"/>
      <c r="B4900" s="74"/>
      <c r="C4900" s="3"/>
      <c r="D4900" s="3"/>
      <c r="E4900" s="3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</row>
    <row r="4901" ht="27.0" customHeight="1">
      <c r="A4901" s="74"/>
      <c r="B4901" s="74"/>
      <c r="C4901" s="3"/>
      <c r="D4901" s="3"/>
      <c r="E4901" s="3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</row>
    <row r="4902" ht="27.0" customHeight="1">
      <c r="A4902" s="74"/>
      <c r="B4902" s="74"/>
      <c r="C4902" s="3"/>
      <c r="D4902" s="3"/>
      <c r="E4902" s="3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</row>
    <row r="4903" ht="27.0" customHeight="1">
      <c r="A4903" s="74"/>
      <c r="B4903" s="74"/>
      <c r="C4903" s="3"/>
      <c r="D4903" s="3"/>
      <c r="E4903" s="3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</row>
    <row r="4904" ht="27.0" customHeight="1">
      <c r="A4904" s="74"/>
      <c r="B4904" s="74"/>
      <c r="C4904" s="3"/>
      <c r="D4904" s="3"/>
      <c r="E4904" s="3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</row>
    <row r="4905" ht="27.0" customHeight="1">
      <c r="A4905" s="74"/>
      <c r="B4905" s="74"/>
      <c r="C4905" s="3"/>
      <c r="D4905" s="3"/>
      <c r="E4905" s="3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</row>
    <row r="4906" ht="27.0" customHeight="1">
      <c r="A4906" s="74"/>
      <c r="B4906" s="74"/>
      <c r="C4906" s="3"/>
      <c r="D4906" s="3"/>
      <c r="E4906" s="3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</row>
    <row r="4907" ht="27.0" customHeight="1">
      <c r="A4907" s="74"/>
      <c r="B4907" s="74"/>
      <c r="C4907" s="3"/>
      <c r="D4907" s="3"/>
      <c r="E4907" s="3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</row>
    <row r="4908" ht="27.0" customHeight="1">
      <c r="A4908" s="74"/>
      <c r="B4908" s="74"/>
      <c r="C4908" s="3"/>
      <c r="D4908" s="3"/>
      <c r="E4908" s="3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</row>
    <row r="4909" ht="27.0" customHeight="1">
      <c r="A4909" s="74"/>
      <c r="B4909" s="74"/>
      <c r="C4909" s="3"/>
      <c r="D4909" s="3"/>
      <c r="E4909" s="3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</row>
    <row r="4910" ht="27.0" customHeight="1">
      <c r="A4910" s="74"/>
      <c r="B4910" s="74"/>
      <c r="C4910" s="3"/>
      <c r="D4910" s="3"/>
      <c r="E4910" s="3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</row>
    <row r="4911" ht="27.0" customHeight="1">
      <c r="A4911" s="74"/>
      <c r="B4911" s="74"/>
      <c r="C4911" s="3"/>
      <c r="D4911" s="3"/>
      <c r="E4911" s="3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</row>
    <row r="4912" ht="27.0" customHeight="1">
      <c r="A4912" s="74"/>
      <c r="B4912" s="74"/>
      <c r="C4912" s="3"/>
      <c r="D4912" s="3"/>
      <c r="E4912" s="3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</row>
    <row r="4913" ht="27.0" customHeight="1">
      <c r="A4913" s="74"/>
      <c r="B4913" s="74"/>
      <c r="C4913" s="3"/>
      <c r="D4913" s="3"/>
      <c r="E4913" s="3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</row>
    <row r="4914" ht="27.0" customHeight="1">
      <c r="A4914" s="74"/>
      <c r="B4914" s="74"/>
      <c r="C4914" s="3"/>
      <c r="D4914" s="3"/>
      <c r="E4914" s="3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</row>
    <row r="4915" ht="27.0" customHeight="1">
      <c r="A4915" s="74"/>
      <c r="B4915" s="74"/>
      <c r="C4915" s="3"/>
      <c r="D4915" s="3"/>
      <c r="E4915" s="3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</row>
    <row r="4916" ht="27.0" customHeight="1">
      <c r="A4916" s="74"/>
      <c r="B4916" s="74"/>
      <c r="C4916" s="3"/>
      <c r="D4916" s="3"/>
      <c r="E4916" s="3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</row>
    <row r="4917" ht="27.0" customHeight="1">
      <c r="A4917" s="74"/>
      <c r="B4917" s="74"/>
      <c r="C4917" s="3"/>
      <c r="D4917" s="3"/>
      <c r="E4917" s="3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</row>
    <row r="4918" ht="27.0" customHeight="1">
      <c r="A4918" s="74"/>
      <c r="B4918" s="74"/>
      <c r="C4918" s="3"/>
      <c r="D4918" s="3"/>
      <c r="E4918" s="3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</row>
    <row r="4919" ht="27.0" customHeight="1">
      <c r="A4919" s="74"/>
      <c r="B4919" s="74"/>
      <c r="C4919" s="3"/>
      <c r="D4919" s="3"/>
      <c r="E4919" s="3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</row>
    <row r="4920" ht="27.0" customHeight="1">
      <c r="A4920" s="74"/>
      <c r="B4920" s="74"/>
      <c r="C4920" s="3"/>
      <c r="D4920" s="3"/>
      <c r="E4920" s="3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</row>
    <row r="4921" ht="27.0" customHeight="1">
      <c r="A4921" s="74"/>
      <c r="B4921" s="74"/>
      <c r="C4921" s="3"/>
      <c r="D4921" s="3"/>
      <c r="E4921" s="3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</row>
    <row r="4922" ht="27.0" customHeight="1">
      <c r="A4922" s="74"/>
      <c r="B4922" s="74"/>
      <c r="C4922" s="3"/>
      <c r="D4922" s="3"/>
      <c r="E4922" s="3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</row>
    <row r="4923" ht="27.0" customHeight="1">
      <c r="A4923" s="74"/>
      <c r="B4923" s="74"/>
      <c r="C4923" s="3"/>
      <c r="D4923" s="3"/>
      <c r="E4923" s="3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</row>
    <row r="4924" ht="27.0" customHeight="1">
      <c r="A4924" s="74"/>
      <c r="B4924" s="74"/>
      <c r="C4924" s="3"/>
      <c r="D4924" s="3"/>
      <c r="E4924" s="3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</row>
    <row r="4925" ht="27.0" customHeight="1">
      <c r="A4925" s="74"/>
      <c r="B4925" s="74"/>
      <c r="C4925" s="3"/>
      <c r="D4925" s="3"/>
      <c r="E4925" s="3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</row>
    <row r="4926" ht="27.0" customHeight="1">
      <c r="A4926" s="74"/>
      <c r="B4926" s="74"/>
      <c r="C4926" s="3"/>
      <c r="D4926" s="3"/>
      <c r="E4926" s="3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</row>
    <row r="4927" ht="27.0" customHeight="1">
      <c r="A4927" s="74"/>
      <c r="B4927" s="74"/>
      <c r="C4927" s="3"/>
      <c r="D4927" s="3"/>
      <c r="E4927" s="3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</row>
    <row r="4928" ht="27.0" customHeight="1">
      <c r="A4928" s="74"/>
      <c r="B4928" s="74"/>
      <c r="C4928" s="3"/>
      <c r="D4928" s="3"/>
      <c r="E4928" s="3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</row>
    <row r="4929" ht="27.0" customHeight="1">
      <c r="A4929" s="74"/>
      <c r="B4929" s="74"/>
      <c r="C4929" s="3"/>
      <c r="D4929" s="3"/>
      <c r="E4929" s="3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</row>
    <row r="4930" ht="27.0" customHeight="1">
      <c r="A4930" s="74"/>
      <c r="B4930" s="74"/>
      <c r="C4930" s="3"/>
      <c r="D4930" s="3"/>
      <c r="E4930" s="3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</row>
    <row r="4931" ht="27.0" customHeight="1">
      <c r="A4931" s="74"/>
      <c r="B4931" s="74"/>
      <c r="C4931" s="3"/>
      <c r="D4931" s="3"/>
      <c r="E4931" s="3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</row>
    <row r="4932" ht="27.0" customHeight="1">
      <c r="A4932" s="74"/>
      <c r="B4932" s="74"/>
      <c r="C4932" s="3"/>
      <c r="D4932" s="3"/>
      <c r="E4932" s="3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</row>
    <row r="4933" ht="27.0" customHeight="1">
      <c r="A4933" s="74"/>
      <c r="B4933" s="74"/>
      <c r="C4933" s="3"/>
      <c r="D4933" s="3"/>
      <c r="E4933" s="3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</row>
    <row r="4934" ht="27.0" customHeight="1">
      <c r="A4934" s="74"/>
      <c r="B4934" s="74"/>
      <c r="C4934" s="3"/>
      <c r="D4934" s="3"/>
      <c r="E4934" s="3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</row>
    <row r="4935" ht="27.0" customHeight="1">
      <c r="A4935" s="74"/>
      <c r="B4935" s="74"/>
      <c r="C4935" s="3"/>
      <c r="D4935" s="3"/>
      <c r="E4935" s="3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</row>
    <row r="4936" ht="27.0" customHeight="1">
      <c r="A4936" s="74"/>
      <c r="B4936" s="74"/>
      <c r="C4936" s="3"/>
      <c r="D4936" s="3"/>
      <c r="E4936" s="3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</row>
    <row r="4937" ht="27.0" customHeight="1">
      <c r="A4937" s="74"/>
      <c r="B4937" s="74"/>
      <c r="C4937" s="3"/>
      <c r="D4937" s="3"/>
      <c r="E4937" s="3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</row>
    <row r="4938" ht="27.0" customHeight="1">
      <c r="A4938" s="74"/>
      <c r="B4938" s="74"/>
      <c r="C4938" s="3"/>
      <c r="D4938" s="3"/>
      <c r="E4938" s="3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</row>
    <row r="4939" ht="27.0" customHeight="1">
      <c r="A4939" s="74"/>
      <c r="B4939" s="74"/>
      <c r="C4939" s="3"/>
      <c r="D4939" s="3"/>
      <c r="E4939" s="3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</row>
    <row r="4940" ht="27.0" customHeight="1">
      <c r="A4940" s="74"/>
      <c r="B4940" s="74"/>
      <c r="C4940" s="3"/>
      <c r="D4940" s="3"/>
      <c r="E4940" s="3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</row>
    <row r="4941" ht="27.0" customHeight="1">
      <c r="A4941" s="74"/>
      <c r="B4941" s="74"/>
      <c r="C4941" s="3"/>
      <c r="D4941" s="3"/>
      <c r="E4941" s="3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</row>
    <row r="4942" ht="27.0" customHeight="1">
      <c r="A4942" s="74"/>
      <c r="B4942" s="74"/>
      <c r="C4942" s="3"/>
      <c r="D4942" s="3"/>
      <c r="E4942" s="3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</row>
    <row r="4943" ht="27.0" customHeight="1">
      <c r="A4943" s="74"/>
      <c r="B4943" s="74"/>
      <c r="C4943" s="3"/>
      <c r="D4943" s="3"/>
      <c r="E4943" s="3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</row>
    <row r="4944" ht="27.0" customHeight="1">
      <c r="A4944" s="74"/>
      <c r="B4944" s="74"/>
      <c r="C4944" s="3"/>
      <c r="D4944" s="3"/>
      <c r="E4944" s="3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</row>
    <row r="4945" ht="27.0" customHeight="1">
      <c r="A4945" s="74"/>
      <c r="B4945" s="74"/>
      <c r="C4945" s="3"/>
      <c r="D4945" s="3"/>
      <c r="E4945" s="3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</row>
    <row r="4946" ht="27.0" customHeight="1">
      <c r="A4946" s="74"/>
      <c r="B4946" s="74"/>
      <c r="C4946" s="3"/>
      <c r="D4946" s="3"/>
      <c r="E4946" s="3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</row>
    <row r="4947" ht="27.0" customHeight="1">
      <c r="A4947" s="74"/>
      <c r="B4947" s="74"/>
      <c r="C4947" s="3"/>
      <c r="D4947" s="3"/>
      <c r="E4947" s="3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</row>
    <row r="4948" ht="27.0" customHeight="1">
      <c r="A4948" s="74"/>
      <c r="B4948" s="74"/>
      <c r="C4948" s="3"/>
      <c r="D4948" s="3"/>
      <c r="E4948" s="3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</row>
    <row r="4949" ht="27.0" customHeight="1">
      <c r="A4949" s="74"/>
      <c r="B4949" s="74"/>
      <c r="C4949" s="3"/>
      <c r="D4949" s="3"/>
      <c r="E4949" s="3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</row>
    <row r="4950" ht="27.0" customHeight="1">
      <c r="A4950" s="74"/>
      <c r="B4950" s="74"/>
      <c r="C4950" s="3"/>
      <c r="D4950" s="3"/>
      <c r="E4950" s="3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</row>
    <row r="4951" ht="27.0" customHeight="1">
      <c r="A4951" s="74"/>
      <c r="B4951" s="74"/>
      <c r="C4951" s="3"/>
      <c r="D4951" s="3"/>
      <c r="E4951" s="3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</row>
    <row r="4952" ht="27.0" customHeight="1">
      <c r="A4952" s="74"/>
      <c r="B4952" s="74"/>
      <c r="C4952" s="3"/>
      <c r="D4952" s="3"/>
      <c r="E4952" s="3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</row>
    <row r="4953" ht="27.0" customHeight="1">
      <c r="A4953" s="74"/>
      <c r="B4953" s="74"/>
      <c r="C4953" s="3"/>
      <c r="D4953" s="3"/>
      <c r="E4953" s="3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</row>
    <row r="4954" ht="27.0" customHeight="1">
      <c r="A4954" s="74"/>
      <c r="B4954" s="74"/>
      <c r="C4954" s="3"/>
      <c r="D4954" s="3"/>
      <c r="E4954" s="3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</row>
    <row r="4955" ht="27.0" customHeight="1">
      <c r="A4955" s="74"/>
      <c r="B4955" s="74"/>
      <c r="C4955" s="3"/>
      <c r="D4955" s="3"/>
      <c r="E4955" s="3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</row>
    <row r="4956" ht="27.0" customHeight="1">
      <c r="A4956" s="74"/>
      <c r="B4956" s="74"/>
      <c r="C4956" s="3"/>
      <c r="D4956" s="3"/>
      <c r="E4956" s="3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</row>
    <row r="4957" ht="27.0" customHeight="1">
      <c r="A4957" s="74"/>
      <c r="B4957" s="74"/>
      <c r="C4957" s="3"/>
      <c r="D4957" s="3"/>
      <c r="E4957" s="3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</row>
    <row r="4958" ht="27.0" customHeight="1">
      <c r="A4958" s="74"/>
      <c r="B4958" s="74"/>
      <c r="C4958" s="3"/>
      <c r="D4958" s="3"/>
      <c r="E4958" s="3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</row>
    <row r="4959" ht="27.0" customHeight="1">
      <c r="A4959" s="74"/>
      <c r="B4959" s="74"/>
      <c r="C4959" s="3"/>
      <c r="D4959" s="3"/>
      <c r="E4959" s="3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</row>
    <row r="4960" ht="27.0" customHeight="1">
      <c r="A4960" s="74"/>
      <c r="B4960" s="74"/>
      <c r="C4960" s="3"/>
      <c r="D4960" s="3"/>
      <c r="E4960" s="3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</row>
    <row r="4961" ht="27.0" customHeight="1">
      <c r="A4961" s="74"/>
      <c r="B4961" s="74"/>
      <c r="C4961" s="3"/>
      <c r="D4961" s="3"/>
      <c r="E4961" s="3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</row>
    <row r="4962" ht="27.0" customHeight="1">
      <c r="A4962" s="74"/>
      <c r="B4962" s="74"/>
      <c r="C4962" s="3"/>
      <c r="D4962" s="3"/>
      <c r="E4962" s="3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</row>
    <row r="4963" ht="27.0" customHeight="1">
      <c r="A4963" s="74"/>
      <c r="B4963" s="74"/>
      <c r="C4963" s="3"/>
      <c r="D4963" s="3"/>
      <c r="E4963" s="3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</row>
    <row r="4964" ht="27.0" customHeight="1">
      <c r="A4964" s="74"/>
      <c r="B4964" s="74"/>
      <c r="C4964" s="3"/>
      <c r="D4964" s="3"/>
      <c r="E4964" s="3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</row>
    <row r="4965" ht="27.0" customHeight="1">
      <c r="A4965" s="74"/>
      <c r="B4965" s="74"/>
      <c r="C4965" s="3"/>
      <c r="D4965" s="3"/>
      <c r="E4965" s="3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</row>
    <row r="4966" ht="27.0" customHeight="1">
      <c r="A4966" s="74"/>
      <c r="B4966" s="74"/>
      <c r="C4966" s="3"/>
      <c r="D4966" s="3"/>
      <c r="E4966" s="3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</row>
    <row r="4967" ht="27.0" customHeight="1">
      <c r="A4967" s="74"/>
      <c r="B4967" s="74"/>
      <c r="C4967" s="3"/>
      <c r="D4967" s="3"/>
      <c r="E4967" s="3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</row>
    <row r="4968" ht="27.0" customHeight="1">
      <c r="A4968" s="74"/>
      <c r="B4968" s="74"/>
      <c r="C4968" s="3"/>
      <c r="D4968" s="3"/>
      <c r="E4968" s="3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</row>
    <row r="4969" ht="27.0" customHeight="1">
      <c r="A4969" s="74"/>
      <c r="B4969" s="74"/>
      <c r="C4969" s="3"/>
      <c r="D4969" s="3"/>
      <c r="E4969" s="3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</row>
    <row r="4970" ht="27.0" customHeight="1">
      <c r="A4970" s="74"/>
      <c r="B4970" s="74"/>
      <c r="C4970" s="3"/>
      <c r="D4970" s="3"/>
      <c r="E4970" s="3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</row>
    <row r="4971" ht="27.0" customHeight="1">
      <c r="A4971" s="74"/>
      <c r="B4971" s="74"/>
      <c r="C4971" s="3"/>
      <c r="D4971" s="3"/>
      <c r="E4971" s="3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</row>
    <row r="4972" ht="27.0" customHeight="1">
      <c r="A4972" s="74"/>
      <c r="B4972" s="74"/>
      <c r="C4972" s="3"/>
      <c r="D4972" s="3"/>
      <c r="E4972" s="3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</row>
    <row r="4973" ht="27.0" customHeight="1">
      <c r="A4973" s="74"/>
      <c r="B4973" s="74"/>
      <c r="C4973" s="3"/>
      <c r="D4973" s="3"/>
      <c r="E4973" s="3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</row>
    <row r="4974" ht="27.0" customHeight="1">
      <c r="A4974" s="74"/>
      <c r="B4974" s="74"/>
      <c r="C4974" s="3"/>
      <c r="D4974" s="3"/>
      <c r="E4974" s="3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</row>
    <row r="4975" ht="27.0" customHeight="1">
      <c r="A4975" s="74"/>
      <c r="B4975" s="74"/>
      <c r="C4975" s="3"/>
      <c r="D4975" s="3"/>
      <c r="E4975" s="3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</row>
    <row r="4976" ht="27.0" customHeight="1">
      <c r="A4976" s="74"/>
      <c r="B4976" s="74"/>
      <c r="C4976" s="3"/>
      <c r="D4976" s="3"/>
      <c r="E4976" s="3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</row>
    <row r="4977" ht="27.0" customHeight="1">
      <c r="A4977" s="74"/>
      <c r="B4977" s="74"/>
      <c r="C4977" s="3"/>
      <c r="D4977" s="3"/>
      <c r="E4977" s="3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</row>
    <row r="4978" ht="27.0" customHeight="1">
      <c r="A4978" s="74"/>
      <c r="B4978" s="74"/>
      <c r="C4978" s="3"/>
      <c r="D4978" s="3"/>
      <c r="E4978" s="3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</row>
    <row r="4979" ht="27.0" customHeight="1">
      <c r="A4979" s="74"/>
      <c r="B4979" s="74"/>
      <c r="C4979" s="3"/>
      <c r="D4979" s="3"/>
      <c r="E4979" s="3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</row>
    <row r="4980" ht="27.0" customHeight="1">
      <c r="A4980" s="74"/>
      <c r="B4980" s="74"/>
      <c r="C4980" s="3"/>
      <c r="D4980" s="3"/>
      <c r="E4980" s="3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</row>
    <row r="4981" ht="27.0" customHeight="1">
      <c r="A4981" s="74"/>
      <c r="B4981" s="74"/>
      <c r="C4981" s="3"/>
      <c r="D4981" s="3"/>
      <c r="E4981" s="3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</row>
    <row r="4982" ht="27.0" customHeight="1">
      <c r="A4982" s="74"/>
      <c r="B4982" s="74"/>
      <c r="C4982" s="3"/>
      <c r="D4982" s="3"/>
      <c r="E4982" s="3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</row>
    <row r="4983" ht="27.0" customHeight="1">
      <c r="A4983" s="74"/>
      <c r="B4983" s="74"/>
      <c r="C4983" s="3"/>
      <c r="D4983" s="3"/>
      <c r="E4983" s="3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</row>
    <row r="4984" ht="27.0" customHeight="1">
      <c r="A4984" s="74"/>
      <c r="B4984" s="74"/>
      <c r="C4984" s="3"/>
      <c r="D4984" s="3"/>
      <c r="E4984" s="3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</row>
    <row r="4985" ht="27.0" customHeight="1">
      <c r="A4985" s="74"/>
      <c r="B4985" s="74"/>
      <c r="C4985" s="3"/>
      <c r="D4985" s="3"/>
      <c r="E4985" s="3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</row>
    <row r="4986" ht="27.0" customHeight="1">
      <c r="A4986" s="74"/>
      <c r="B4986" s="74"/>
      <c r="C4986" s="3"/>
      <c r="D4986" s="3"/>
      <c r="E4986" s="3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</row>
    <row r="4987" ht="27.0" customHeight="1">
      <c r="A4987" s="74"/>
      <c r="B4987" s="74"/>
      <c r="C4987" s="3"/>
      <c r="D4987" s="3"/>
      <c r="E4987" s="3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</row>
    <row r="4988" ht="27.0" customHeight="1">
      <c r="A4988" s="74"/>
      <c r="B4988" s="74"/>
      <c r="C4988" s="3"/>
      <c r="D4988" s="3"/>
      <c r="E4988" s="3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</row>
    <row r="4989" ht="27.0" customHeight="1">
      <c r="A4989" s="74"/>
      <c r="B4989" s="74"/>
      <c r="C4989" s="3"/>
      <c r="D4989" s="3"/>
      <c r="E4989" s="3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</row>
    <row r="4990" ht="27.0" customHeight="1">
      <c r="A4990" s="74"/>
      <c r="B4990" s="74"/>
      <c r="C4990" s="3"/>
      <c r="D4990" s="3"/>
      <c r="E4990" s="3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</row>
    <row r="4991" ht="27.0" customHeight="1">
      <c r="A4991" s="74"/>
      <c r="B4991" s="74"/>
      <c r="C4991" s="3"/>
      <c r="D4991" s="3"/>
      <c r="E4991" s="3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</row>
    <row r="4992" ht="27.0" customHeight="1">
      <c r="A4992" s="74"/>
      <c r="B4992" s="74"/>
      <c r="C4992" s="3"/>
      <c r="D4992" s="3"/>
      <c r="E4992" s="3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</row>
    <row r="4993" ht="27.0" customHeight="1">
      <c r="A4993" s="74"/>
      <c r="B4993" s="74"/>
      <c r="C4993" s="3"/>
      <c r="D4993" s="3"/>
      <c r="E4993" s="3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</row>
    <row r="4994" ht="27.0" customHeight="1">
      <c r="A4994" s="74"/>
      <c r="B4994" s="74"/>
      <c r="C4994" s="3"/>
      <c r="D4994" s="3"/>
      <c r="E4994" s="3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</row>
    <row r="4995" ht="27.0" customHeight="1">
      <c r="A4995" s="74"/>
      <c r="B4995" s="74"/>
      <c r="C4995" s="3"/>
      <c r="D4995" s="3"/>
      <c r="E4995" s="3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</row>
    <row r="4996" ht="27.0" customHeight="1">
      <c r="A4996" s="74"/>
      <c r="B4996" s="74"/>
      <c r="C4996" s="3"/>
      <c r="D4996" s="3"/>
      <c r="E4996" s="3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</row>
    <row r="4997" ht="27.0" customHeight="1">
      <c r="A4997" s="74"/>
      <c r="B4997" s="74"/>
      <c r="C4997" s="3"/>
      <c r="D4997" s="3"/>
      <c r="E4997" s="3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</row>
    <row r="4998" ht="27.0" customHeight="1">
      <c r="A4998" s="74"/>
      <c r="B4998" s="74"/>
      <c r="C4998" s="3"/>
      <c r="D4998" s="3"/>
      <c r="E4998" s="3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</row>
    <row r="4999" ht="27.0" customHeight="1">
      <c r="A4999" s="74"/>
      <c r="B4999" s="74"/>
      <c r="C4999" s="3"/>
      <c r="D4999" s="3"/>
      <c r="E4999" s="3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</row>
    <row r="5000" ht="27.0" customHeight="1">
      <c r="A5000" s="74"/>
      <c r="B5000" s="74"/>
      <c r="C5000" s="3"/>
      <c r="D5000" s="3"/>
      <c r="E5000" s="3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</row>
    <row r="5001" ht="27.0" customHeight="1">
      <c r="A5001" s="74"/>
      <c r="B5001" s="74"/>
      <c r="C5001" s="3"/>
      <c r="D5001" s="3"/>
      <c r="E5001" s="3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</row>
    <row r="5002" ht="27.0" customHeight="1">
      <c r="A5002" s="74"/>
      <c r="B5002" s="74"/>
      <c r="C5002" s="3"/>
      <c r="D5002" s="3"/>
      <c r="E5002" s="3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</row>
    <row r="5003" ht="27.0" customHeight="1">
      <c r="A5003" s="74"/>
      <c r="B5003" s="74"/>
      <c r="C5003" s="3"/>
      <c r="D5003" s="3"/>
      <c r="E5003" s="3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</row>
    <row r="5004" ht="27.0" customHeight="1">
      <c r="A5004" s="74"/>
      <c r="B5004" s="74"/>
      <c r="C5004" s="3"/>
      <c r="D5004" s="3"/>
      <c r="E5004" s="3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</row>
    <row r="5005" ht="27.0" customHeight="1">
      <c r="A5005" s="74"/>
      <c r="B5005" s="74"/>
      <c r="C5005" s="3"/>
      <c r="D5005" s="3"/>
      <c r="E5005" s="3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</row>
    <row r="5006" ht="27.0" customHeight="1">
      <c r="A5006" s="74"/>
      <c r="B5006" s="74"/>
      <c r="C5006" s="3"/>
      <c r="D5006" s="3"/>
      <c r="E5006" s="3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</row>
    <row r="5007" ht="27.0" customHeight="1">
      <c r="A5007" s="74"/>
      <c r="B5007" s="74"/>
      <c r="C5007" s="3"/>
      <c r="D5007" s="3"/>
      <c r="E5007" s="3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</row>
    <row r="5008" ht="27.0" customHeight="1">
      <c r="A5008" s="74"/>
      <c r="B5008" s="74"/>
      <c r="C5008" s="3"/>
      <c r="D5008" s="3"/>
      <c r="E5008" s="3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</row>
    <row r="5009" ht="27.0" customHeight="1">
      <c r="A5009" s="74"/>
      <c r="B5009" s="74"/>
      <c r="C5009" s="3"/>
      <c r="D5009" s="3"/>
      <c r="E5009" s="3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</row>
    <row r="5010" ht="27.0" customHeight="1">
      <c r="A5010" s="74"/>
      <c r="B5010" s="74"/>
      <c r="C5010" s="3"/>
      <c r="D5010" s="3"/>
      <c r="E5010" s="3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</row>
    <row r="5011" ht="27.0" customHeight="1">
      <c r="A5011" s="74"/>
      <c r="B5011" s="74"/>
      <c r="C5011" s="3"/>
      <c r="D5011" s="3"/>
      <c r="E5011" s="3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</row>
    <row r="5012" ht="27.0" customHeight="1">
      <c r="A5012" s="74"/>
      <c r="B5012" s="74"/>
      <c r="C5012" s="3"/>
      <c r="D5012" s="3"/>
      <c r="E5012" s="3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</row>
    <row r="5013" ht="27.0" customHeight="1">
      <c r="A5013" s="74"/>
      <c r="B5013" s="74"/>
      <c r="C5013" s="3"/>
      <c r="D5013" s="3"/>
      <c r="E5013" s="3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</row>
    <row r="5014" ht="27.0" customHeight="1">
      <c r="A5014" s="74"/>
      <c r="B5014" s="74"/>
      <c r="C5014" s="3"/>
      <c r="D5014" s="3"/>
      <c r="E5014" s="3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</row>
    <row r="5015" ht="27.0" customHeight="1">
      <c r="A5015" s="74"/>
      <c r="B5015" s="74"/>
      <c r="C5015" s="3"/>
      <c r="D5015" s="3"/>
      <c r="E5015" s="3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</row>
    <row r="5016" ht="27.0" customHeight="1">
      <c r="A5016" s="74"/>
      <c r="B5016" s="74"/>
      <c r="C5016" s="3"/>
      <c r="D5016" s="3"/>
      <c r="E5016" s="3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</row>
    <row r="5017" ht="27.0" customHeight="1">
      <c r="A5017" s="74"/>
      <c r="B5017" s="74"/>
      <c r="C5017" s="3"/>
      <c r="D5017" s="3"/>
      <c r="E5017" s="3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</row>
    <row r="5018" ht="27.0" customHeight="1">
      <c r="A5018" s="74"/>
      <c r="B5018" s="74"/>
      <c r="C5018" s="3"/>
      <c r="D5018" s="3"/>
      <c r="E5018" s="3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</row>
    <row r="5019" ht="27.0" customHeight="1">
      <c r="A5019" s="74"/>
      <c r="B5019" s="74"/>
      <c r="C5019" s="3"/>
      <c r="D5019" s="3"/>
      <c r="E5019" s="3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</row>
    <row r="5020" ht="27.0" customHeight="1">
      <c r="A5020" s="74"/>
      <c r="B5020" s="74"/>
      <c r="C5020" s="3"/>
      <c r="D5020" s="3"/>
      <c r="E5020" s="3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</row>
    <row r="5021" ht="27.0" customHeight="1">
      <c r="A5021" s="74"/>
      <c r="B5021" s="74"/>
      <c r="C5021" s="3"/>
      <c r="D5021" s="3"/>
      <c r="E5021" s="3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</row>
    <row r="5022" ht="27.0" customHeight="1">
      <c r="A5022" s="74"/>
      <c r="B5022" s="74"/>
      <c r="C5022" s="3"/>
      <c r="D5022" s="3"/>
      <c r="E5022" s="3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</row>
    <row r="5023" ht="27.0" customHeight="1">
      <c r="A5023" s="74"/>
      <c r="B5023" s="74"/>
      <c r="C5023" s="3"/>
      <c r="D5023" s="3"/>
      <c r="E5023" s="3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</row>
    <row r="5024" ht="27.0" customHeight="1">
      <c r="A5024" s="74"/>
      <c r="B5024" s="74"/>
      <c r="C5024" s="3"/>
      <c r="D5024" s="3"/>
      <c r="E5024" s="3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</row>
    <row r="5025" ht="27.0" customHeight="1">
      <c r="A5025" s="74"/>
      <c r="B5025" s="74"/>
      <c r="C5025" s="3"/>
      <c r="D5025" s="3"/>
      <c r="E5025" s="3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</row>
    <row r="5026" ht="27.0" customHeight="1">
      <c r="A5026" s="74"/>
      <c r="B5026" s="74"/>
      <c r="C5026" s="3"/>
      <c r="D5026" s="3"/>
      <c r="E5026" s="3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</row>
    <row r="5027" ht="27.0" customHeight="1">
      <c r="A5027" s="74"/>
      <c r="B5027" s="74"/>
      <c r="C5027" s="3"/>
      <c r="D5027" s="3"/>
      <c r="E5027" s="3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</row>
    <row r="5028" ht="27.0" customHeight="1">
      <c r="A5028" s="74"/>
      <c r="B5028" s="74"/>
      <c r="C5028" s="3"/>
      <c r="D5028" s="3"/>
      <c r="E5028" s="3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</row>
    <row r="5029" ht="27.0" customHeight="1">
      <c r="A5029" s="74"/>
      <c r="B5029" s="74"/>
      <c r="C5029" s="3"/>
      <c r="D5029" s="3"/>
      <c r="E5029" s="3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</row>
    <row r="5030" ht="27.0" customHeight="1">
      <c r="A5030" s="74"/>
      <c r="B5030" s="74"/>
      <c r="C5030" s="3"/>
      <c r="D5030" s="3"/>
      <c r="E5030" s="3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</row>
    <row r="5031" ht="27.0" customHeight="1">
      <c r="A5031" s="74"/>
      <c r="B5031" s="74"/>
      <c r="C5031" s="3"/>
      <c r="D5031" s="3"/>
      <c r="E5031" s="3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</row>
    <row r="5032" ht="27.0" customHeight="1">
      <c r="A5032" s="74"/>
      <c r="B5032" s="74"/>
      <c r="C5032" s="3"/>
      <c r="D5032" s="3"/>
      <c r="E5032" s="3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</row>
    <row r="5033" ht="27.0" customHeight="1">
      <c r="A5033" s="74"/>
      <c r="B5033" s="74"/>
      <c r="C5033" s="3"/>
      <c r="D5033" s="3"/>
      <c r="E5033" s="3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</row>
    <row r="5034" ht="27.0" customHeight="1">
      <c r="A5034" s="74"/>
      <c r="B5034" s="74"/>
      <c r="C5034" s="3"/>
      <c r="D5034" s="3"/>
      <c r="E5034" s="3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</row>
    <row r="5035" ht="27.0" customHeight="1">
      <c r="A5035" s="74"/>
      <c r="B5035" s="74"/>
      <c r="C5035" s="3"/>
      <c r="D5035" s="3"/>
      <c r="E5035" s="3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</row>
    <row r="5036" ht="27.0" customHeight="1">
      <c r="A5036" s="74"/>
      <c r="B5036" s="74"/>
      <c r="C5036" s="3"/>
      <c r="D5036" s="3"/>
      <c r="E5036" s="3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</row>
    <row r="5037" ht="27.0" customHeight="1">
      <c r="A5037" s="74"/>
      <c r="B5037" s="74"/>
      <c r="C5037" s="3"/>
      <c r="D5037" s="3"/>
      <c r="E5037" s="3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</row>
    <row r="5038" ht="27.0" customHeight="1">
      <c r="A5038" s="74"/>
      <c r="B5038" s="74"/>
      <c r="C5038" s="3"/>
      <c r="D5038" s="3"/>
      <c r="E5038" s="3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</row>
    <row r="5039" ht="27.0" customHeight="1">
      <c r="A5039" s="74"/>
      <c r="B5039" s="74"/>
      <c r="C5039" s="3"/>
      <c r="D5039" s="3"/>
      <c r="E5039" s="3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</row>
    <row r="5040" ht="27.0" customHeight="1">
      <c r="A5040" s="74"/>
      <c r="B5040" s="74"/>
      <c r="C5040" s="3"/>
      <c r="D5040" s="3"/>
      <c r="E5040" s="3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</row>
    <row r="5041" ht="27.0" customHeight="1">
      <c r="A5041" s="74"/>
      <c r="B5041" s="74"/>
      <c r="C5041" s="3"/>
      <c r="D5041" s="3"/>
      <c r="E5041" s="3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</row>
    <row r="5042" ht="27.0" customHeight="1">
      <c r="A5042" s="74"/>
      <c r="B5042" s="74"/>
      <c r="C5042" s="3"/>
      <c r="D5042" s="3"/>
      <c r="E5042" s="3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</row>
    <row r="5043" ht="27.0" customHeight="1">
      <c r="A5043" s="74"/>
      <c r="B5043" s="74"/>
      <c r="C5043" s="3"/>
      <c r="D5043" s="3"/>
      <c r="E5043" s="3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</row>
    <row r="5044" ht="27.0" customHeight="1">
      <c r="A5044" s="74"/>
      <c r="B5044" s="74"/>
      <c r="C5044" s="3"/>
      <c r="D5044" s="3"/>
      <c r="E5044" s="3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</row>
    <row r="5045" ht="27.0" customHeight="1">
      <c r="A5045" s="74"/>
      <c r="B5045" s="74"/>
      <c r="C5045" s="3"/>
      <c r="D5045" s="3"/>
      <c r="E5045" s="3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</row>
    <row r="5046" ht="27.0" customHeight="1">
      <c r="A5046" s="74"/>
      <c r="B5046" s="74"/>
      <c r="C5046" s="3"/>
      <c r="D5046" s="3"/>
      <c r="E5046" s="3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</row>
    <row r="5047" ht="27.0" customHeight="1">
      <c r="A5047" s="74"/>
      <c r="B5047" s="74"/>
      <c r="C5047" s="3"/>
      <c r="D5047" s="3"/>
      <c r="E5047" s="3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</row>
    <row r="5048" ht="27.0" customHeight="1">
      <c r="A5048" s="74"/>
      <c r="B5048" s="74"/>
      <c r="C5048" s="3"/>
      <c r="D5048" s="3"/>
      <c r="E5048" s="3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</row>
    <row r="5049" ht="27.0" customHeight="1">
      <c r="A5049" s="74"/>
      <c r="B5049" s="74"/>
      <c r="C5049" s="3"/>
      <c r="D5049" s="3"/>
      <c r="E5049" s="3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</row>
    <row r="5050" ht="27.0" customHeight="1">
      <c r="A5050" s="74"/>
      <c r="B5050" s="74"/>
      <c r="C5050" s="3"/>
      <c r="D5050" s="3"/>
      <c r="E5050" s="3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</row>
    <row r="5051" ht="27.0" customHeight="1">
      <c r="A5051" s="74"/>
      <c r="B5051" s="74"/>
      <c r="C5051" s="3"/>
      <c r="D5051" s="3"/>
      <c r="E5051" s="3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</row>
    <row r="5052" ht="27.0" customHeight="1">
      <c r="A5052" s="74"/>
      <c r="B5052" s="74"/>
      <c r="C5052" s="3"/>
      <c r="D5052" s="3"/>
      <c r="E5052" s="3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</row>
    <row r="5053" ht="27.0" customHeight="1">
      <c r="A5053" s="74"/>
      <c r="B5053" s="74"/>
      <c r="C5053" s="3"/>
      <c r="D5053" s="3"/>
      <c r="E5053" s="3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</row>
    <row r="5054" ht="27.0" customHeight="1">
      <c r="A5054" s="74"/>
      <c r="B5054" s="74"/>
      <c r="C5054" s="3"/>
      <c r="D5054" s="3"/>
      <c r="E5054" s="3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</row>
    <row r="5055" ht="27.0" customHeight="1">
      <c r="A5055" s="74"/>
      <c r="B5055" s="74"/>
      <c r="C5055" s="3"/>
      <c r="D5055" s="3"/>
      <c r="E5055" s="3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</row>
    <row r="5056" ht="27.0" customHeight="1">
      <c r="A5056" s="74"/>
      <c r="B5056" s="74"/>
      <c r="C5056" s="3"/>
      <c r="D5056" s="3"/>
      <c r="E5056" s="3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</row>
    <row r="5057" ht="27.0" customHeight="1">
      <c r="A5057" s="74"/>
      <c r="B5057" s="74"/>
      <c r="C5057" s="3"/>
      <c r="D5057" s="3"/>
      <c r="E5057" s="3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</row>
    <row r="5058" ht="27.0" customHeight="1">
      <c r="A5058" s="74"/>
      <c r="B5058" s="74"/>
      <c r="C5058" s="3"/>
      <c r="D5058" s="3"/>
      <c r="E5058" s="3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</row>
    <row r="5059" ht="27.0" customHeight="1">
      <c r="A5059" s="74"/>
      <c r="B5059" s="74"/>
      <c r="C5059" s="3"/>
      <c r="D5059" s="3"/>
      <c r="E5059" s="3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</row>
    <row r="5060" ht="27.0" customHeight="1">
      <c r="A5060" s="74"/>
      <c r="B5060" s="74"/>
      <c r="C5060" s="3"/>
      <c r="D5060" s="3"/>
      <c r="E5060" s="3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</row>
    <row r="5061" ht="27.0" customHeight="1">
      <c r="A5061" s="74"/>
      <c r="B5061" s="74"/>
      <c r="C5061" s="3"/>
      <c r="D5061" s="3"/>
      <c r="E5061" s="3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</row>
    <row r="5062" ht="27.0" customHeight="1">
      <c r="A5062" s="74"/>
      <c r="B5062" s="74"/>
      <c r="C5062" s="3"/>
      <c r="D5062" s="3"/>
      <c r="E5062" s="3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</row>
    <row r="5063" ht="27.0" customHeight="1">
      <c r="A5063" s="74"/>
      <c r="B5063" s="74"/>
      <c r="C5063" s="3"/>
      <c r="D5063" s="3"/>
      <c r="E5063" s="3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</row>
    <row r="5064" ht="27.0" customHeight="1">
      <c r="A5064" s="74"/>
      <c r="B5064" s="74"/>
      <c r="C5064" s="3"/>
      <c r="D5064" s="3"/>
      <c r="E5064" s="3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</row>
    <row r="5065" ht="27.0" customHeight="1">
      <c r="A5065" s="74"/>
      <c r="B5065" s="74"/>
      <c r="C5065" s="3"/>
      <c r="D5065" s="3"/>
      <c r="E5065" s="3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</row>
    <row r="5066" ht="27.0" customHeight="1">
      <c r="A5066" s="74"/>
      <c r="B5066" s="74"/>
      <c r="C5066" s="3"/>
      <c r="D5066" s="3"/>
      <c r="E5066" s="3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</row>
    <row r="5067" ht="27.0" customHeight="1">
      <c r="A5067" s="74"/>
      <c r="B5067" s="74"/>
      <c r="C5067" s="3"/>
      <c r="D5067" s="3"/>
      <c r="E5067" s="3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</row>
    <row r="5068" ht="27.0" customHeight="1">
      <c r="A5068" s="74"/>
      <c r="B5068" s="74"/>
      <c r="C5068" s="3"/>
      <c r="D5068" s="3"/>
      <c r="E5068" s="3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</row>
    <row r="5069" ht="27.0" customHeight="1">
      <c r="A5069" s="74"/>
      <c r="B5069" s="74"/>
      <c r="C5069" s="3"/>
      <c r="D5069" s="3"/>
      <c r="E5069" s="3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</row>
    <row r="5070" ht="27.0" customHeight="1">
      <c r="A5070" s="74"/>
      <c r="B5070" s="74"/>
      <c r="C5070" s="3"/>
      <c r="D5070" s="3"/>
      <c r="E5070" s="3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</row>
    <row r="5071" ht="27.0" customHeight="1">
      <c r="A5071" s="74"/>
      <c r="B5071" s="74"/>
      <c r="C5071" s="3"/>
      <c r="D5071" s="3"/>
      <c r="E5071" s="3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</row>
    <row r="5072" ht="27.0" customHeight="1">
      <c r="A5072" s="74"/>
      <c r="B5072" s="74"/>
      <c r="C5072" s="3"/>
      <c r="D5072" s="3"/>
      <c r="E5072" s="3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</row>
  </sheetData>
  <autoFilter ref="$A$2:$B$4872"/>
  <hyperlinks>
    <hyperlink r:id="rId1" location="option3" ref="A15"/>
    <hyperlink r:id="rId2" ref="A21"/>
    <hyperlink r:id="rId3" ref="A31"/>
    <hyperlink r:id="rId4" ref="A32"/>
    <hyperlink r:id="rId5" ref="A34"/>
    <hyperlink r:id="rId6" ref="A41"/>
    <hyperlink r:id="rId7" ref="A96"/>
    <hyperlink r:id="rId8" ref="A97"/>
    <hyperlink r:id="rId9" ref="A130"/>
    <hyperlink r:id="rId10" ref="A137"/>
    <hyperlink r:id="rId11" ref="A150"/>
    <hyperlink r:id="rId12" ref="A157"/>
    <hyperlink r:id="rId13" ref="A213"/>
    <hyperlink r:id="rId14" ref="A216"/>
    <hyperlink r:id="rId15" ref="A221"/>
    <hyperlink r:id="rId16" ref="A225"/>
    <hyperlink r:id="rId17" ref="A247"/>
    <hyperlink r:id="rId18" ref="A252"/>
    <hyperlink r:id="rId19" ref="A286"/>
    <hyperlink r:id="rId20" ref="A287"/>
    <hyperlink r:id="rId21" ref="A290"/>
    <hyperlink r:id="rId22" ref="A317"/>
    <hyperlink r:id="rId23" ref="A327"/>
    <hyperlink r:id="rId24" ref="A341"/>
    <hyperlink r:id="rId25" ref="A350"/>
    <hyperlink r:id="rId26" ref="A353"/>
    <hyperlink r:id="rId27" ref="A369"/>
    <hyperlink r:id="rId28" ref="A402"/>
    <hyperlink r:id="rId29" ref="A404"/>
    <hyperlink r:id="rId30" ref="A405"/>
    <hyperlink r:id="rId31" ref="A408"/>
    <hyperlink r:id="rId32" ref="A410"/>
    <hyperlink r:id="rId33" ref="A417"/>
    <hyperlink r:id="rId34" location="option5" ref="A420"/>
    <hyperlink r:id="rId35" ref="A423"/>
    <hyperlink r:id="rId36" ref="A436"/>
    <hyperlink r:id="rId37" ref="A449"/>
    <hyperlink r:id="rId38" ref="A482"/>
    <hyperlink r:id="rId39" ref="A500"/>
    <hyperlink r:id="rId40" ref="A501"/>
    <hyperlink r:id="rId41" ref="A502"/>
    <hyperlink r:id="rId42" ref="A508"/>
    <hyperlink r:id="rId43" ref="A518"/>
    <hyperlink r:id="rId44" ref="A536"/>
    <hyperlink r:id="rId45" ref="A552"/>
    <hyperlink r:id="rId46" ref="A573"/>
    <hyperlink r:id="rId47" ref="A574"/>
    <hyperlink r:id="rId48" ref="A575"/>
    <hyperlink r:id="rId49" ref="A578"/>
    <hyperlink r:id="rId50" ref="A595"/>
    <hyperlink r:id="rId51" ref="A603"/>
    <hyperlink r:id="rId52" ref="A605"/>
    <hyperlink r:id="rId53" ref="A648"/>
    <hyperlink r:id="rId54" ref="A669"/>
    <hyperlink r:id="rId55" ref="A670"/>
    <hyperlink r:id="rId56" ref="A677"/>
    <hyperlink r:id="rId57" ref="A691"/>
    <hyperlink r:id="rId58" ref="A692"/>
    <hyperlink r:id="rId59" ref="A700"/>
    <hyperlink r:id="rId60" ref="A708"/>
    <hyperlink r:id="rId61" ref="A711"/>
    <hyperlink r:id="rId62" ref="A715"/>
    <hyperlink r:id="rId63" ref="A717"/>
    <hyperlink r:id="rId64" ref="A721"/>
    <hyperlink r:id="rId65" ref="A727"/>
    <hyperlink r:id="rId66" ref="A728"/>
    <hyperlink r:id="rId67" ref="A730"/>
    <hyperlink r:id="rId68" ref="A731"/>
    <hyperlink r:id="rId69" ref="A732"/>
    <hyperlink r:id="rId70" ref="A736"/>
    <hyperlink r:id="rId71" ref="A750"/>
    <hyperlink r:id="rId72" ref="A800"/>
    <hyperlink r:id="rId73" ref="A801"/>
    <hyperlink r:id="rId74" ref="A804"/>
    <hyperlink r:id="rId75" ref="A809"/>
    <hyperlink r:id="rId76" ref="A818"/>
    <hyperlink r:id="rId77" ref="A821"/>
    <hyperlink r:id="rId78" ref="A822"/>
    <hyperlink r:id="rId79" ref="A828"/>
    <hyperlink r:id="rId80" ref="A829"/>
    <hyperlink r:id="rId81" ref="A831"/>
    <hyperlink r:id="rId82" ref="A846"/>
    <hyperlink r:id="rId83" ref="A848"/>
    <hyperlink r:id="rId84" ref="A886"/>
    <hyperlink r:id="rId85" ref="A904"/>
    <hyperlink r:id="rId86" ref="A906"/>
    <hyperlink r:id="rId87" ref="A907"/>
    <hyperlink r:id="rId88" ref="A908"/>
    <hyperlink r:id="rId89" ref="A909"/>
    <hyperlink r:id="rId90" ref="A910"/>
    <hyperlink r:id="rId91" ref="A911"/>
    <hyperlink r:id="rId92" ref="A914"/>
    <hyperlink r:id="rId93" location="option5" ref="A915"/>
    <hyperlink r:id="rId94" ref="A934"/>
    <hyperlink r:id="rId95" ref="A935"/>
    <hyperlink r:id="rId96" ref="A936"/>
    <hyperlink r:id="rId97" ref="A940"/>
    <hyperlink r:id="rId98" ref="A956"/>
    <hyperlink r:id="rId99" ref="A963"/>
    <hyperlink r:id="rId100" ref="A967"/>
    <hyperlink r:id="rId101" ref="A970"/>
    <hyperlink r:id="rId102" ref="A971"/>
    <hyperlink r:id="rId103" ref="A984"/>
    <hyperlink r:id="rId104" ref="A988"/>
    <hyperlink r:id="rId105" ref="A990"/>
    <hyperlink r:id="rId106" ref="A997"/>
    <hyperlink r:id="rId107" ref="A1007"/>
    <hyperlink r:id="rId108" ref="A1024"/>
    <hyperlink r:id="rId109" ref="A1050"/>
    <hyperlink r:id="rId110" ref="A1060"/>
    <hyperlink r:id="rId111" ref="A1079"/>
    <hyperlink r:id="rId112" ref="A1094"/>
    <hyperlink r:id="rId113" ref="A1102"/>
    <hyperlink r:id="rId114" ref="A1116"/>
    <hyperlink r:id="rId115" ref="A1121"/>
    <hyperlink r:id="rId116" ref="A1127"/>
    <hyperlink r:id="rId117" ref="A1177"/>
    <hyperlink r:id="rId118" ref="A1224"/>
    <hyperlink r:id="rId119" ref="A1245"/>
    <hyperlink r:id="rId120" ref="A1251"/>
    <hyperlink r:id="rId121" ref="A1256"/>
    <hyperlink r:id="rId122" ref="A1265"/>
    <hyperlink r:id="rId123" ref="A1276"/>
    <hyperlink r:id="rId124" ref="A1285"/>
    <hyperlink r:id="rId125" ref="A1311"/>
    <hyperlink r:id="rId126" ref="A1314"/>
    <hyperlink r:id="rId127" ref="A1322"/>
    <hyperlink r:id="rId128" location="option4" ref="A1338"/>
    <hyperlink r:id="rId129" ref="A1355"/>
    <hyperlink r:id="rId130" ref="A1373"/>
    <hyperlink r:id="rId131" ref="A1374"/>
    <hyperlink r:id="rId132" ref="A1375"/>
    <hyperlink r:id="rId133" ref="A1381"/>
    <hyperlink r:id="rId134" ref="A1392"/>
    <hyperlink r:id="rId135" ref="A1394"/>
    <hyperlink r:id="rId136" ref="A1397"/>
    <hyperlink r:id="rId137" ref="A1398"/>
    <hyperlink r:id="rId138" ref="A1408"/>
    <hyperlink r:id="rId139" ref="A1409"/>
    <hyperlink r:id="rId140" ref="A1437"/>
    <hyperlink r:id="rId141" ref="A1438"/>
    <hyperlink r:id="rId142" ref="A1442"/>
    <hyperlink r:id="rId143" ref="A1444"/>
    <hyperlink r:id="rId144" ref="A1445"/>
    <hyperlink r:id="rId145" ref="A1449"/>
    <hyperlink r:id="rId146" ref="A1450"/>
    <hyperlink r:id="rId147" ref="A1466"/>
    <hyperlink r:id="rId148" ref="A1485"/>
    <hyperlink r:id="rId149" ref="A1499"/>
    <hyperlink r:id="rId150" ref="A1500"/>
    <hyperlink r:id="rId151" ref="A1521"/>
    <hyperlink r:id="rId152" ref="A1548"/>
    <hyperlink r:id="rId153" ref="A1555"/>
    <hyperlink r:id="rId154" ref="A1557"/>
    <hyperlink r:id="rId155" ref="A1558"/>
    <hyperlink r:id="rId156" ref="A1559"/>
    <hyperlink r:id="rId157" ref="A1564"/>
    <hyperlink r:id="rId158" ref="A1579"/>
    <hyperlink r:id="rId159" ref="A1592"/>
    <hyperlink r:id="rId160" ref="A1605"/>
    <hyperlink r:id="rId161" ref="A1617"/>
    <hyperlink r:id="rId162" ref="A1620"/>
    <hyperlink r:id="rId163" ref="A1622"/>
    <hyperlink r:id="rId164" ref="A1653"/>
    <hyperlink r:id="rId165" ref="A1658"/>
    <hyperlink r:id="rId166" ref="A1662"/>
    <hyperlink r:id="rId167" ref="A1687"/>
    <hyperlink r:id="rId168" ref="A1692"/>
    <hyperlink r:id="rId169" ref="A1724"/>
    <hyperlink r:id="rId170" ref="A1729"/>
    <hyperlink r:id="rId171" ref="A1737"/>
    <hyperlink r:id="rId172" ref="A1749"/>
    <hyperlink r:id="rId173" ref="A1823"/>
    <hyperlink r:id="rId174" ref="A1825"/>
    <hyperlink r:id="rId175" ref="A1833"/>
    <hyperlink r:id="rId176" ref="A1841"/>
    <hyperlink r:id="rId177" ref="A1842"/>
    <hyperlink r:id="rId178" ref="A1843"/>
    <hyperlink r:id="rId179" ref="A1844"/>
    <hyperlink r:id="rId180" ref="A1845"/>
    <hyperlink r:id="rId181" ref="A1846"/>
    <hyperlink r:id="rId182" ref="A1847"/>
    <hyperlink r:id="rId183" ref="A1848"/>
    <hyperlink r:id="rId184" ref="A1864"/>
    <hyperlink r:id="rId185" ref="A1867"/>
    <hyperlink r:id="rId186" ref="A1871"/>
    <hyperlink r:id="rId187" location="option1" ref="A1889"/>
    <hyperlink r:id="rId188" ref="A1904"/>
    <hyperlink r:id="rId189" ref="A1905"/>
    <hyperlink r:id="rId190" ref="A1906"/>
    <hyperlink r:id="rId191" ref="A1907"/>
    <hyperlink r:id="rId192" ref="A1908"/>
    <hyperlink r:id="rId193" ref="A1909"/>
    <hyperlink r:id="rId194" ref="A1910"/>
    <hyperlink r:id="rId195" ref="A1911"/>
    <hyperlink r:id="rId196" ref="A1912"/>
    <hyperlink r:id="rId197" ref="A1913"/>
    <hyperlink r:id="rId198" ref="A1914"/>
    <hyperlink r:id="rId199" ref="A1915"/>
    <hyperlink r:id="rId200" ref="A1916"/>
    <hyperlink r:id="rId201" ref="A1917"/>
    <hyperlink r:id="rId202" ref="A1918"/>
    <hyperlink r:id="rId203" ref="A1919"/>
    <hyperlink r:id="rId204" ref="A1920"/>
    <hyperlink r:id="rId205" ref="A1931"/>
    <hyperlink r:id="rId206" ref="A1932"/>
    <hyperlink r:id="rId207" ref="A1933"/>
    <hyperlink r:id="rId208" ref="A1934"/>
    <hyperlink r:id="rId209" ref="A1935"/>
    <hyperlink r:id="rId210" ref="A1938"/>
    <hyperlink r:id="rId211" ref="A1939"/>
    <hyperlink r:id="rId212" ref="A1941"/>
    <hyperlink r:id="rId213" ref="A1943"/>
    <hyperlink r:id="rId214" ref="A1944"/>
    <hyperlink r:id="rId215" ref="A1945"/>
    <hyperlink r:id="rId216" ref="A1946"/>
    <hyperlink r:id="rId217" ref="A1947"/>
    <hyperlink r:id="rId218" ref="A1948"/>
    <hyperlink r:id="rId219" ref="A1949"/>
    <hyperlink r:id="rId220" ref="A1950"/>
    <hyperlink r:id="rId221" ref="A1953"/>
    <hyperlink r:id="rId222" ref="A1954"/>
    <hyperlink r:id="rId223" ref="A1955"/>
    <hyperlink r:id="rId224" ref="A1956"/>
    <hyperlink r:id="rId225" ref="A1958"/>
    <hyperlink r:id="rId226" ref="A1959"/>
    <hyperlink r:id="rId227" ref="A1960"/>
    <hyperlink r:id="rId228" ref="A1961"/>
    <hyperlink r:id="rId229" ref="A1968"/>
    <hyperlink r:id="rId230" ref="A1970"/>
    <hyperlink r:id="rId231" ref="A1971"/>
    <hyperlink r:id="rId232" ref="A1972"/>
    <hyperlink r:id="rId233" ref="A1973"/>
    <hyperlink r:id="rId234" ref="A1974"/>
    <hyperlink r:id="rId235" ref="A1976"/>
    <hyperlink r:id="rId236" ref="A1978"/>
    <hyperlink r:id="rId237" ref="A1979"/>
    <hyperlink r:id="rId238" ref="A1980"/>
    <hyperlink r:id="rId239" ref="A1981"/>
    <hyperlink r:id="rId240" ref="A1982"/>
    <hyperlink r:id="rId241" ref="A1983"/>
    <hyperlink r:id="rId242" location="option3" ref="A1985"/>
    <hyperlink r:id="rId243" ref="A1986"/>
    <hyperlink r:id="rId244" ref="A1987"/>
    <hyperlink r:id="rId245" ref="A1988"/>
    <hyperlink r:id="rId246" ref="A1990"/>
    <hyperlink r:id="rId247" ref="A1991"/>
    <hyperlink r:id="rId248" ref="A1992"/>
    <hyperlink r:id="rId249" ref="A1993"/>
    <hyperlink r:id="rId250" ref="A1994"/>
    <hyperlink r:id="rId251" ref="A1995"/>
    <hyperlink r:id="rId252" ref="A1996"/>
    <hyperlink r:id="rId253" ref="A1997"/>
    <hyperlink r:id="rId254" ref="A1998"/>
    <hyperlink r:id="rId255" ref="A1999"/>
    <hyperlink r:id="rId256" ref="A2000"/>
    <hyperlink r:id="rId257" ref="A2001"/>
    <hyperlink r:id="rId258" ref="A2002"/>
    <hyperlink r:id="rId259" ref="A2003"/>
    <hyperlink r:id="rId260" ref="A2004"/>
    <hyperlink r:id="rId261" ref="A2005"/>
    <hyperlink r:id="rId262" ref="A2006"/>
    <hyperlink r:id="rId263" ref="A2007"/>
    <hyperlink r:id="rId264" ref="A2011"/>
    <hyperlink r:id="rId265" ref="A2013"/>
    <hyperlink r:id="rId266" ref="A2014"/>
    <hyperlink r:id="rId267" ref="A2016"/>
    <hyperlink r:id="rId268" ref="A2017"/>
    <hyperlink r:id="rId269" ref="A2019"/>
    <hyperlink r:id="rId270" ref="A2024"/>
    <hyperlink r:id="rId271" ref="A2026"/>
    <hyperlink r:id="rId272" ref="A2027"/>
    <hyperlink r:id="rId273" ref="A2028"/>
    <hyperlink r:id="rId274" ref="A2029"/>
    <hyperlink r:id="rId275" ref="A2030"/>
    <hyperlink r:id="rId276" ref="A2032"/>
    <hyperlink r:id="rId277" ref="A2033"/>
    <hyperlink r:id="rId278" ref="A2034"/>
    <hyperlink r:id="rId279" ref="A2035"/>
    <hyperlink r:id="rId280" ref="A2036"/>
    <hyperlink r:id="rId281" ref="A2039"/>
    <hyperlink r:id="rId282" ref="A2042"/>
    <hyperlink r:id="rId283" ref="A2043"/>
    <hyperlink r:id="rId284" ref="A2044"/>
    <hyperlink r:id="rId285" ref="A2045"/>
    <hyperlink r:id="rId286" ref="A2046"/>
    <hyperlink r:id="rId287" ref="A2047"/>
    <hyperlink r:id="rId288" ref="A2048"/>
    <hyperlink r:id="rId289" ref="A2049"/>
    <hyperlink r:id="rId290" ref="A2050"/>
    <hyperlink r:id="rId291" ref="A2051"/>
    <hyperlink r:id="rId292" ref="A2052"/>
    <hyperlink r:id="rId293" ref="A2053"/>
    <hyperlink r:id="rId294" ref="A2054"/>
    <hyperlink r:id="rId295" ref="A2056"/>
    <hyperlink r:id="rId296" ref="A2057"/>
    <hyperlink r:id="rId297" ref="A2058"/>
    <hyperlink r:id="rId298" ref="A2059"/>
    <hyperlink r:id="rId299" ref="A2060"/>
    <hyperlink r:id="rId300" ref="A2061"/>
    <hyperlink r:id="rId301" ref="A2063"/>
    <hyperlink r:id="rId302" ref="A2064"/>
    <hyperlink r:id="rId303" ref="A2065"/>
    <hyperlink r:id="rId304" ref="A2066"/>
    <hyperlink r:id="rId305" ref="A2067"/>
    <hyperlink r:id="rId306" ref="A2068"/>
    <hyperlink r:id="rId307" ref="A2069"/>
    <hyperlink r:id="rId308" ref="A2070"/>
    <hyperlink r:id="rId309" ref="A2071"/>
    <hyperlink r:id="rId310" ref="A2074"/>
    <hyperlink r:id="rId311" ref="A2075"/>
    <hyperlink r:id="rId312" ref="A2076"/>
    <hyperlink r:id="rId313" ref="A2077"/>
    <hyperlink r:id="rId314" ref="A2078"/>
    <hyperlink r:id="rId315" ref="A2079"/>
    <hyperlink r:id="rId316" ref="A2080"/>
    <hyperlink r:id="rId317" ref="A2081"/>
    <hyperlink r:id="rId318" ref="A2082"/>
    <hyperlink r:id="rId319" ref="A2083"/>
    <hyperlink r:id="rId320" ref="A2084"/>
    <hyperlink r:id="rId321" ref="A2085"/>
    <hyperlink r:id="rId322" ref="A2086"/>
    <hyperlink r:id="rId323" ref="A2087"/>
    <hyperlink r:id="rId324" ref="A2088"/>
    <hyperlink r:id="rId325" ref="A2089"/>
    <hyperlink r:id="rId326" ref="A2090"/>
    <hyperlink r:id="rId327" ref="A2091"/>
    <hyperlink r:id="rId328" ref="A2093"/>
    <hyperlink r:id="rId329" ref="A2094"/>
    <hyperlink r:id="rId330" ref="A2096"/>
    <hyperlink r:id="rId331" ref="A2097"/>
    <hyperlink r:id="rId332" ref="A2100"/>
    <hyperlink r:id="rId333" ref="A2102"/>
    <hyperlink r:id="rId334" ref="A2103"/>
    <hyperlink r:id="rId335" ref="A2104"/>
    <hyperlink r:id="rId336" ref="A2107"/>
    <hyperlink r:id="rId337" ref="A2108"/>
    <hyperlink r:id="rId338" ref="A2109"/>
    <hyperlink r:id="rId339" ref="A2110"/>
    <hyperlink r:id="rId340" ref="A2111"/>
    <hyperlink r:id="rId341" ref="A2113"/>
    <hyperlink r:id="rId342" ref="A2115"/>
    <hyperlink r:id="rId343" ref="A2116"/>
    <hyperlink r:id="rId344" ref="A2117"/>
    <hyperlink r:id="rId345" ref="A2118"/>
    <hyperlink r:id="rId346" ref="A2119"/>
    <hyperlink r:id="rId347" ref="A2120"/>
    <hyperlink r:id="rId348" ref="A2121"/>
    <hyperlink r:id="rId349" ref="A2122"/>
    <hyperlink r:id="rId350" ref="A2123"/>
    <hyperlink r:id="rId351" ref="A2124"/>
    <hyperlink r:id="rId352" ref="A2125"/>
    <hyperlink r:id="rId353" ref="A2127"/>
    <hyperlink r:id="rId354" ref="A2128"/>
    <hyperlink r:id="rId355" ref="A2129"/>
    <hyperlink r:id="rId356" ref="A2130"/>
    <hyperlink r:id="rId357" ref="A2131"/>
    <hyperlink r:id="rId358" ref="A2132"/>
    <hyperlink r:id="rId359" ref="A2134"/>
    <hyperlink r:id="rId360" ref="A2135"/>
    <hyperlink r:id="rId361" ref="A2136"/>
    <hyperlink r:id="rId362" ref="A2137"/>
    <hyperlink r:id="rId363" ref="A2138"/>
    <hyperlink r:id="rId364" ref="A2139"/>
    <hyperlink r:id="rId365" ref="A2140"/>
    <hyperlink r:id="rId366" ref="A2141"/>
    <hyperlink r:id="rId367" ref="A2142"/>
    <hyperlink r:id="rId368" ref="A2143"/>
    <hyperlink r:id="rId369" ref="A2144"/>
    <hyperlink r:id="rId370" ref="A2145"/>
    <hyperlink r:id="rId371" ref="A2146"/>
    <hyperlink r:id="rId372" ref="A2147"/>
    <hyperlink r:id="rId373" ref="A2148"/>
    <hyperlink r:id="rId374" ref="A2149"/>
    <hyperlink r:id="rId375" ref="A2150"/>
    <hyperlink r:id="rId376" ref="A2151"/>
    <hyperlink r:id="rId377" ref="A2153"/>
    <hyperlink r:id="rId378" ref="A2154"/>
    <hyperlink r:id="rId379" ref="A2155"/>
    <hyperlink r:id="rId380" ref="A2156"/>
    <hyperlink r:id="rId381" ref="A2157"/>
    <hyperlink r:id="rId382" ref="A2158"/>
    <hyperlink r:id="rId383" ref="A2159"/>
    <hyperlink r:id="rId384" ref="A2160"/>
    <hyperlink r:id="rId385" ref="A2163"/>
    <hyperlink r:id="rId386" ref="A2164"/>
    <hyperlink r:id="rId387" ref="A2165"/>
    <hyperlink r:id="rId388" ref="A2167"/>
    <hyperlink r:id="rId389" ref="A2168"/>
    <hyperlink r:id="rId390" ref="A2170"/>
    <hyperlink r:id="rId391" ref="A2171"/>
    <hyperlink r:id="rId392" ref="A2172"/>
    <hyperlink r:id="rId393" ref="A2173"/>
    <hyperlink r:id="rId394" ref="A2174"/>
    <hyperlink r:id="rId395" ref="A2175"/>
    <hyperlink r:id="rId396" ref="A2176"/>
    <hyperlink r:id="rId397" ref="A2178"/>
    <hyperlink r:id="rId398" ref="A2179"/>
    <hyperlink r:id="rId399" ref="A2181"/>
    <hyperlink r:id="rId400" ref="A2182"/>
    <hyperlink r:id="rId401" ref="A2183"/>
    <hyperlink r:id="rId402" ref="A2184"/>
    <hyperlink r:id="rId403" ref="A2185"/>
    <hyperlink r:id="rId404" ref="A2188"/>
    <hyperlink r:id="rId405" ref="A2189"/>
    <hyperlink r:id="rId406" ref="A2190"/>
    <hyperlink r:id="rId407" ref="A2191"/>
    <hyperlink r:id="rId408" ref="A2192"/>
    <hyperlink r:id="rId409" ref="A2194"/>
    <hyperlink r:id="rId410" ref="A2195"/>
    <hyperlink r:id="rId411" ref="A2196"/>
    <hyperlink r:id="rId412" ref="A2197"/>
    <hyperlink r:id="rId413" ref="A2198"/>
    <hyperlink r:id="rId414" ref="A2199"/>
    <hyperlink r:id="rId415" ref="A2200"/>
    <hyperlink r:id="rId416" ref="A2201"/>
    <hyperlink r:id="rId417" ref="A2202"/>
    <hyperlink r:id="rId418" ref="A2203"/>
    <hyperlink r:id="rId419" ref="A2204"/>
    <hyperlink r:id="rId420" ref="A2205"/>
    <hyperlink r:id="rId421" ref="A2206"/>
    <hyperlink r:id="rId422" ref="A2207"/>
    <hyperlink r:id="rId423" ref="A2208"/>
    <hyperlink r:id="rId424" ref="A2209"/>
    <hyperlink r:id="rId425" ref="A2210"/>
    <hyperlink r:id="rId426" ref="A2211"/>
    <hyperlink r:id="rId427" ref="A2212"/>
    <hyperlink r:id="rId428" ref="A2213"/>
    <hyperlink r:id="rId429" ref="A2214"/>
    <hyperlink r:id="rId430" ref="A2215"/>
    <hyperlink r:id="rId431" ref="A2216"/>
    <hyperlink r:id="rId432" ref="A2217"/>
    <hyperlink r:id="rId433" ref="A2218"/>
    <hyperlink r:id="rId434" ref="A2219"/>
    <hyperlink r:id="rId435" ref="A2220"/>
    <hyperlink r:id="rId436" ref="A2331"/>
    <hyperlink r:id="rId437" ref="A2332"/>
    <hyperlink r:id="rId438" ref="A2333"/>
    <hyperlink r:id="rId439" ref="A2334"/>
    <hyperlink r:id="rId440" ref="A2335"/>
    <hyperlink r:id="rId441" ref="A2337"/>
    <hyperlink r:id="rId442" ref="A2338"/>
    <hyperlink r:id="rId443" ref="A2339"/>
    <hyperlink r:id="rId444" ref="A2341"/>
    <hyperlink r:id="rId445" ref="A2342"/>
    <hyperlink r:id="rId446" ref="A2350"/>
    <hyperlink r:id="rId447" ref="A2351"/>
    <hyperlink r:id="rId448" ref="A2353"/>
    <hyperlink r:id="rId449" ref="A2359"/>
    <hyperlink r:id="rId450" ref="A2360"/>
    <hyperlink r:id="rId451" ref="A2367"/>
    <hyperlink r:id="rId452" ref="A2370"/>
    <hyperlink r:id="rId453" ref="A2375"/>
    <hyperlink r:id="rId454" ref="A2376"/>
    <hyperlink r:id="rId455" ref="A2377"/>
    <hyperlink r:id="rId456" ref="A2382"/>
    <hyperlink r:id="rId457" ref="A2387"/>
    <hyperlink r:id="rId458" ref="A2390"/>
    <hyperlink r:id="rId459" ref="A2394"/>
    <hyperlink r:id="rId460" ref="A2395"/>
    <hyperlink r:id="rId461" ref="A2404"/>
    <hyperlink r:id="rId462" ref="A2410"/>
    <hyperlink r:id="rId463" ref="A2416"/>
    <hyperlink r:id="rId464" ref="A2420"/>
    <hyperlink r:id="rId465" ref="A2426"/>
    <hyperlink r:id="rId466" ref="A2428"/>
    <hyperlink r:id="rId467" ref="A2434"/>
    <hyperlink r:id="rId468" ref="A2437"/>
    <hyperlink r:id="rId469" ref="A2438"/>
    <hyperlink r:id="rId470" ref="A2453"/>
    <hyperlink r:id="rId471" ref="A2454"/>
    <hyperlink r:id="rId472" ref="A2529"/>
    <hyperlink r:id="rId473" ref="A2552"/>
    <hyperlink r:id="rId474" ref="A2555"/>
    <hyperlink r:id="rId475" ref="A2568"/>
    <hyperlink r:id="rId476" ref="A2579"/>
    <hyperlink r:id="rId477" ref="A2580"/>
    <hyperlink r:id="rId478" ref="A2581"/>
    <hyperlink r:id="rId479" ref="A2582"/>
    <hyperlink r:id="rId480" ref="A2583"/>
    <hyperlink r:id="rId481" ref="A2584"/>
    <hyperlink r:id="rId482" ref="A2585"/>
    <hyperlink r:id="rId483" ref="A2586"/>
    <hyperlink r:id="rId484" ref="A2587"/>
    <hyperlink r:id="rId485" ref="A2603"/>
    <hyperlink r:id="rId486" ref="A2604"/>
    <hyperlink r:id="rId487" ref="A2611"/>
    <hyperlink r:id="rId488" ref="A2648"/>
    <hyperlink r:id="rId489" ref="A2658"/>
    <hyperlink r:id="rId490" ref="A2674"/>
    <hyperlink r:id="rId491" ref="A2677"/>
    <hyperlink r:id="rId492" ref="A2682"/>
    <hyperlink r:id="rId493" ref="A2685"/>
    <hyperlink r:id="rId494" ref="A2690"/>
    <hyperlink r:id="rId495" ref="A2695"/>
    <hyperlink r:id="rId496" ref="A2702"/>
    <hyperlink r:id="rId497" ref="A2703"/>
    <hyperlink r:id="rId498" ref="A2704"/>
    <hyperlink r:id="rId499" ref="A2705"/>
    <hyperlink r:id="rId500" ref="A2713"/>
    <hyperlink r:id="rId501" ref="A2714"/>
    <hyperlink r:id="rId502" ref="A2715"/>
    <hyperlink r:id="rId503" ref="A2738"/>
    <hyperlink r:id="rId504" ref="A2750"/>
    <hyperlink r:id="rId505" ref="A2751"/>
    <hyperlink r:id="rId506" ref="A2764"/>
    <hyperlink r:id="rId507" ref="A2765"/>
    <hyperlink r:id="rId508" ref="A2774"/>
    <hyperlink r:id="rId509" ref="A2776"/>
    <hyperlink r:id="rId510" ref="A2781"/>
    <hyperlink r:id="rId511" ref="A2782"/>
    <hyperlink r:id="rId512" ref="A2785"/>
    <hyperlink r:id="rId513" ref="A2787"/>
    <hyperlink r:id="rId514" ref="A2788"/>
    <hyperlink r:id="rId515" ref="A2789"/>
    <hyperlink r:id="rId516" ref="A2790"/>
    <hyperlink r:id="rId517" ref="A2792"/>
    <hyperlink r:id="rId518" ref="A2793"/>
    <hyperlink r:id="rId519" ref="A2794"/>
    <hyperlink r:id="rId520" ref="A2795"/>
    <hyperlink r:id="rId521" ref="A2796"/>
    <hyperlink r:id="rId522" ref="A2797"/>
    <hyperlink r:id="rId523" ref="A2798"/>
    <hyperlink r:id="rId524" ref="A2799"/>
    <hyperlink r:id="rId525" ref="A2800"/>
    <hyperlink r:id="rId526" ref="A2801"/>
    <hyperlink r:id="rId527" ref="A2802"/>
    <hyperlink r:id="rId528" ref="A2803"/>
    <hyperlink r:id="rId529" ref="A2818"/>
    <hyperlink r:id="rId530" ref="A2843"/>
    <hyperlink r:id="rId531" ref="A2846"/>
    <hyperlink r:id="rId532" ref="A2851"/>
    <hyperlink r:id="rId533" ref="A2852"/>
    <hyperlink r:id="rId534" ref="A2853"/>
    <hyperlink r:id="rId535" ref="A2854"/>
    <hyperlink r:id="rId536" ref="A2859"/>
    <hyperlink r:id="rId537" ref="A2883"/>
    <hyperlink r:id="rId538" ref="A2884"/>
    <hyperlink r:id="rId539" ref="A2897"/>
    <hyperlink r:id="rId540" ref="A2929"/>
    <hyperlink r:id="rId541" ref="A2957"/>
    <hyperlink r:id="rId542" ref="A2965"/>
    <hyperlink r:id="rId543" ref="A2966"/>
    <hyperlink r:id="rId544" ref="A2969"/>
    <hyperlink r:id="rId545" ref="A3050"/>
    <hyperlink r:id="rId546" ref="A3063"/>
    <hyperlink r:id="rId547" ref="A3069"/>
    <hyperlink r:id="rId548" ref="A3070"/>
    <hyperlink r:id="rId549" ref="A3071"/>
    <hyperlink r:id="rId550" ref="A3073"/>
    <hyperlink r:id="rId551" ref="A3074"/>
    <hyperlink r:id="rId552" ref="A3075"/>
    <hyperlink r:id="rId553" ref="A3079"/>
    <hyperlink r:id="rId554" ref="A3080"/>
    <hyperlink r:id="rId555" ref="A3096"/>
    <hyperlink r:id="rId556" ref="A3112"/>
    <hyperlink r:id="rId557" ref="A3119"/>
    <hyperlink r:id="rId558" ref="A3128"/>
    <hyperlink r:id="rId559" ref="A3142"/>
    <hyperlink r:id="rId560" ref="A3155"/>
    <hyperlink r:id="rId561" ref="A3159"/>
    <hyperlink r:id="rId562" ref="A3160"/>
    <hyperlink r:id="rId563" ref="A3161"/>
    <hyperlink r:id="rId564" ref="A3162"/>
    <hyperlink r:id="rId565" ref="A3163"/>
    <hyperlink r:id="rId566" ref="A3164"/>
    <hyperlink r:id="rId567" ref="A3165"/>
    <hyperlink r:id="rId568" ref="A3166"/>
    <hyperlink r:id="rId569" ref="A3167"/>
    <hyperlink r:id="rId570" ref="A3168"/>
    <hyperlink r:id="rId571" ref="A3169"/>
    <hyperlink r:id="rId572" ref="A3171"/>
    <hyperlink r:id="rId573" ref="A3186"/>
    <hyperlink r:id="rId574" ref="A3187"/>
    <hyperlink r:id="rId575" ref="A3210"/>
    <hyperlink r:id="rId576" ref="A3212"/>
    <hyperlink r:id="rId577" ref="A3222"/>
    <hyperlink r:id="rId578" ref="A3237"/>
    <hyperlink r:id="rId579" ref="A3238"/>
    <hyperlink r:id="rId580" ref="A3239"/>
    <hyperlink r:id="rId581" ref="A3251"/>
    <hyperlink r:id="rId582" ref="A3258"/>
    <hyperlink r:id="rId583" ref="A3266"/>
    <hyperlink r:id="rId584" ref="A3270"/>
    <hyperlink r:id="rId585" ref="A3295"/>
    <hyperlink r:id="rId586" ref="A3303"/>
    <hyperlink r:id="rId587" ref="A3312"/>
    <hyperlink r:id="rId588" ref="A3325"/>
    <hyperlink r:id="rId589" ref="A3330"/>
    <hyperlink r:id="rId590" ref="A3392"/>
    <hyperlink r:id="rId591" ref="A3393"/>
    <hyperlink r:id="rId592" ref="A3397"/>
    <hyperlink r:id="rId593" ref="A3398"/>
    <hyperlink r:id="rId594" ref="A3399"/>
    <hyperlink r:id="rId595" ref="A3400"/>
    <hyperlink r:id="rId596" ref="A3402"/>
    <hyperlink r:id="rId597" ref="A3404"/>
    <hyperlink r:id="rId598" ref="A3405"/>
    <hyperlink r:id="rId599" ref="A3407"/>
    <hyperlink r:id="rId600" ref="A3408"/>
    <hyperlink r:id="rId601" ref="A3409"/>
    <hyperlink r:id="rId602" ref="A3410"/>
    <hyperlink r:id="rId603" ref="A3411"/>
    <hyperlink r:id="rId604" ref="A3438"/>
    <hyperlink r:id="rId605" ref="A3442"/>
    <hyperlink r:id="rId606" ref="A3445"/>
    <hyperlink r:id="rId607" ref="A3456"/>
    <hyperlink r:id="rId608" ref="A3460"/>
    <hyperlink r:id="rId609" ref="A3461"/>
    <hyperlink r:id="rId610" ref="A3469"/>
    <hyperlink r:id="rId611" ref="A3476"/>
    <hyperlink r:id="rId612" ref="A3478"/>
    <hyperlink r:id="rId613" ref="A3517"/>
    <hyperlink r:id="rId614" ref="A3540"/>
    <hyperlink r:id="rId615" ref="A3541"/>
    <hyperlink r:id="rId616" ref="A3543"/>
    <hyperlink r:id="rId617" ref="A3545"/>
    <hyperlink r:id="rId618" ref="A3553"/>
    <hyperlink r:id="rId619" ref="A3554"/>
    <hyperlink r:id="rId620" ref="A3556"/>
    <hyperlink r:id="rId621" ref="A3558"/>
    <hyperlink r:id="rId622" ref="A3559"/>
    <hyperlink r:id="rId623" location="option5" ref="A3561"/>
    <hyperlink r:id="rId624" ref="A3578"/>
    <hyperlink r:id="rId625" ref="A3589"/>
    <hyperlink r:id="rId626" ref="A3598"/>
    <hyperlink r:id="rId627" ref="A3615"/>
    <hyperlink r:id="rId628" ref="A3621"/>
    <hyperlink r:id="rId629" ref="A3636"/>
    <hyperlink r:id="rId630" ref="A3643"/>
    <hyperlink r:id="rId631" ref="A3644"/>
    <hyperlink r:id="rId632" ref="A3654"/>
    <hyperlink r:id="rId633" ref="A3655"/>
    <hyperlink r:id="rId634" ref="A3667"/>
    <hyperlink r:id="rId635" ref="A3668"/>
    <hyperlink r:id="rId636" ref="A3669"/>
    <hyperlink r:id="rId637" ref="A3687"/>
    <hyperlink r:id="rId638" ref="A3688"/>
    <hyperlink r:id="rId639" ref="A3700"/>
    <hyperlink r:id="rId640" ref="A3748"/>
    <hyperlink r:id="rId641" ref="A3749"/>
    <hyperlink r:id="rId642" ref="A3751"/>
    <hyperlink r:id="rId643" ref="A3770"/>
    <hyperlink r:id="rId644" ref="A3806"/>
    <hyperlink r:id="rId645" location="option5" ref="A3817"/>
    <hyperlink r:id="rId646" ref="A3862"/>
    <hyperlink r:id="rId647" ref="A3872"/>
    <hyperlink r:id="rId648" ref="A3884"/>
    <hyperlink r:id="rId649" ref="A3906"/>
    <hyperlink r:id="rId650" ref="A3931"/>
    <hyperlink r:id="rId651" ref="A3964"/>
    <hyperlink r:id="rId652" ref="A3966"/>
    <hyperlink r:id="rId653" ref="A3968"/>
    <hyperlink r:id="rId654" ref="A3987"/>
    <hyperlink r:id="rId655" ref="A3988"/>
    <hyperlink r:id="rId656" ref="A3989"/>
    <hyperlink r:id="rId657" ref="A3992"/>
    <hyperlink r:id="rId658" ref="A3993"/>
    <hyperlink r:id="rId659" ref="A4004"/>
    <hyperlink r:id="rId660" ref="A4013"/>
    <hyperlink r:id="rId661" ref="A4026"/>
    <hyperlink r:id="rId662" ref="A4027"/>
    <hyperlink r:id="rId663" ref="A4063"/>
    <hyperlink r:id="rId664" ref="A4064"/>
    <hyperlink r:id="rId665" ref="A4068"/>
    <hyperlink r:id="rId666" ref="A4071"/>
    <hyperlink r:id="rId667" ref="A4072"/>
    <hyperlink r:id="rId668" ref="A4097"/>
    <hyperlink r:id="rId669" ref="A4105"/>
    <hyperlink r:id="rId670" ref="A4115"/>
    <hyperlink r:id="rId671" ref="A4116"/>
    <hyperlink r:id="rId672" ref="A4144"/>
    <hyperlink r:id="rId673" ref="A4149"/>
    <hyperlink r:id="rId674" ref="A4152"/>
    <hyperlink r:id="rId675" ref="A4153"/>
    <hyperlink r:id="rId676" ref="A4180"/>
    <hyperlink r:id="rId677" ref="A4181"/>
    <hyperlink r:id="rId678" ref="A4186"/>
    <hyperlink r:id="rId679" ref="A4188"/>
    <hyperlink r:id="rId680" ref="A4196"/>
    <hyperlink r:id="rId681" ref="A4197"/>
    <hyperlink r:id="rId682" ref="A4226"/>
    <hyperlink r:id="rId683" ref="A4232"/>
    <hyperlink r:id="rId684" ref="A4242"/>
    <hyperlink r:id="rId685" ref="A4243"/>
    <hyperlink r:id="rId686" ref="A4244"/>
    <hyperlink r:id="rId687" ref="A4251"/>
    <hyperlink r:id="rId688" ref="A4252"/>
    <hyperlink r:id="rId689" ref="A4263"/>
    <hyperlink r:id="rId690" location="option3" ref="A4283"/>
    <hyperlink r:id="rId691" ref="A4307"/>
    <hyperlink r:id="rId692" ref="A4320"/>
    <hyperlink r:id="rId693" ref="A4323"/>
    <hyperlink r:id="rId694" ref="A4338"/>
    <hyperlink r:id="rId695" ref="A4343"/>
    <hyperlink r:id="rId696" ref="A4346"/>
    <hyperlink r:id="rId697" ref="A4354"/>
    <hyperlink r:id="rId698" ref="A4359"/>
    <hyperlink r:id="rId699" ref="A4360"/>
    <hyperlink r:id="rId700" ref="A4361"/>
    <hyperlink r:id="rId701" ref="A4378"/>
    <hyperlink r:id="rId702" ref="A4381"/>
    <hyperlink r:id="rId703" ref="A4385"/>
    <hyperlink r:id="rId704" ref="A4391"/>
    <hyperlink r:id="rId705" ref="A4402"/>
    <hyperlink r:id="rId706" ref="A4403"/>
    <hyperlink r:id="rId707" ref="A4408"/>
    <hyperlink r:id="rId708" ref="A4409"/>
    <hyperlink r:id="rId709" ref="A4410"/>
    <hyperlink r:id="rId710" ref="A4448"/>
    <hyperlink r:id="rId711" ref="A4449"/>
    <hyperlink r:id="rId712" ref="A4455"/>
    <hyperlink r:id="rId713" ref="A4456"/>
    <hyperlink r:id="rId714" ref="A4457"/>
    <hyperlink r:id="rId715" ref="A4459"/>
    <hyperlink r:id="rId716" ref="A4460"/>
    <hyperlink r:id="rId717" ref="A4461"/>
    <hyperlink r:id="rId718" ref="A4463"/>
    <hyperlink r:id="rId719" ref="A4464"/>
    <hyperlink r:id="rId720" ref="A4465"/>
    <hyperlink r:id="rId721" ref="A4466"/>
    <hyperlink r:id="rId722" ref="A4468"/>
    <hyperlink r:id="rId723" ref="A4488"/>
    <hyperlink r:id="rId724" ref="A4489"/>
    <hyperlink r:id="rId725" ref="A4495"/>
    <hyperlink r:id="rId726" ref="A4496"/>
    <hyperlink r:id="rId727" ref="A4497"/>
    <hyperlink r:id="rId728" ref="A4507"/>
    <hyperlink r:id="rId729" ref="A4515"/>
    <hyperlink r:id="rId730" ref="A4540"/>
    <hyperlink r:id="rId731" ref="A4541"/>
    <hyperlink r:id="rId732" ref="A4542"/>
    <hyperlink r:id="rId733" ref="A4543"/>
    <hyperlink r:id="rId734" ref="A4575"/>
    <hyperlink r:id="rId735" ref="A4590"/>
    <hyperlink r:id="rId736" ref="A4593"/>
    <hyperlink r:id="rId737" ref="A4594"/>
    <hyperlink r:id="rId738" ref="A4598"/>
    <hyperlink r:id="rId739" ref="A4599"/>
    <hyperlink r:id="rId740" ref="A4600"/>
    <hyperlink r:id="rId741" ref="A4601"/>
    <hyperlink r:id="rId742" ref="A4602"/>
    <hyperlink r:id="rId743" ref="A4604"/>
    <hyperlink r:id="rId744" ref="A4605"/>
    <hyperlink r:id="rId745" ref="A4608"/>
    <hyperlink r:id="rId746" ref="A4609"/>
    <hyperlink r:id="rId747" ref="A4633"/>
    <hyperlink r:id="rId748" ref="A4639"/>
    <hyperlink r:id="rId749" ref="A4640"/>
    <hyperlink r:id="rId750" ref="A4641"/>
    <hyperlink r:id="rId751" ref="A4662"/>
    <hyperlink r:id="rId752" ref="A4663"/>
    <hyperlink r:id="rId753" ref="A4664"/>
    <hyperlink r:id="rId754" ref="A4665"/>
    <hyperlink r:id="rId755" ref="A4666"/>
    <hyperlink r:id="rId756" ref="A4667"/>
    <hyperlink r:id="rId757" ref="A4668"/>
    <hyperlink r:id="rId758" ref="A4669"/>
    <hyperlink r:id="rId759" ref="A4670"/>
    <hyperlink r:id="rId760" ref="A4671"/>
    <hyperlink r:id="rId761" ref="A4672"/>
    <hyperlink r:id="rId762" ref="A4673"/>
    <hyperlink r:id="rId763" ref="A4674"/>
    <hyperlink r:id="rId764" ref="A4675"/>
    <hyperlink r:id="rId765" ref="A4676"/>
    <hyperlink r:id="rId766" ref="A4677"/>
    <hyperlink r:id="rId767" ref="A4678"/>
    <hyperlink r:id="rId768" ref="A4679"/>
    <hyperlink r:id="rId769" ref="A4680"/>
    <hyperlink r:id="rId770" ref="A4681"/>
    <hyperlink r:id="rId771" ref="A4682"/>
    <hyperlink r:id="rId772" ref="A4683"/>
    <hyperlink r:id="rId773" ref="A4684"/>
    <hyperlink r:id="rId774" ref="A4685"/>
    <hyperlink r:id="rId775" ref="A4686"/>
    <hyperlink r:id="rId776" ref="A4687"/>
    <hyperlink r:id="rId777" ref="A4688"/>
    <hyperlink r:id="rId778" ref="A4689"/>
    <hyperlink r:id="rId779" ref="A4690"/>
    <hyperlink r:id="rId780" ref="A4691"/>
    <hyperlink r:id="rId781" ref="A4697"/>
    <hyperlink r:id="rId782" ref="A4698"/>
    <hyperlink r:id="rId783" ref="A4723"/>
    <hyperlink r:id="rId784" ref="A4737"/>
    <hyperlink r:id="rId785" ref="A4747"/>
    <hyperlink r:id="rId786" ref="A4751"/>
    <hyperlink r:id="rId787" ref="A4754"/>
    <hyperlink r:id="rId788" ref="A4759"/>
    <hyperlink r:id="rId789" ref="A4760"/>
    <hyperlink r:id="rId790" ref="A4765"/>
    <hyperlink r:id="rId791" ref="A4766"/>
    <hyperlink r:id="rId792" ref="A4770"/>
    <hyperlink r:id="rId793" ref="A4785"/>
    <hyperlink r:id="rId794" ref="A4792"/>
    <hyperlink r:id="rId795" ref="A4793"/>
    <hyperlink r:id="rId796" ref="A4795"/>
    <hyperlink r:id="rId797" ref="A4803"/>
    <hyperlink r:id="rId798" ref="A4804"/>
    <hyperlink r:id="rId799" ref="A4809"/>
    <hyperlink r:id="rId800" ref="A4810"/>
    <hyperlink r:id="rId801" ref="A4826"/>
    <hyperlink r:id="rId802" ref="A4828"/>
    <hyperlink r:id="rId803" ref="A4829"/>
    <hyperlink r:id="rId804" ref="A4830"/>
    <hyperlink r:id="rId805" ref="A4831"/>
    <hyperlink r:id="rId806" ref="A4836"/>
    <hyperlink r:id="rId807" ref="A4837"/>
    <hyperlink r:id="rId808" ref="A4838"/>
    <hyperlink r:id="rId809" ref="A4839"/>
    <hyperlink r:id="rId810" ref="A4842"/>
    <hyperlink r:id="rId811" ref="A4843"/>
    <hyperlink r:id="rId812" ref="A4847"/>
    <hyperlink r:id="rId813" ref="A4848"/>
    <hyperlink r:id="rId814" ref="A4860"/>
    <hyperlink r:id="rId815" ref="A4863"/>
  </hyperlinks>
  <printOptions/>
  <pageMargins bottom="0.75" footer="0.0" header="0.0" left="0.7" right="0.7" top="0.75"/>
  <pageSetup orientation="landscape"/>
  <drawing r:id="rId8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7.29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