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drawings/drawing1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6.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7.xml" ContentType="application/vnd.openxmlformats-officedocument.drawingml.chartshapes+xml"/>
  <Override PartName="/xl/drawings/drawing1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3.xml" ContentType="application/vnd.openxmlformats-officedocument.themeOverride+xml"/>
  <Override PartName="/xl/drawings/drawing19.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0.xml" ContentType="application/vnd.openxmlformats-officedocument.drawingml.chartshapes+xml"/>
  <Override PartName="/xl/drawings/drawing21.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2.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3.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4.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5.xml" ContentType="application/vnd.openxmlformats-officedocument.drawingml.chartshapes+xml"/>
  <Override PartName="/xl/drawings/drawing26.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7.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8.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9.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0.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theme/themeOverride4.xml" ContentType="application/vnd.openxmlformats-officedocument.themeOverride+xml"/>
  <Override PartName="/xl/drawings/drawing31.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theme/themeOverride5.xml" ContentType="application/vnd.openxmlformats-officedocument.themeOverride+xml"/>
  <Override PartName="/xl/drawings/drawing32.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3.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4.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5.xml" ContentType="application/vnd.openxmlformats-officedocument.drawingml.chartshapes+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6.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7.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8.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9.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40.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41.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2.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3.xml" ContentType="application/vnd.openxmlformats-officedocument.drawingml.chartshapes+xml"/>
  <Override PartName="/xl/drawings/drawing44.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5.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6.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theme/themeOverride6.xml" ContentType="application/vnd.openxmlformats-officedocument.themeOverrid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theme/themeOverride7.xml" ContentType="application/vnd.openxmlformats-officedocument.themeOverrid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cbe492902c7021e/covid-19/"/>
    </mc:Choice>
  </mc:AlternateContent>
  <xr:revisionPtr revIDLastSave="46" documentId="8_{6D901324-8638-4A52-BBE8-E98E2DA2A5C0}" xr6:coauthVersionLast="45" xr6:coauthVersionMax="45" xr10:uidLastSave="{4D9E980C-7317-43AD-87EA-CFD33F2549CF}"/>
  <bookViews>
    <workbookView xWindow="768" yWindow="768" windowWidth="26220" windowHeight="15624" firstSheet="1" activeTab="5" xr2:uid="{FB1AB98B-091C-4360-A493-46FE12F5D646}"/>
  </bookViews>
  <sheets>
    <sheet name="provin.-raw-d20" sheetId="13" r:id="rId1"/>
    <sheet name="Timeline" sheetId="12" r:id="rId2"/>
    <sheet name="7dayMA" sheetId="41" r:id="rId3"/>
    <sheet name="timeline 2" sheetId="33" r:id="rId4"/>
    <sheet name="Virologische dagstaten" sheetId="29" r:id="rId5"/>
    <sheet name="ICU" sheetId="20" r:id="rId6"/>
    <sheet name="Provinces" sheetId="17" r:id="rId7"/>
    <sheet name="Official" sheetId="18" r:id="rId8"/>
    <sheet name="GGD" sheetId="36" state="hidden" r:id="rId9"/>
  </sheets>
  <definedNames>
    <definedName name="_xlnm._FilterDatabase" localSheetId="2" hidden="1">'7dayMA'!$B$102:$I$114</definedName>
    <definedName name="_xlnm._FilterDatabase" localSheetId="8" hidden="1">GGD!$B$102:$I$114</definedName>
    <definedName name="_xlnm._FilterDatabase" localSheetId="5" hidden="1">ICU!#REF!</definedName>
    <definedName name="_xlnm._FilterDatabase" localSheetId="7" hidden="1">Official!$B$102:$J$114</definedName>
    <definedName name="_xlnm._FilterDatabase" localSheetId="6" hidden="1">Provinces!$C$8:$AR$20</definedName>
    <definedName name="_xlnm._FilterDatabase" localSheetId="3" hidden="1">'timeline 2'!$C$102:$O$114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8" i="20" l="1"/>
  <c r="G48" i="20"/>
  <c r="AR103" i="17"/>
  <c r="AR106" i="17"/>
  <c r="AR107" i="17"/>
  <c r="AR108" i="17"/>
  <c r="AR109" i="17"/>
  <c r="AR110" i="17"/>
  <c r="AR105" i="17"/>
  <c r="AR104" i="17"/>
  <c r="AR99" i="17"/>
  <c r="AR101" i="17"/>
  <c r="AR100" i="17"/>
  <c r="AR102" i="17"/>
  <c r="AR71" i="17"/>
  <c r="AR72" i="17"/>
  <c r="AR73" i="17"/>
  <c r="AR74" i="17"/>
  <c r="AR75" i="17"/>
  <c r="AR76" i="17"/>
  <c r="AR77" i="17"/>
  <c r="AR78" i="17"/>
  <c r="AR79" i="17"/>
  <c r="AR80" i="17"/>
  <c r="AR81" i="17"/>
  <c r="AR82" i="17"/>
  <c r="K49" i="18"/>
  <c r="AV21" i="17" l="1"/>
  <c r="J49" i="18"/>
  <c r="M49" i="18"/>
  <c r="N49" i="18" s="1"/>
  <c r="O49" i="18"/>
  <c r="P49" i="18"/>
  <c r="R49" i="18" s="1"/>
  <c r="S49" i="18" s="1"/>
  <c r="T49" i="18"/>
  <c r="W49" i="18"/>
  <c r="V49" i="18" s="1"/>
  <c r="X49" i="18"/>
  <c r="Y49" i="18"/>
  <c r="Z49" i="18"/>
  <c r="AB49" i="18"/>
  <c r="AC49" i="18"/>
  <c r="L99" i="17"/>
  <c r="M99" i="17"/>
  <c r="N99" i="17"/>
  <c r="O99" i="17"/>
  <c r="P99" i="17"/>
  <c r="Q99" i="17"/>
  <c r="R99" i="17"/>
  <c r="S99" i="17"/>
  <c r="T99" i="17"/>
  <c r="U99" i="17"/>
  <c r="V99" i="17"/>
  <c r="W99" i="17"/>
  <c r="X99" i="17"/>
  <c r="Y99" i="17"/>
  <c r="Z99" i="17"/>
  <c r="AA99" i="17"/>
  <c r="AB99" i="17"/>
  <c r="AC99" i="17"/>
  <c r="AD99" i="17"/>
  <c r="AE99" i="17"/>
  <c r="AF99" i="17"/>
  <c r="AG99" i="17"/>
  <c r="AH99" i="17"/>
  <c r="AI99" i="17"/>
  <c r="AJ99" i="17"/>
  <c r="AK99" i="17"/>
  <c r="AL99" i="17"/>
  <c r="AM99" i="17"/>
  <c r="AN99" i="17"/>
  <c r="AO99" i="17"/>
  <c r="AP99" i="17"/>
  <c r="L100" i="17"/>
  <c r="M100" i="17"/>
  <c r="N100" i="17"/>
  <c r="O100" i="17"/>
  <c r="P100" i="17"/>
  <c r="Q100" i="17"/>
  <c r="R100" i="17"/>
  <c r="S100" i="17"/>
  <c r="T100" i="17"/>
  <c r="U100" i="17"/>
  <c r="V100" i="17"/>
  <c r="W100" i="17"/>
  <c r="X100" i="17"/>
  <c r="Y100" i="17"/>
  <c r="Z100" i="17"/>
  <c r="AA100" i="17"/>
  <c r="AB100" i="17"/>
  <c r="AC100" i="17"/>
  <c r="AD100" i="17"/>
  <c r="AE100" i="17"/>
  <c r="AF100" i="17"/>
  <c r="AG100" i="17"/>
  <c r="AH100" i="17"/>
  <c r="AI100" i="17"/>
  <c r="AJ100" i="17"/>
  <c r="AK100" i="17"/>
  <c r="AL100" i="17"/>
  <c r="AM100" i="17"/>
  <c r="AN100" i="17"/>
  <c r="AO100" i="17"/>
  <c r="AP100" i="17"/>
  <c r="L101" i="17"/>
  <c r="M101" i="17"/>
  <c r="N101" i="17"/>
  <c r="O101" i="17"/>
  <c r="P101" i="17"/>
  <c r="Q101" i="17"/>
  <c r="R101" i="17"/>
  <c r="S101" i="17"/>
  <c r="T101" i="17"/>
  <c r="U101" i="17"/>
  <c r="V101" i="17"/>
  <c r="W101" i="17"/>
  <c r="X101" i="17"/>
  <c r="Y101" i="17"/>
  <c r="Z101" i="17"/>
  <c r="AA101" i="17"/>
  <c r="AB101" i="17"/>
  <c r="AC101" i="17"/>
  <c r="AD101" i="17"/>
  <c r="AE101" i="17"/>
  <c r="AF101" i="17"/>
  <c r="AG101" i="17"/>
  <c r="AH101" i="17"/>
  <c r="AI101" i="17"/>
  <c r="AJ101" i="17"/>
  <c r="AK101" i="17"/>
  <c r="AL101" i="17"/>
  <c r="AM101" i="17"/>
  <c r="AN101" i="17"/>
  <c r="AO101" i="17"/>
  <c r="AP101" i="17"/>
  <c r="L102" i="17"/>
  <c r="M102" i="17"/>
  <c r="N102" i="17"/>
  <c r="O102" i="17"/>
  <c r="P102" i="17"/>
  <c r="Q102" i="17"/>
  <c r="R102" i="17"/>
  <c r="S102" i="17"/>
  <c r="T102" i="17"/>
  <c r="U102" i="17"/>
  <c r="V102" i="17"/>
  <c r="W102" i="17"/>
  <c r="X102" i="17"/>
  <c r="Y102" i="17"/>
  <c r="Z102" i="17"/>
  <c r="AA102" i="17"/>
  <c r="AB102" i="17"/>
  <c r="AC102" i="17"/>
  <c r="AD102" i="17"/>
  <c r="AE102" i="17"/>
  <c r="AF102" i="17"/>
  <c r="AG102" i="17"/>
  <c r="AH102" i="17"/>
  <c r="AI102" i="17"/>
  <c r="AJ102" i="17"/>
  <c r="AK102" i="17"/>
  <c r="AL102" i="17"/>
  <c r="AM102" i="17"/>
  <c r="AN102" i="17"/>
  <c r="AO102" i="17"/>
  <c r="AP102" i="17"/>
  <c r="L103" i="17"/>
  <c r="M103" i="17"/>
  <c r="N103" i="17"/>
  <c r="O103" i="17"/>
  <c r="P103" i="17"/>
  <c r="Q103" i="17"/>
  <c r="R103" i="17"/>
  <c r="S103" i="17"/>
  <c r="T103" i="17"/>
  <c r="U103" i="17"/>
  <c r="V103" i="17"/>
  <c r="W103" i="17"/>
  <c r="X103" i="17"/>
  <c r="Y103" i="17"/>
  <c r="Z103" i="17"/>
  <c r="AA103" i="17"/>
  <c r="AB103" i="17"/>
  <c r="AC103" i="17"/>
  <c r="AD103" i="17"/>
  <c r="AE103" i="17"/>
  <c r="AF103" i="17"/>
  <c r="AG103" i="17"/>
  <c r="AH103" i="17"/>
  <c r="AI103" i="17"/>
  <c r="AJ103" i="17"/>
  <c r="AK103" i="17"/>
  <c r="AL103" i="17"/>
  <c r="AM103" i="17"/>
  <c r="AN103" i="17"/>
  <c r="AO103" i="17"/>
  <c r="AP103" i="17"/>
  <c r="L104" i="17"/>
  <c r="M104" i="17"/>
  <c r="N104" i="17"/>
  <c r="O104" i="17"/>
  <c r="P104" i="17"/>
  <c r="Q104" i="17"/>
  <c r="R104" i="17"/>
  <c r="S104" i="17"/>
  <c r="T104" i="17"/>
  <c r="U104" i="17"/>
  <c r="V104" i="17"/>
  <c r="W104" i="17"/>
  <c r="X104" i="17"/>
  <c r="Y104" i="17"/>
  <c r="Z104" i="17"/>
  <c r="AA104" i="17"/>
  <c r="AB104" i="17"/>
  <c r="AC104" i="17"/>
  <c r="AD104" i="17"/>
  <c r="AE104" i="17"/>
  <c r="AF104" i="17"/>
  <c r="AG104" i="17"/>
  <c r="AH104" i="17"/>
  <c r="AI104" i="17"/>
  <c r="AJ104" i="17"/>
  <c r="AK104" i="17"/>
  <c r="AL104" i="17"/>
  <c r="AM104" i="17"/>
  <c r="AN104" i="17"/>
  <c r="AO104" i="17"/>
  <c r="AP104" i="17"/>
  <c r="L105" i="17"/>
  <c r="M105" i="17"/>
  <c r="N105" i="17"/>
  <c r="O105" i="17"/>
  <c r="P105" i="17"/>
  <c r="Q105" i="17"/>
  <c r="R105" i="17"/>
  <c r="S105" i="17"/>
  <c r="T105" i="17"/>
  <c r="U105" i="17"/>
  <c r="V105" i="17"/>
  <c r="W105" i="17"/>
  <c r="X105" i="17"/>
  <c r="Y105" i="17"/>
  <c r="Z105" i="17"/>
  <c r="AA105" i="17"/>
  <c r="AB105" i="17"/>
  <c r="AC105" i="17"/>
  <c r="AD105" i="17"/>
  <c r="AE105" i="17"/>
  <c r="AF105" i="17"/>
  <c r="AG105" i="17"/>
  <c r="AH105" i="17"/>
  <c r="AI105" i="17"/>
  <c r="AJ105" i="17"/>
  <c r="AK105" i="17"/>
  <c r="AL105" i="17"/>
  <c r="AM105" i="17"/>
  <c r="AN105" i="17"/>
  <c r="AO105" i="17"/>
  <c r="AP105" i="17"/>
  <c r="L106" i="17"/>
  <c r="M106" i="17"/>
  <c r="N106" i="17"/>
  <c r="O106" i="17"/>
  <c r="P106" i="17"/>
  <c r="Q106" i="17"/>
  <c r="R106" i="17"/>
  <c r="S106" i="17"/>
  <c r="T106" i="17"/>
  <c r="U106" i="17"/>
  <c r="V106" i="17"/>
  <c r="W106" i="17"/>
  <c r="X106" i="17"/>
  <c r="Y106" i="17"/>
  <c r="Z106" i="17"/>
  <c r="AA106" i="17"/>
  <c r="AB106" i="17"/>
  <c r="AC106" i="17"/>
  <c r="AD106" i="17"/>
  <c r="AE106" i="17"/>
  <c r="AF106" i="17"/>
  <c r="AG106" i="17"/>
  <c r="AH106" i="17"/>
  <c r="AI106" i="17"/>
  <c r="AJ106" i="17"/>
  <c r="AK106" i="17"/>
  <c r="AL106" i="17"/>
  <c r="AM106" i="17"/>
  <c r="AN106" i="17"/>
  <c r="AO106" i="17"/>
  <c r="AP106" i="17"/>
  <c r="L107" i="17"/>
  <c r="M107" i="17"/>
  <c r="N107" i="17"/>
  <c r="O107" i="17"/>
  <c r="P107" i="17"/>
  <c r="Q107" i="17"/>
  <c r="R107" i="17"/>
  <c r="S107" i="17"/>
  <c r="T107" i="17"/>
  <c r="U107" i="17"/>
  <c r="V107" i="17"/>
  <c r="W107" i="17"/>
  <c r="X107" i="17"/>
  <c r="Y107" i="17"/>
  <c r="Z107" i="17"/>
  <c r="AA107" i="17"/>
  <c r="AB107" i="17"/>
  <c r="AC107" i="17"/>
  <c r="AD107" i="17"/>
  <c r="AE107" i="17"/>
  <c r="AF107" i="17"/>
  <c r="AG107" i="17"/>
  <c r="AH107" i="17"/>
  <c r="AI107" i="17"/>
  <c r="AJ107" i="17"/>
  <c r="AK107" i="17"/>
  <c r="AL107" i="17"/>
  <c r="AM107" i="17"/>
  <c r="AN107" i="17"/>
  <c r="AO107" i="17"/>
  <c r="AP107" i="17"/>
  <c r="L108" i="17"/>
  <c r="M108" i="17"/>
  <c r="N108" i="17"/>
  <c r="O108" i="17"/>
  <c r="P108" i="17"/>
  <c r="Q108" i="17"/>
  <c r="R108" i="17"/>
  <c r="S108" i="17"/>
  <c r="T108" i="17"/>
  <c r="U108" i="17"/>
  <c r="V108" i="17"/>
  <c r="W108" i="17"/>
  <c r="X108" i="17"/>
  <c r="Y108" i="17"/>
  <c r="Z108" i="17"/>
  <c r="AA108" i="17"/>
  <c r="AB108" i="17"/>
  <c r="AC108" i="17"/>
  <c r="AD108" i="17"/>
  <c r="AE108" i="17"/>
  <c r="AF108" i="17"/>
  <c r="AG108" i="17"/>
  <c r="AH108" i="17"/>
  <c r="AI108" i="17"/>
  <c r="AJ108" i="17"/>
  <c r="AK108" i="17"/>
  <c r="AL108" i="17"/>
  <c r="AM108" i="17"/>
  <c r="AN108" i="17"/>
  <c r="AO108" i="17"/>
  <c r="AP108" i="17"/>
  <c r="L109" i="17"/>
  <c r="M109" i="17"/>
  <c r="N109" i="17"/>
  <c r="O109" i="17"/>
  <c r="P109" i="17"/>
  <c r="Q109" i="17"/>
  <c r="R109" i="17"/>
  <c r="S109" i="17"/>
  <c r="T109" i="17"/>
  <c r="U109" i="17"/>
  <c r="V109" i="17"/>
  <c r="W109" i="17"/>
  <c r="X109" i="17"/>
  <c r="Y109" i="17"/>
  <c r="Z109" i="17"/>
  <c r="AA109" i="17"/>
  <c r="AB109" i="17"/>
  <c r="AC109" i="17"/>
  <c r="AD109" i="17"/>
  <c r="AE109" i="17"/>
  <c r="AF109" i="17"/>
  <c r="AG109" i="17"/>
  <c r="AH109" i="17"/>
  <c r="AI109" i="17"/>
  <c r="AJ109" i="17"/>
  <c r="AK109" i="17"/>
  <c r="AL109" i="17"/>
  <c r="AM109" i="17"/>
  <c r="AN109" i="17"/>
  <c r="AO109" i="17"/>
  <c r="AP109" i="17"/>
  <c r="L110" i="17"/>
  <c r="M110" i="17"/>
  <c r="N110" i="17"/>
  <c r="O110" i="17"/>
  <c r="P110" i="17"/>
  <c r="Q110" i="17"/>
  <c r="R110" i="17"/>
  <c r="S110" i="17"/>
  <c r="T110" i="17"/>
  <c r="U110" i="17"/>
  <c r="V110" i="17"/>
  <c r="W110" i="17"/>
  <c r="X110" i="17"/>
  <c r="Y110" i="17"/>
  <c r="Z110" i="17"/>
  <c r="AA110" i="17"/>
  <c r="AB110" i="17"/>
  <c r="AC110" i="17"/>
  <c r="AD110" i="17"/>
  <c r="AE110" i="17"/>
  <c r="AF110" i="17"/>
  <c r="AG110" i="17"/>
  <c r="AH110" i="17"/>
  <c r="AI110" i="17"/>
  <c r="AJ110" i="17"/>
  <c r="AK110" i="17"/>
  <c r="AL110" i="17"/>
  <c r="AM110" i="17"/>
  <c r="AN110" i="17"/>
  <c r="AO110" i="17"/>
  <c r="AP110" i="17"/>
  <c r="AQ100" i="17"/>
  <c r="AQ101" i="17"/>
  <c r="AQ102" i="17"/>
  <c r="AQ103" i="17"/>
  <c r="AQ104" i="17"/>
  <c r="AQ105" i="17"/>
  <c r="AQ106" i="17"/>
  <c r="AQ107" i="17"/>
  <c r="AQ108" i="17"/>
  <c r="AQ109" i="17"/>
  <c r="AQ110" i="17"/>
  <c r="AQ99" i="17"/>
  <c r="H99" i="17"/>
  <c r="I99" i="17"/>
  <c r="J99" i="17"/>
  <c r="K99" i="17"/>
  <c r="H100" i="17"/>
  <c r="I100" i="17"/>
  <c r="J100" i="17"/>
  <c r="K100" i="17"/>
  <c r="H101" i="17"/>
  <c r="I101" i="17"/>
  <c r="J101" i="17"/>
  <c r="K101" i="17"/>
  <c r="H102" i="17"/>
  <c r="I102" i="17"/>
  <c r="J102" i="17"/>
  <c r="K102" i="17"/>
  <c r="H103" i="17"/>
  <c r="I103" i="17"/>
  <c r="J103" i="17"/>
  <c r="K103" i="17"/>
  <c r="H104" i="17"/>
  <c r="I104" i="17"/>
  <c r="J104" i="17"/>
  <c r="K104" i="17"/>
  <c r="H105" i="17"/>
  <c r="I105" i="17"/>
  <c r="J105" i="17"/>
  <c r="K105" i="17"/>
  <c r="H106" i="17"/>
  <c r="I106" i="17"/>
  <c r="J106" i="17"/>
  <c r="K106" i="17"/>
  <c r="H107" i="17"/>
  <c r="I107" i="17"/>
  <c r="J107" i="17"/>
  <c r="K107" i="17"/>
  <c r="H108" i="17"/>
  <c r="I108" i="17"/>
  <c r="J108" i="17"/>
  <c r="K108" i="17"/>
  <c r="H109" i="17"/>
  <c r="I109" i="17"/>
  <c r="J109" i="17"/>
  <c r="K109" i="17"/>
  <c r="H110" i="17"/>
  <c r="I110" i="17"/>
  <c r="J110" i="17"/>
  <c r="K110" i="17"/>
  <c r="G100" i="17"/>
  <c r="G101" i="17"/>
  <c r="G102" i="17"/>
  <c r="G103" i="17"/>
  <c r="G104" i="17"/>
  <c r="G105" i="17"/>
  <c r="G106" i="17"/>
  <c r="G107" i="17"/>
  <c r="G108" i="17"/>
  <c r="G109" i="17"/>
  <c r="G110" i="17"/>
  <c r="G99" i="17"/>
  <c r="J48" i="20"/>
  <c r="K48" i="20"/>
  <c r="E71" i="17"/>
  <c r="F71" i="17"/>
  <c r="G71" i="17"/>
  <c r="H71" i="17"/>
  <c r="I71" i="17"/>
  <c r="J71" i="17"/>
  <c r="K71" i="17"/>
  <c r="L71" i="17"/>
  <c r="M71" i="17"/>
  <c r="N71" i="17"/>
  <c r="O71" i="17"/>
  <c r="P71" i="17"/>
  <c r="Q71" i="17"/>
  <c r="R71" i="17"/>
  <c r="S71" i="17"/>
  <c r="E72" i="17"/>
  <c r="F72" i="17"/>
  <c r="G72" i="17"/>
  <c r="H72" i="17"/>
  <c r="I72" i="17"/>
  <c r="J72" i="17"/>
  <c r="K72" i="17"/>
  <c r="L72" i="17"/>
  <c r="M72" i="17"/>
  <c r="N72" i="17"/>
  <c r="O72" i="17"/>
  <c r="P72" i="17"/>
  <c r="Q72" i="17"/>
  <c r="R72" i="17"/>
  <c r="S72" i="17"/>
  <c r="E73" i="17"/>
  <c r="F73" i="17"/>
  <c r="G73" i="17"/>
  <c r="H73" i="17"/>
  <c r="I73" i="17"/>
  <c r="J73" i="17"/>
  <c r="K73" i="17"/>
  <c r="L73" i="17"/>
  <c r="M73" i="17"/>
  <c r="N73" i="17"/>
  <c r="O73" i="17"/>
  <c r="P73" i="17"/>
  <c r="Q73" i="17"/>
  <c r="R73" i="17"/>
  <c r="S73" i="17"/>
  <c r="E74" i="17"/>
  <c r="F74" i="17"/>
  <c r="G74" i="17"/>
  <c r="H74" i="17"/>
  <c r="I74" i="17"/>
  <c r="J74" i="17"/>
  <c r="K74" i="17"/>
  <c r="L74" i="17"/>
  <c r="M74" i="17"/>
  <c r="N74" i="17"/>
  <c r="O74" i="17"/>
  <c r="P74" i="17"/>
  <c r="Q74" i="17"/>
  <c r="R74" i="17"/>
  <c r="S74" i="17"/>
  <c r="E75" i="17"/>
  <c r="F75" i="17"/>
  <c r="G75" i="17"/>
  <c r="H75" i="17"/>
  <c r="I75" i="17"/>
  <c r="J75" i="17"/>
  <c r="K75" i="17"/>
  <c r="L75" i="17"/>
  <c r="M75" i="17"/>
  <c r="N75" i="17"/>
  <c r="O75" i="17"/>
  <c r="P75" i="17"/>
  <c r="Q75" i="17"/>
  <c r="R75" i="17"/>
  <c r="S75" i="17"/>
  <c r="E76" i="17"/>
  <c r="F76" i="17"/>
  <c r="G76" i="17"/>
  <c r="H76" i="17"/>
  <c r="I76" i="17"/>
  <c r="J76" i="17"/>
  <c r="K76" i="17"/>
  <c r="L76" i="17"/>
  <c r="M76" i="17"/>
  <c r="N76" i="17"/>
  <c r="O76" i="17"/>
  <c r="P76" i="17"/>
  <c r="Q76" i="17"/>
  <c r="R76" i="17"/>
  <c r="S76" i="17"/>
  <c r="E77" i="17"/>
  <c r="F77" i="17"/>
  <c r="G77" i="17"/>
  <c r="H77" i="17"/>
  <c r="I77" i="17"/>
  <c r="J77" i="17"/>
  <c r="K77" i="17"/>
  <c r="L77" i="17"/>
  <c r="M77" i="17"/>
  <c r="N77" i="17"/>
  <c r="O77" i="17"/>
  <c r="P77" i="17"/>
  <c r="Q77" i="17"/>
  <c r="R77" i="17"/>
  <c r="S77" i="17"/>
  <c r="E78" i="17"/>
  <c r="F78" i="17"/>
  <c r="G78" i="17"/>
  <c r="H78" i="17"/>
  <c r="I78" i="17"/>
  <c r="J78" i="17"/>
  <c r="K78" i="17"/>
  <c r="L78" i="17"/>
  <c r="M78" i="17"/>
  <c r="N78" i="17"/>
  <c r="O78" i="17"/>
  <c r="P78" i="17"/>
  <c r="Q78" i="17"/>
  <c r="R78" i="17"/>
  <c r="S78" i="17"/>
  <c r="E79" i="17"/>
  <c r="F79" i="17"/>
  <c r="G79" i="17"/>
  <c r="H79" i="17"/>
  <c r="I79" i="17"/>
  <c r="J79" i="17"/>
  <c r="K79" i="17"/>
  <c r="L79" i="17"/>
  <c r="M79" i="17"/>
  <c r="N79" i="17"/>
  <c r="O79" i="17"/>
  <c r="P79" i="17"/>
  <c r="Q79" i="17"/>
  <c r="R79" i="17"/>
  <c r="S79" i="17"/>
  <c r="E80" i="17"/>
  <c r="F80" i="17"/>
  <c r="G80" i="17"/>
  <c r="H80" i="17"/>
  <c r="I80" i="17"/>
  <c r="J80" i="17"/>
  <c r="K80" i="17"/>
  <c r="L80" i="17"/>
  <c r="M80" i="17"/>
  <c r="N80" i="17"/>
  <c r="O80" i="17"/>
  <c r="P80" i="17"/>
  <c r="Q80" i="17"/>
  <c r="R80" i="17"/>
  <c r="S80" i="17"/>
  <c r="E81" i="17"/>
  <c r="F81" i="17"/>
  <c r="G81" i="17"/>
  <c r="H81" i="17"/>
  <c r="I81" i="17"/>
  <c r="J81" i="17"/>
  <c r="K81" i="17"/>
  <c r="L81" i="17"/>
  <c r="M81" i="17"/>
  <c r="N81" i="17"/>
  <c r="O81" i="17"/>
  <c r="P81" i="17"/>
  <c r="Q81" i="17"/>
  <c r="R81" i="17"/>
  <c r="S81" i="17"/>
  <c r="E82" i="17"/>
  <c r="F82" i="17"/>
  <c r="G82" i="17"/>
  <c r="H82" i="17"/>
  <c r="I82" i="17"/>
  <c r="J82" i="17"/>
  <c r="K82" i="17"/>
  <c r="L82" i="17"/>
  <c r="M82" i="17"/>
  <c r="N82" i="17"/>
  <c r="O82" i="17"/>
  <c r="P82" i="17"/>
  <c r="Q82" i="17"/>
  <c r="R82" i="17"/>
  <c r="S82" i="17"/>
  <c r="T71" i="17"/>
  <c r="U71" i="17"/>
  <c r="V71" i="17"/>
  <c r="W71" i="17"/>
  <c r="X71" i="17"/>
  <c r="Y71" i="17"/>
  <c r="Z71" i="17"/>
  <c r="AA71" i="17"/>
  <c r="AB71" i="17"/>
  <c r="AC71" i="17"/>
  <c r="AD71" i="17"/>
  <c r="AE71" i="17"/>
  <c r="AF71" i="17"/>
  <c r="AG71" i="17"/>
  <c r="AH71" i="17"/>
  <c r="AI71" i="17"/>
  <c r="AJ71" i="17"/>
  <c r="AK71" i="17"/>
  <c r="AL71" i="17"/>
  <c r="AM71" i="17"/>
  <c r="AN71" i="17"/>
  <c r="AO71" i="17"/>
  <c r="AP71" i="17"/>
  <c r="T72" i="17"/>
  <c r="U72" i="17"/>
  <c r="V72" i="17"/>
  <c r="W72" i="17"/>
  <c r="X72" i="17"/>
  <c r="Y72" i="17"/>
  <c r="Z72" i="17"/>
  <c r="AA72" i="17"/>
  <c r="AB72" i="17"/>
  <c r="AC72" i="17"/>
  <c r="AD72" i="17"/>
  <c r="AE72" i="17"/>
  <c r="AF72" i="17"/>
  <c r="AG72" i="17"/>
  <c r="AH72" i="17"/>
  <c r="AI72" i="17"/>
  <c r="AJ72" i="17"/>
  <c r="AK72" i="17"/>
  <c r="AL72" i="17"/>
  <c r="AM72" i="17"/>
  <c r="AN72" i="17"/>
  <c r="AO72" i="17"/>
  <c r="AP72" i="17"/>
  <c r="T73" i="17"/>
  <c r="U73" i="17"/>
  <c r="V73" i="17"/>
  <c r="W73" i="17"/>
  <c r="X73" i="17"/>
  <c r="Y73" i="17"/>
  <c r="Z73" i="17"/>
  <c r="AA73" i="17"/>
  <c r="AB73" i="17"/>
  <c r="AC73" i="17"/>
  <c r="AD73" i="17"/>
  <c r="AE73" i="17"/>
  <c r="AF73" i="17"/>
  <c r="AG73" i="17"/>
  <c r="AH73" i="17"/>
  <c r="AI73" i="17"/>
  <c r="AJ73" i="17"/>
  <c r="AK73" i="17"/>
  <c r="AL73" i="17"/>
  <c r="AM73" i="17"/>
  <c r="AN73" i="17"/>
  <c r="AO73" i="17"/>
  <c r="AP73" i="17"/>
  <c r="T74" i="17"/>
  <c r="U74" i="17"/>
  <c r="V74" i="17"/>
  <c r="W74" i="17"/>
  <c r="X74" i="17"/>
  <c r="Y74" i="17"/>
  <c r="Z74" i="17"/>
  <c r="AA74" i="17"/>
  <c r="AB74" i="17"/>
  <c r="AC74" i="17"/>
  <c r="AD74" i="17"/>
  <c r="AE74" i="17"/>
  <c r="AF74" i="17"/>
  <c r="AG74" i="17"/>
  <c r="AH74" i="17"/>
  <c r="AI74" i="17"/>
  <c r="AJ74" i="17"/>
  <c r="AK74" i="17"/>
  <c r="AL74" i="17"/>
  <c r="AM74" i="17"/>
  <c r="AN74" i="17"/>
  <c r="AO74" i="17"/>
  <c r="AP74" i="17"/>
  <c r="T75" i="17"/>
  <c r="U75" i="17"/>
  <c r="V75" i="17"/>
  <c r="W75" i="17"/>
  <c r="X75" i="17"/>
  <c r="Y75" i="17"/>
  <c r="Z75" i="17"/>
  <c r="AA75" i="17"/>
  <c r="AB75" i="17"/>
  <c r="AC75" i="17"/>
  <c r="AD75" i="17"/>
  <c r="AE75" i="17"/>
  <c r="AF75" i="17"/>
  <c r="AG75" i="17"/>
  <c r="AH75" i="17"/>
  <c r="AI75" i="17"/>
  <c r="AJ75" i="17"/>
  <c r="AK75" i="17"/>
  <c r="AL75" i="17"/>
  <c r="AM75" i="17"/>
  <c r="AN75" i="17"/>
  <c r="AO75" i="17"/>
  <c r="AP75" i="17"/>
  <c r="T76" i="17"/>
  <c r="U76" i="17"/>
  <c r="V76" i="17"/>
  <c r="W76" i="17"/>
  <c r="X76" i="17"/>
  <c r="Y76" i="17"/>
  <c r="Z76" i="17"/>
  <c r="AA76" i="17"/>
  <c r="AB76" i="17"/>
  <c r="AC76" i="17"/>
  <c r="AD76" i="17"/>
  <c r="AE76" i="17"/>
  <c r="AF76" i="17"/>
  <c r="AG76" i="17"/>
  <c r="AH76" i="17"/>
  <c r="AI76" i="17"/>
  <c r="AJ76" i="17"/>
  <c r="AK76" i="17"/>
  <c r="AL76" i="17"/>
  <c r="AM76" i="17"/>
  <c r="AN76" i="17"/>
  <c r="AO76" i="17"/>
  <c r="AP76" i="17"/>
  <c r="T77" i="17"/>
  <c r="U77" i="17"/>
  <c r="V77" i="17"/>
  <c r="W77" i="17"/>
  <c r="X77" i="17"/>
  <c r="Y77" i="17"/>
  <c r="Z77" i="17"/>
  <c r="AA77" i="17"/>
  <c r="AB77" i="17"/>
  <c r="AC77" i="17"/>
  <c r="AD77" i="17"/>
  <c r="AE77" i="17"/>
  <c r="AF77" i="17"/>
  <c r="AG77" i="17"/>
  <c r="AH77" i="17"/>
  <c r="AI77" i="17"/>
  <c r="AJ77" i="17"/>
  <c r="AK77" i="17"/>
  <c r="AL77" i="17"/>
  <c r="AM77" i="17"/>
  <c r="AN77" i="17"/>
  <c r="AO77" i="17"/>
  <c r="AP77" i="17"/>
  <c r="T78" i="17"/>
  <c r="U78" i="17"/>
  <c r="V78" i="17"/>
  <c r="W78" i="17"/>
  <c r="X78" i="17"/>
  <c r="Y78" i="17"/>
  <c r="Z78" i="17"/>
  <c r="AA78" i="17"/>
  <c r="AB78" i="17"/>
  <c r="AC78" i="17"/>
  <c r="AD78" i="17"/>
  <c r="AE78" i="17"/>
  <c r="AF78" i="17"/>
  <c r="AG78" i="17"/>
  <c r="AH78" i="17"/>
  <c r="AI78" i="17"/>
  <c r="AJ78" i="17"/>
  <c r="AK78" i="17"/>
  <c r="AL78" i="17"/>
  <c r="AM78" i="17"/>
  <c r="AN78" i="17"/>
  <c r="AO78" i="17"/>
  <c r="AP78" i="17"/>
  <c r="T79" i="17"/>
  <c r="U79" i="17"/>
  <c r="V79" i="17"/>
  <c r="W79" i="17"/>
  <c r="X79" i="17"/>
  <c r="Y79" i="17"/>
  <c r="Z79" i="17"/>
  <c r="AA79" i="17"/>
  <c r="AB79" i="17"/>
  <c r="AC79" i="17"/>
  <c r="AD79" i="17"/>
  <c r="AE79" i="17"/>
  <c r="AF79" i="17"/>
  <c r="AG79" i="17"/>
  <c r="AH79" i="17"/>
  <c r="AI79" i="17"/>
  <c r="AJ79" i="17"/>
  <c r="AK79" i="17"/>
  <c r="AL79" i="17"/>
  <c r="AM79" i="17"/>
  <c r="AN79" i="17"/>
  <c r="AO79" i="17"/>
  <c r="AP79" i="17"/>
  <c r="T80" i="17"/>
  <c r="U80" i="17"/>
  <c r="V80" i="17"/>
  <c r="W80" i="17"/>
  <c r="X80" i="17"/>
  <c r="Y80" i="17"/>
  <c r="Z80" i="17"/>
  <c r="AA80" i="17"/>
  <c r="AB80" i="17"/>
  <c r="AC80" i="17"/>
  <c r="AD80" i="17"/>
  <c r="AE80" i="17"/>
  <c r="AF80" i="17"/>
  <c r="AG80" i="17"/>
  <c r="AH80" i="17"/>
  <c r="AI80" i="17"/>
  <c r="AJ80" i="17"/>
  <c r="AK80" i="17"/>
  <c r="AL80" i="17"/>
  <c r="AM80" i="17"/>
  <c r="AN80" i="17"/>
  <c r="AO80" i="17"/>
  <c r="AP80" i="17"/>
  <c r="T81" i="17"/>
  <c r="U81" i="17"/>
  <c r="V81" i="17"/>
  <c r="W81" i="17"/>
  <c r="X81" i="17"/>
  <c r="Y81" i="17"/>
  <c r="Z81" i="17"/>
  <c r="AA81" i="17"/>
  <c r="AB81" i="17"/>
  <c r="AC81" i="17"/>
  <c r="AD81" i="17"/>
  <c r="AE81" i="17"/>
  <c r="AF81" i="17"/>
  <c r="AG81" i="17"/>
  <c r="AH81" i="17"/>
  <c r="AI81" i="17"/>
  <c r="AJ81" i="17"/>
  <c r="AK81" i="17"/>
  <c r="AL81" i="17"/>
  <c r="AM81" i="17"/>
  <c r="AN81" i="17"/>
  <c r="AO81" i="17"/>
  <c r="AP81" i="17"/>
  <c r="T82" i="17"/>
  <c r="U82" i="17"/>
  <c r="V82" i="17"/>
  <c r="W82" i="17"/>
  <c r="X82" i="17"/>
  <c r="Y82" i="17"/>
  <c r="Z82" i="17"/>
  <c r="AA82" i="17"/>
  <c r="AB82" i="17"/>
  <c r="AC82" i="17"/>
  <c r="AD82" i="17"/>
  <c r="AE82" i="17"/>
  <c r="AF82" i="17"/>
  <c r="AG82" i="17"/>
  <c r="AH82" i="17"/>
  <c r="AI82" i="17"/>
  <c r="AJ82" i="17"/>
  <c r="AK82" i="17"/>
  <c r="AL82" i="17"/>
  <c r="AM82" i="17"/>
  <c r="AN82" i="17"/>
  <c r="AO82" i="17"/>
  <c r="AP82" i="17"/>
  <c r="AQ72" i="17"/>
  <c r="AQ73" i="17"/>
  <c r="AQ74" i="17"/>
  <c r="AQ75" i="17"/>
  <c r="AQ76" i="17"/>
  <c r="AQ77" i="17"/>
  <c r="AQ78" i="17"/>
  <c r="AQ79" i="17"/>
  <c r="AQ80" i="17"/>
  <c r="AQ81" i="17"/>
  <c r="AQ82" i="17"/>
  <c r="AQ71" i="17"/>
  <c r="D49" i="18" l="1"/>
  <c r="J48" i="18"/>
  <c r="K48" i="18"/>
  <c r="M48" i="18" s="1"/>
  <c r="N48" i="18" s="1"/>
  <c r="O48" i="18"/>
  <c r="P48" i="18"/>
  <c r="R48" i="18" s="1"/>
  <c r="S48" i="18" s="1"/>
  <c r="T48" i="18"/>
  <c r="W48" i="18"/>
  <c r="V48" i="18" s="1"/>
  <c r="X48" i="18"/>
  <c r="AC48" i="18" s="1"/>
  <c r="Y48" i="18"/>
  <c r="Z48" i="18" s="1"/>
  <c r="J47" i="20"/>
  <c r="K47" i="20" s="1"/>
  <c r="L47" i="20"/>
  <c r="G47" i="20"/>
  <c r="L48" i="20" s="1"/>
  <c r="L44" i="20"/>
  <c r="L45" i="20"/>
  <c r="L46" i="20"/>
  <c r="J44" i="20"/>
  <c r="K44" i="20" s="1"/>
  <c r="J45" i="20"/>
  <c r="K45" i="20" s="1"/>
  <c r="J46" i="20"/>
  <c r="K46" i="20"/>
  <c r="D47" i="20"/>
  <c r="D46" i="20"/>
  <c r="G44" i="20"/>
  <c r="G45" i="20"/>
  <c r="G46" i="20"/>
  <c r="E49" i="18" l="1"/>
  <c r="G49" i="18" s="1"/>
  <c r="H49" i="18" s="1"/>
  <c r="I49" i="18" s="1"/>
  <c r="D48" i="18"/>
  <c r="E48" i="18" s="1"/>
  <c r="G48" i="18" s="1"/>
  <c r="H48" i="18" s="1"/>
  <c r="I48" i="18" s="1"/>
  <c r="Q41" i="29"/>
  <c r="S41" i="29"/>
  <c r="U41" i="29"/>
  <c r="V41" i="29"/>
  <c r="W41" i="29"/>
  <c r="X41" i="29"/>
  <c r="Q40" i="29"/>
  <c r="S40" i="29"/>
  <c r="U40" i="29"/>
  <c r="V40" i="29"/>
  <c r="W40" i="29"/>
  <c r="X40" i="29"/>
  <c r="U10" i="29"/>
  <c r="U11" i="29"/>
  <c r="U12" i="29"/>
  <c r="U13" i="29"/>
  <c r="U14" i="29"/>
  <c r="U15" i="29"/>
  <c r="U16" i="29"/>
  <c r="T16" i="29" s="1"/>
  <c r="U17" i="29"/>
  <c r="T17" i="29" s="1"/>
  <c r="U18" i="29"/>
  <c r="U19" i="29"/>
  <c r="U20" i="29"/>
  <c r="U21" i="29"/>
  <c r="U22" i="29"/>
  <c r="U23" i="29"/>
  <c r="T23" i="29" s="1"/>
  <c r="U24" i="29"/>
  <c r="T24" i="29" s="1"/>
  <c r="U25" i="29"/>
  <c r="U26" i="29"/>
  <c r="U27" i="29"/>
  <c r="U28" i="29"/>
  <c r="U29" i="29"/>
  <c r="U30" i="29"/>
  <c r="U31" i="29"/>
  <c r="U32" i="29"/>
  <c r="U33" i="29"/>
  <c r="U34" i="29"/>
  <c r="U35" i="29"/>
  <c r="U36" i="29"/>
  <c r="U37" i="29"/>
  <c r="U38" i="29"/>
  <c r="U39" i="29"/>
  <c r="S10" i="29"/>
  <c r="T10" i="29" s="1"/>
  <c r="S11" i="29"/>
  <c r="T11" i="29" s="1"/>
  <c r="S12" i="29"/>
  <c r="S13" i="29"/>
  <c r="S14" i="29"/>
  <c r="S15" i="29"/>
  <c r="S16" i="29"/>
  <c r="S17" i="29"/>
  <c r="S18" i="29"/>
  <c r="S19" i="29"/>
  <c r="S20" i="29"/>
  <c r="T20" i="29" s="1"/>
  <c r="S21" i="29"/>
  <c r="S22" i="29"/>
  <c r="S23" i="29"/>
  <c r="S24" i="29"/>
  <c r="S25" i="29"/>
  <c r="S26" i="29"/>
  <c r="S27" i="29"/>
  <c r="S28" i="29"/>
  <c r="S29" i="29"/>
  <c r="S30" i="29"/>
  <c r="S31" i="29"/>
  <c r="S32" i="29"/>
  <c r="S33" i="29"/>
  <c r="S34" i="29"/>
  <c r="S35" i="29"/>
  <c r="S36" i="29"/>
  <c r="S37" i="29"/>
  <c r="S38" i="29"/>
  <c r="S39" i="29"/>
  <c r="V10" i="29"/>
  <c r="W10" i="29"/>
  <c r="X10" i="29"/>
  <c r="V11" i="29"/>
  <c r="W11" i="29"/>
  <c r="X11" i="29"/>
  <c r="T12" i="29"/>
  <c r="V12" i="29"/>
  <c r="W12" i="29"/>
  <c r="X12" i="29"/>
  <c r="T13" i="29"/>
  <c r="V13" i="29"/>
  <c r="W13" i="29"/>
  <c r="X13" i="29"/>
  <c r="T14" i="29"/>
  <c r="V14" i="29"/>
  <c r="W14" i="29"/>
  <c r="X14" i="29"/>
  <c r="V15" i="29"/>
  <c r="W15" i="29"/>
  <c r="X15" i="29"/>
  <c r="V16" i="29"/>
  <c r="W16" i="29"/>
  <c r="X16" i="29"/>
  <c r="V17" i="29"/>
  <c r="W17" i="29"/>
  <c r="X17" i="29"/>
  <c r="T18" i="29"/>
  <c r="V18" i="29"/>
  <c r="W18" i="29"/>
  <c r="X18" i="29"/>
  <c r="V19" i="29"/>
  <c r="W19" i="29"/>
  <c r="X19" i="29"/>
  <c r="V20" i="29"/>
  <c r="W20" i="29"/>
  <c r="X20" i="29"/>
  <c r="Q10" i="29"/>
  <c r="Q11" i="29"/>
  <c r="Q12" i="29"/>
  <c r="Q13" i="29"/>
  <c r="Q14" i="29"/>
  <c r="Q15" i="29"/>
  <c r="Q16" i="29"/>
  <c r="Q17" i="29"/>
  <c r="Q18" i="29"/>
  <c r="Q19" i="29"/>
  <c r="Q20" i="29"/>
  <c r="V21" i="29"/>
  <c r="W21" i="29"/>
  <c r="X21" i="29"/>
  <c r="V22" i="29"/>
  <c r="W22" i="29"/>
  <c r="X22" i="29"/>
  <c r="V23" i="29"/>
  <c r="W23" i="29"/>
  <c r="X23" i="29"/>
  <c r="V24" i="29"/>
  <c r="W24" i="29"/>
  <c r="X24" i="29"/>
  <c r="Q21" i="29"/>
  <c r="Q22" i="29"/>
  <c r="Q23" i="29"/>
  <c r="Q24" i="29"/>
  <c r="J47" i="18"/>
  <c r="K47" i="18"/>
  <c r="M47" i="18" s="1"/>
  <c r="N47" i="18" s="1"/>
  <c r="O47" i="18"/>
  <c r="P47" i="18"/>
  <c r="R47" i="18" s="1"/>
  <c r="S47" i="18" s="1"/>
  <c r="T47" i="18"/>
  <c r="W47" i="18"/>
  <c r="V47" i="18" s="1"/>
  <c r="X47" i="18"/>
  <c r="Y47" i="18"/>
  <c r="Z47" i="18" s="1"/>
  <c r="AB47" i="18"/>
  <c r="AC47" i="18"/>
  <c r="D45" i="20"/>
  <c r="T40" i="29" l="1"/>
  <c r="T39" i="29"/>
  <c r="T41" i="29"/>
  <c r="D47" i="18"/>
  <c r="T21" i="29"/>
  <c r="T15" i="29"/>
  <c r="T22" i="29"/>
  <c r="T19" i="29"/>
  <c r="E47" i="18"/>
  <c r="G47" i="18" s="1"/>
  <c r="H47" i="18" s="1"/>
  <c r="I47" i="18" s="1"/>
  <c r="T31" i="29"/>
  <c r="T25" i="29"/>
  <c r="T26" i="29"/>
  <c r="T27" i="29"/>
  <c r="T28" i="29"/>
  <c r="T29" i="29"/>
  <c r="T30" i="29"/>
  <c r="V25" i="29"/>
  <c r="W25" i="29"/>
  <c r="V26" i="29"/>
  <c r="W26" i="29"/>
  <c r="V27" i="29"/>
  <c r="W27" i="29"/>
  <c r="V28" i="29"/>
  <c r="W28" i="29"/>
  <c r="V29" i="29"/>
  <c r="W29" i="29"/>
  <c r="V30" i="29"/>
  <c r="W30" i="29"/>
  <c r="X25" i="29"/>
  <c r="X26" i="29"/>
  <c r="X27" i="29"/>
  <c r="X28" i="29"/>
  <c r="X29" i="29"/>
  <c r="X30" i="29"/>
  <c r="Q25" i="29"/>
  <c r="Q26" i="29"/>
  <c r="Q27" i="29"/>
  <c r="Q28" i="29"/>
  <c r="Q29" i="29"/>
  <c r="Q30" i="29"/>
  <c r="X32" i="29"/>
  <c r="X33" i="29"/>
  <c r="X34" i="29"/>
  <c r="X35" i="29"/>
  <c r="X36" i="29"/>
  <c r="X37" i="29"/>
  <c r="X38" i="29"/>
  <c r="X39" i="29"/>
  <c r="X31" i="29"/>
  <c r="W32" i="29"/>
  <c r="W33" i="29"/>
  <c r="W34" i="29"/>
  <c r="W35" i="29"/>
  <c r="W36" i="29"/>
  <c r="W37" i="29"/>
  <c r="W38" i="29"/>
  <c r="W39" i="29"/>
  <c r="W31" i="29"/>
  <c r="V32" i="29"/>
  <c r="V33" i="29"/>
  <c r="V34" i="29"/>
  <c r="V35" i="29"/>
  <c r="V36" i="29"/>
  <c r="V37" i="29"/>
  <c r="V38" i="29"/>
  <c r="V39" i="29"/>
  <c r="V31" i="29"/>
  <c r="T38" i="29"/>
  <c r="T37" i="29"/>
  <c r="T36" i="29"/>
  <c r="T35" i="29"/>
  <c r="T34" i="29"/>
  <c r="T33" i="29"/>
  <c r="T32" i="29"/>
  <c r="Q32" i="29"/>
  <c r="Q33" i="29"/>
  <c r="Q34" i="29"/>
  <c r="Q35" i="29"/>
  <c r="Q36" i="29"/>
  <c r="Q37" i="29"/>
  <c r="Q38" i="29"/>
  <c r="Q39" i="29"/>
  <c r="Q31" i="29"/>
  <c r="J46" i="18" l="1"/>
  <c r="K46" i="18"/>
  <c r="M46" i="18" s="1"/>
  <c r="N46" i="18" s="1"/>
  <c r="O46" i="18"/>
  <c r="P46" i="18"/>
  <c r="T46" i="18"/>
  <c r="W46" i="18"/>
  <c r="V46" i="18" s="1"/>
  <c r="X46" i="18"/>
  <c r="AC46" i="18" s="1"/>
  <c r="Y46" i="18"/>
  <c r="Z46" i="18" s="1"/>
  <c r="F44" i="20"/>
  <c r="D46" i="18" l="1"/>
  <c r="E46" i="18" s="1"/>
  <c r="G46" i="18" s="1"/>
  <c r="H46" i="18" s="1"/>
  <c r="I46" i="18" s="1"/>
  <c r="R46" i="18"/>
  <c r="S46" i="18" s="1"/>
  <c r="J45" i="18"/>
  <c r="K45" i="18"/>
  <c r="M45" i="18" s="1"/>
  <c r="N45" i="18" s="1"/>
  <c r="O45" i="18"/>
  <c r="P45" i="18"/>
  <c r="T45" i="18"/>
  <c r="W45" i="18"/>
  <c r="V45" i="18" s="1"/>
  <c r="X45" i="18"/>
  <c r="AC45" i="18" s="1"/>
  <c r="Y45" i="18"/>
  <c r="Z45" i="18" s="1"/>
  <c r="AB45" i="18"/>
  <c r="F26" i="17"/>
  <c r="G26" i="17" s="1"/>
  <c r="H26" i="17" s="1"/>
  <c r="I26" i="17" s="1"/>
  <c r="J26" i="17" s="1"/>
  <c r="K26" i="17" s="1"/>
  <c r="L26" i="17" s="1"/>
  <c r="M26" i="17" s="1"/>
  <c r="N26" i="17" s="1"/>
  <c r="O26" i="17" s="1"/>
  <c r="P26" i="17" s="1"/>
  <c r="Q26" i="17" s="1"/>
  <c r="R26" i="17" s="1"/>
  <c r="S26" i="17" s="1"/>
  <c r="T26" i="17" s="1"/>
  <c r="U26" i="17" s="1"/>
  <c r="V26" i="17" s="1"/>
  <c r="W26" i="17" s="1"/>
  <c r="X26" i="17" s="1"/>
  <c r="Y26" i="17" s="1"/>
  <c r="Z26" i="17" s="1"/>
  <c r="AA26" i="17" s="1"/>
  <c r="AB26" i="17" s="1"/>
  <c r="AC26" i="17" s="1"/>
  <c r="AD26" i="17" s="1"/>
  <c r="AE26" i="17" s="1"/>
  <c r="AF26" i="17" s="1"/>
  <c r="AG26" i="17" s="1"/>
  <c r="AH26" i="17" s="1"/>
  <c r="AI26" i="17" s="1"/>
  <c r="AJ26" i="17" s="1"/>
  <c r="AK26" i="17" s="1"/>
  <c r="AL26" i="17" s="1"/>
  <c r="AM26" i="17" s="1"/>
  <c r="AN26" i="17" s="1"/>
  <c r="AO26" i="17" s="1"/>
  <c r="AP26" i="17" s="1"/>
  <c r="AQ26" i="17" s="1"/>
  <c r="AR26" i="17" s="1"/>
  <c r="AS26" i="17" s="1"/>
  <c r="AT26" i="17" s="1"/>
  <c r="E26" i="17"/>
  <c r="F25" i="17"/>
  <c r="G25" i="17" s="1"/>
  <c r="H25" i="17" s="1"/>
  <c r="I25" i="17" s="1"/>
  <c r="J25" i="17" s="1"/>
  <c r="K25" i="17" s="1"/>
  <c r="L25" i="17" s="1"/>
  <c r="M25" i="17" s="1"/>
  <c r="N25" i="17" s="1"/>
  <c r="O25" i="17" s="1"/>
  <c r="P25" i="17" s="1"/>
  <c r="Q25" i="17" s="1"/>
  <c r="R25" i="17" s="1"/>
  <c r="S25" i="17" s="1"/>
  <c r="T25" i="17" s="1"/>
  <c r="U25" i="17" s="1"/>
  <c r="V25" i="17" s="1"/>
  <c r="W25" i="17" s="1"/>
  <c r="X25" i="17" s="1"/>
  <c r="Y25" i="17" s="1"/>
  <c r="Z25" i="17" s="1"/>
  <c r="AA25" i="17" s="1"/>
  <c r="AB25" i="17" s="1"/>
  <c r="AC25" i="17" s="1"/>
  <c r="AD25" i="17" s="1"/>
  <c r="AE25" i="17" s="1"/>
  <c r="AF25" i="17" s="1"/>
  <c r="AG25" i="17" s="1"/>
  <c r="AH25" i="17" s="1"/>
  <c r="AI25" i="17" s="1"/>
  <c r="AJ25" i="17" s="1"/>
  <c r="AK25" i="17" s="1"/>
  <c r="AL25" i="17" s="1"/>
  <c r="AM25" i="17" s="1"/>
  <c r="AN25" i="17" s="1"/>
  <c r="AO25" i="17" s="1"/>
  <c r="AP25" i="17" s="1"/>
  <c r="AQ25" i="17" s="1"/>
  <c r="AR25" i="17" s="1"/>
  <c r="AS25" i="17" s="1"/>
  <c r="AT25" i="17" s="1"/>
  <c r="E25" i="17"/>
  <c r="AN24" i="17"/>
  <c r="AO24" i="17"/>
  <c r="AP24" i="17"/>
  <c r="AQ24" i="17" s="1"/>
  <c r="AR24" i="17" s="1"/>
  <c r="AS24" i="17" s="1"/>
  <c r="AT24" i="17" s="1"/>
  <c r="L24" i="17"/>
  <c r="M24" i="17" s="1"/>
  <c r="N24" i="17" s="1"/>
  <c r="O24" i="17" s="1"/>
  <c r="P24" i="17" s="1"/>
  <c r="Q24" i="17" s="1"/>
  <c r="R24" i="17" s="1"/>
  <c r="S24" i="17" s="1"/>
  <c r="T24" i="17" s="1"/>
  <c r="U24" i="17" s="1"/>
  <c r="V24" i="17" s="1"/>
  <c r="W24" i="17" s="1"/>
  <c r="X24" i="17" s="1"/>
  <c r="Y24" i="17" s="1"/>
  <c r="Z24" i="17" s="1"/>
  <c r="AA24" i="17" s="1"/>
  <c r="AB24" i="17" s="1"/>
  <c r="AC24" i="17" s="1"/>
  <c r="AD24" i="17" s="1"/>
  <c r="AE24" i="17" s="1"/>
  <c r="AF24" i="17" s="1"/>
  <c r="AG24" i="17" s="1"/>
  <c r="AH24" i="17" s="1"/>
  <c r="AI24" i="17" s="1"/>
  <c r="AJ24" i="17" s="1"/>
  <c r="AK24" i="17" s="1"/>
  <c r="AL24" i="17" s="1"/>
  <c r="AM24" i="17" s="1"/>
  <c r="F24" i="17"/>
  <c r="G24" i="17" s="1"/>
  <c r="H24" i="17" s="1"/>
  <c r="I24" i="17" s="1"/>
  <c r="J24" i="17" s="1"/>
  <c r="K24" i="17" s="1"/>
  <c r="E24" i="17"/>
  <c r="D45" i="18" l="1"/>
  <c r="R45" i="18"/>
  <c r="S45" i="18" s="1"/>
  <c r="E45" i="18"/>
  <c r="G45" i="18" s="1"/>
  <c r="H45" i="18" s="1"/>
  <c r="I45" i="18" s="1"/>
  <c r="N60" i="33"/>
  <c r="F43" i="20"/>
  <c r="G43" i="20" s="1"/>
  <c r="J44" i="18"/>
  <c r="K44" i="18"/>
  <c r="M44" i="18" s="1"/>
  <c r="N44" i="18" s="1"/>
  <c r="O44" i="18"/>
  <c r="P44" i="18"/>
  <c r="T44" i="18"/>
  <c r="W44" i="18"/>
  <c r="V44" i="18" s="1"/>
  <c r="X44" i="18"/>
  <c r="AC44" i="18" s="1"/>
  <c r="Y44" i="18"/>
  <c r="Z44" i="18" s="1"/>
  <c r="D44" i="18" l="1"/>
  <c r="E44" i="18" s="1"/>
  <c r="G44" i="18" s="1"/>
  <c r="H44" i="18" s="1"/>
  <c r="I44" i="18" s="1"/>
  <c r="R44" i="18"/>
  <c r="S44" i="18" s="1"/>
  <c r="N59" i="33"/>
  <c r="L14" i="20"/>
  <c r="L15" i="20"/>
  <c r="L16" i="20"/>
  <c r="L17" i="20"/>
  <c r="L18" i="20"/>
  <c r="L19" i="20"/>
  <c r="L20" i="20"/>
  <c r="L21" i="20"/>
  <c r="L22" i="20"/>
  <c r="L23" i="20"/>
  <c r="L24" i="20"/>
  <c r="L25" i="20"/>
  <c r="L26" i="20"/>
  <c r="L27" i="20"/>
  <c r="L28" i="20"/>
  <c r="L29" i="20"/>
  <c r="L30" i="20"/>
  <c r="L31" i="20"/>
  <c r="L32" i="20"/>
  <c r="L33" i="20"/>
  <c r="L34" i="20"/>
  <c r="L35" i="20"/>
  <c r="L36" i="20"/>
  <c r="L37" i="20"/>
  <c r="L38" i="20"/>
  <c r="G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L39" i="20" s="1"/>
  <c r="G42" i="20"/>
  <c r="L43" i="20" s="1"/>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2" i="20"/>
  <c r="J43" i="20"/>
  <c r="F3" i="20"/>
  <c r="F4" i="20"/>
  <c r="F5" i="20"/>
  <c r="F6" i="20"/>
  <c r="F7" i="20"/>
  <c r="F8" i="20"/>
  <c r="F9" i="20"/>
  <c r="F10" i="20"/>
  <c r="F11" i="20"/>
  <c r="F12" i="20"/>
  <c r="F13" i="20"/>
  <c r="F14" i="20"/>
  <c r="F15" i="20"/>
  <c r="F16" i="20"/>
  <c r="F17" i="20"/>
  <c r="F18" i="20"/>
  <c r="F19" i="20"/>
  <c r="F20" i="20"/>
  <c r="F21" i="20"/>
  <c r="F22" i="20"/>
  <c r="F23" i="20"/>
  <c r="F24" i="20"/>
  <c r="F25" i="20"/>
  <c r="F26" i="20"/>
  <c r="F27" i="20"/>
  <c r="F28" i="20"/>
  <c r="F29" i="20"/>
  <c r="F30" i="20"/>
  <c r="F31" i="20"/>
  <c r="F32" i="20"/>
  <c r="F33" i="20"/>
  <c r="F34" i="20"/>
  <c r="F36" i="20"/>
  <c r="F37" i="20"/>
  <c r="F38" i="20"/>
  <c r="F39" i="20"/>
  <c r="F40" i="20"/>
  <c r="J40" i="20" s="1"/>
  <c r="F41" i="20"/>
  <c r="F42" i="20"/>
  <c r="F35" i="20"/>
  <c r="G41" i="20" l="1"/>
  <c r="J41" i="20"/>
  <c r="G40" i="20"/>
  <c r="L40" i="20" s="1"/>
  <c r="J43" i="18"/>
  <c r="K43" i="18"/>
  <c r="O43" i="18"/>
  <c r="P43" i="18"/>
  <c r="T43" i="18"/>
  <c r="W43" i="18"/>
  <c r="V43" i="18" s="1"/>
  <c r="X43" i="18"/>
  <c r="AC43" i="18" s="1"/>
  <c r="Y43" i="18"/>
  <c r="Z43" i="18" s="1"/>
  <c r="AB43" i="18"/>
  <c r="AH43" i="18"/>
  <c r="AK43" i="18"/>
  <c r="K43" i="20"/>
  <c r="L41" i="20" l="1"/>
  <c r="L42" i="20"/>
  <c r="D43" i="18"/>
  <c r="E43" i="18" s="1"/>
  <c r="G43" i="18" s="1"/>
  <c r="H43" i="18" s="1"/>
  <c r="I43" i="18" s="1"/>
  <c r="M43" i="18"/>
  <c r="N43" i="18" s="1"/>
  <c r="R43" i="18"/>
  <c r="S43" i="18" s="1"/>
  <c r="N58" i="33"/>
  <c r="K42" i="20" l="1"/>
  <c r="AK11" i="18"/>
  <c r="AK12" i="18"/>
  <c r="AK13" i="18"/>
  <c r="AK14" i="18"/>
  <c r="AK15" i="18"/>
  <c r="AK16" i="18"/>
  <c r="AK17" i="18"/>
  <c r="AK18" i="18"/>
  <c r="AK19" i="18"/>
  <c r="AK20" i="18"/>
  <c r="AK21" i="18"/>
  <c r="AK22" i="18"/>
  <c r="AK23" i="18"/>
  <c r="AK24" i="18"/>
  <c r="AK25" i="18"/>
  <c r="AK26" i="18"/>
  <c r="AK27" i="18"/>
  <c r="AK28" i="18"/>
  <c r="AK29" i="18"/>
  <c r="AK30" i="18"/>
  <c r="AK31" i="18"/>
  <c r="AK32" i="18"/>
  <c r="AK33" i="18"/>
  <c r="AK34" i="18"/>
  <c r="AK35" i="18"/>
  <c r="AK36" i="18"/>
  <c r="AK37" i="18"/>
  <c r="AK38" i="18"/>
  <c r="AK39" i="18"/>
  <c r="AK40" i="18"/>
  <c r="AK41" i="18"/>
  <c r="AH11" i="18"/>
  <c r="AH12" i="18"/>
  <c r="AH13" i="18"/>
  <c r="AH14" i="18"/>
  <c r="AH15" i="18"/>
  <c r="AH16" i="18"/>
  <c r="AH17" i="18"/>
  <c r="AH18" i="18"/>
  <c r="AH19" i="18"/>
  <c r="AH20" i="18"/>
  <c r="AH21" i="18"/>
  <c r="AH22" i="18"/>
  <c r="AH23" i="18"/>
  <c r="AH24" i="18"/>
  <c r="AH25" i="18"/>
  <c r="AH26" i="18"/>
  <c r="AH27" i="18"/>
  <c r="AH28" i="18"/>
  <c r="AH29" i="18"/>
  <c r="AH30" i="18"/>
  <c r="AH31" i="18"/>
  <c r="AH32" i="18"/>
  <c r="AH33" i="18"/>
  <c r="AH34" i="18"/>
  <c r="AH35" i="18"/>
  <c r="AH36" i="18"/>
  <c r="AH37" i="18"/>
  <c r="AH38" i="18"/>
  <c r="AH39" i="18"/>
  <c r="AH40" i="18"/>
  <c r="AH41" i="18"/>
  <c r="AH10" i="18"/>
  <c r="L18" i="18"/>
  <c r="L19" i="18"/>
  <c r="L20" i="18"/>
  <c r="L21" i="18"/>
  <c r="L22" i="18"/>
  <c r="L23" i="18"/>
  <c r="L24" i="18"/>
  <c r="E115" i="17" l="1"/>
  <c r="F115" i="17"/>
  <c r="G115" i="17"/>
  <c r="H115" i="17"/>
  <c r="I115" i="17"/>
  <c r="J115" i="17"/>
  <c r="K115" i="17"/>
  <c r="L115" i="17"/>
  <c r="M115" i="17"/>
  <c r="N115" i="17"/>
  <c r="O115" i="17"/>
  <c r="P115" i="17"/>
  <c r="Q115" i="17"/>
  <c r="R115" i="17"/>
  <c r="S115" i="17"/>
  <c r="T115" i="17"/>
  <c r="U115" i="17"/>
  <c r="V115" i="17"/>
  <c r="W115" i="17"/>
  <c r="X115" i="17"/>
  <c r="Y115" i="17"/>
  <c r="Z115" i="17"/>
  <c r="AA115" i="17"/>
  <c r="AB115" i="17"/>
  <c r="AC115" i="17"/>
  <c r="AD115" i="17"/>
  <c r="AE115" i="17"/>
  <c r="AF115" i="17"/>
  <c r="AG115" i="17"/>
  <c r="AH115" i="17"/>
  <c r="AI115" i="17"/>
  <c r="AJ115" i="17"/>
  <c r="E116" i="17"/>
  <c r="F116" i="17"/>
  <c r="G116" i="17"/>
  <c r="H116" i="17"/>
  <c r="I116" i="17"/>
  <c r="J116" i="17"/>
  <c r="K116" i="17"/>
  <c r="L116" i="17"/>
  <c r="M116" i="17"/>
  <c r="N116" i="17"/>
  <c r="O116" i="17"/>
  <c r="P116" i="17"/>
  <c r="Q116" i="17"/>
  <c r="R116" i="17"/>
  <c r="S116" i="17"/>
  <c r="T116" i="17"/>
  <c r="U116" i="17"/>
  <c r="V116" i="17"/>
  <c r="W116" i="17"/>
  <c r="X116" i="17"/>
  <c r="Y116" i="17"/>
  <c r="Z116" i="17"/>
  <c r="AA116" i="17"/>
  <c r="AB116" i="17"/>
  <c r="AC116" i="17"/>
  <c r="AD116" i="17"/>
  <c r="AE116" i="17"/>
  <c r="AF116" i="17"/>
  <c r="AG116" i="17"/>
  <c r="AH116" i="17"/>
  <c r="AI116" i="17"/>
  <c r="AJ116" i="17"/>
  <c r="E117" i="17"/>
  <c r="F117" i="17"/>
  <c r="G117" i="17"/>
  <c r="H117" i="17"/>
  <c r="I117" i="17"/>
  <c r="J117" i="17"/>
  <c r="K117" i="17"/>
  <c r="L117" i="17"/>
  <c r="M117" i="17"/>
  <c r="N117" i="17"/>
  <c r="O117" i="17"/>
  <c r="P117" i="17"/>
  <c r="Q117" i="17"/>
  <c r="R117" i="17"/>
  <c r="S117" i="17"/>
  <c r="T117" i="17"/>
  <c r="U117" i="17"/>
  <c r="V117" i="17"/>
  <c r="W117" i="17"/>
  <c r="X117" i="17"/>
  <c r="Y117" i="17"/>
  <c r="Z117" i="17"/>
  <c r="AA117" i="17"/>
  <c r="AB117" i="17"/>
  <c r="AC117" i="17"/>
  <c r="AD117" i="17"/>
  <c r="AE117" i="17"/>
  <c r="AF117" i="17"/>
  <c r="AG117" i="17"/>
  <c r="AH117" i="17"/>
  <c r="AI117" i="17"/>
  <c r="AJ117" i="17"/>
  <c r="E118" i="17"/>
  <c r="F118" i="17"/>
  <c r="G118" i="17"/>
  <c r="H118" i="17"/>
  <c r="I118" i="17"/>
  <c r="J118" i="17"/>
  <c r="K118" i="17"/>
  <c r="L118" i="17"/>
  <c r="M118" i="17"/>
  <c r="N118" i="17"/>
  <c r="O118" i="17"/>
  <c r="P118" i="17"/>
  <c r="Q118" i="17"/>
  <c r="R118" i="17"/>
  <c r="S118" i="17"/>
  <c r="T118" i="17"/>
  <c r="U118" i="17"/>
  <c r="V118" i="17"/>
  <c r="W118" i="17"/>
  <c r="X118" i="17"/>
  <c r="Y118" i="17"/>
  <c r="Z118" i="17"/>
  <c r="AA118" i="17"/>
  <c r="AB118" i="17"/>
  <c r="AC118" i="17"/>
  <c r="AD118" i="17"/>
  <c r="AE118" i="17"/>
  <c r="AF118" i="17"/>
  <c r="AG118" i="17"/>
  <c r="AH118" i="17"/>
  <c r="AI118" i="17"/>
  <c r="AJ118" i="17"/>
  <c r="E119" i="17"/>
  <c r="F119" i="17"/>
  <c r="G119" i="17"/>
  <c r="H119" i="17"/>
  <c r="I119" i="17"/>
  <c r="J119" i="17"/>
  <c r="K119" i="17"/>
  <c r="L119" i="17"/>
  <c r="M119" i="17"/>
  <c r="N119" i="17"/>
  <c r="O119" i="17"/>
  <c r="P119" i="17"/>
  <c r="Q119" i="17"/>
  <c r="R119" i="17"/>
  <c r="S119" i="17"/>
  <c r="T119" i="17"/>
  <c r="U119" i="17"/>
  <c r="V119" i="17"/>
  <c r="W119" i="17"/>
  <c r="X119" i="17"/>
  <c r="Y119" i="17"/>
  <c r="Z119" i="17"/>
  <c r="AA119" i="17"/>
  <c r="AB119" i="17"/>
  <c r="AC119" i="17"/>
  <c r="AD119" i="17"/>
  <c r="AE119" i="17"/>
  <c r="AF119" i="17"/>
  <c r="AG119" i="17"/>
  <c r="AH119" i="17"/>
  <c r="AI119" i="17"/>
  <c r="AJ119" i="17"/>
  <c r="E120" i="17"/>
  <c r="F120" i="17"/>
  <c r="G120" i="17"/>
  <c r="H120" i="17"/>
  <c r="I120" i="17"/>
  <c r="J120" i="17"/>
  <c r="K120" i="17"/>
  <c r="L120" i="17"/>
  <c r="M120" i="17"/>
  <c r="N120" i="17"/>
  <c r="O120" i="17"/>
  <c r="P120" i="17"/>
  <c r="Q120" i="17"/>
  <c r="R120" i="17"/>
  <c r="S120" i="17"/>
  <c r="T120" i="17"/>
  <c r="U120" i="17"/>
  <c r="V120" i="17"/>
  <c r="W120" i="17"/>
  <c r="X120" i="17"/>
  <c r="Y120" i="17"/>
  <c r="Z120" i="17"/>
  <c r="AA120" i="17"/>
  <c r="AB120" i="17"/>
  <c r="AC120" i="17"/>
  <c r="AD120" i="17"/>
  <c r="AE120" i="17"/>
  <c r="AF120" i="17"/>
  <c r="AG120" i="17"/>
  <c r="AH120" i="17"/>
  <c r="AI120" i="17"/>
  <c r="AJ120" i="17"/>
  <c r="E121" i="17"/>
  <c r="F121" i="17"/>
  <c r="G121" i="17"/>
  <c r="H121" i="17"/>
  <c r="I121" i="17"/>
  <c r="J121" i="17"/>
  <c r="K121" i="17"/>
  <c r="L121" i="17"/>
  <c r="M121" i="17"/>
  <c r="N121" i="17"/>
  <c r="O121" i="17"/>
  <c r="P121" i="17"/>
  <c r="Q121" i="17"/>
  <c r="R121" i="17"/>
  <c r="S121" i="17"/>
  <c r="T121" i="17"/>
  <c r="U121" i="17"/>
  <c r="V121" i="17"/>
  <c r="W121" i="17"/>
  <c r="X121" i="17"/>
  <c r="Y121" i="17"/>
  <c r="Z121" i="17"/>
  <c r="AA121" i="17"/>
  <c r="AB121" i="17"/>
  <c r="AC121" i="17"/>
  <c r="AD121" i="17"/>
  <c r="AE121" i="17"/>
  <c r="AF121" i="17"/>
  <c r="AG121" i="17"/>
  <c r="AH121" i="17"/>
  <c r="AI121" i="17"/>
  <c r="AJ121" i="17"/>
  <c r="E122" i="17"/>
  <c r="F122" i="17"/>
  <c r="G122" i="17"/>
  <c r="H122" i="17"/>
  <c r="I122" i="17"/>
  <c r="J122" i="17"/>
  <c r="K122" i="17"/>
  <c r="L122" i="17"/>
  <c r="M122" i="17"/>
  <c r="N122" i="17"/>
  <c r="O122" i="17"/>
  <c r="P122" i="17"/>
  <c r="Q122" i="17"/>
  <c r="R122" i="17"/>
  <c r="S122" i="17"/>
  <c r="T122" i="17"/>
  <c r="U122" i="17"/>
  <c r="V122" i="17"/>
  <c r="W122" i="17"/>
  <c r="X122" i="17"/>
  <c r="Y122" i="17"/>
  <c r="Z122" i="17"/>
  <c r="AA122" i="17"/>
  <c r="AB122" i="17"/>
  <c r="AC122" i="17"/>
  <c r="AD122" i="17"/>
  <c r="AE122" i="17"/>
  <c r="AF122" i="17"/>
  <c r="AG122" i="17"/>
  <c r="AH122" i="17"/>
  <c r="AI122" i="17"/>
  <c r="AJ122" i="17"/>
  <c r="E123" i="17"/>
  <c r="F123" i="17"/>
  <c r="G123" i="17"/>
  <c r="H123" i="17"/>
  <c r="I123" i="17"/>
  <c r="J123" i="17"/>
  <c r="K123" i="17"/>
  <c r="L123" i="17"/>
  <c r="M123" i="17"/>
  <c r="N123" i="17"/>
  <c r="O123" i="17"/>
  <c r="P123" i="17"/>
  <c r="Q123" i="17"/>
  <c r="R123" i="17"/>
  <c r="S123" i="17"/>
  <c r="T123" i="17"/>
  <c r="U123" i="17"/>
  <c r="V123" i="17"/>
  <c r="W123" i="17"/>
  <c r="X123" i="17"/>
  <c r="Y123" i="17"/>
  <c r="Z123" i="17"/>
  <c r="AA123" i="17"/>
  <c r="AB123" i="17"/>
  <c r="AC123" i="17"/>
  <c r="AD123" i="17"/>
  <c r="AE123" i="17"/>
  <c r="AF123" i="17"/>
  <c r="AG123" i="17"/>
  <c r="AH123" i="17"/>
  <c r="AI123" i="17"/>
  <c r="AJ123" i="17"/>
  <c r="E124" i="17"/>
  <c r="F124" i="17"/>
  <c r="G124" i="17"/>
  <c r="H124" i="17"/>
  <c r="I124" i="17"/>
  <c r="J124" i="17"/>
  <c r="K124" i="17"/>
  <c r="L124" i="17"/>
  <c r="M124" i="17"/>
  <c r="N124" i="17"/>
  <c r="O124" i="17"/>
  <c r="P124" i="17"/>
  <c r="Q124" i="17"/>
  <c r="R124" i="17"/>
  <c r="S124" i="17"/>
  <c r="T124" i="17"/>
  <c r="U124" i="17"/>
  <c r="V124" i="17"/>
  <c r="W124" i="17"/>
  <c r="X124" i="17"/>
  <c r="Y124" i="17"/>
  <c r="Z124" i="17"/>
  <c r="AA124" i="17"/>
  <c r="AB124" i="17"/>
  <c r="AC124" i="17"/>
  <c r="AD124" i="17"/>
  <c r="AE124" i="17"/>
  <c r="AF124" i="17"/>
  <c r="AG124" i="17"/>
  <c r="AH124" i="17"/>
  <c r="AI124" i="17"/>
  <c r="AJ124" i="17"/>
  <c r="E125" i="17"/>
  <c r="F125" i="17"/>
  <c r="G125" i="17"/>
  <c r="H125" i="17"/>
  <c r="I125" i="17"/>
  <c r="J125" i="17"/>
  <c r="K125" i="17"/>
  <c r="L125" i="17"/>
  <c r="M125" i="17"/>
  <c r="N125" i="17"/>
  <c r="O125" i="17"/>
  <c r="P125" i="17"/>
  <c r="Q125" i="17"/>
  <c r="R125" i="17"/>
  <c r="S125" i="17"/>
  <c r="T125" i="17"/>
  <c r="U125" i="17"/>
  <c r="V125" i="17"/>
  <c r="W125" i="17"/>
  <c r="X125" i="17"/>
  <c r="Y125" i="17"/>
  <c r="Z125" i="17"/>
  <c r="AA125" i="17"/>
  <c r="AB125" i="17"/>
  <c r="AC125" i="17"/>
  <c r="AD125" i="17"/>
  <c r="AE125" i="17"/>
  <c r="AF125" i="17"/>
  <c r="AG125" i="17"/>
  <c r="AH125" i="17"/>
  <c r="AI125" i="17"/>
  <c r="AJ125" i="17"/>
  <c r="E126" i="17"/>
  <c r="F126" i="17"/>
  <c r="G126" i="17"/>
  <c r="H126" i="17"/>
  <c r="I126" i="17"/>
  <c r="J126" i="17"/>
  <c r="K126" i="17"/>
  <c r="L126" i="17"/>
  <c r="M126" i="17"/>
  <c r="N126" i="17"/>
  <c r="O126" i="17"/>
  <c r="P126" i="17"/>
  <c r="Q126" i="17"/>
  <c r="R126" i="17"/>
  <c r="S126" i="17"/>
  <c r="T126" i="17"/>
  <c r="U126" i="17"/>
  <c r="V126" i="17"/>
  <c r="W126" i="17"/>
  <c r="X126" i="17"/>
  <c r="Y126" i="17"/>
  <c r="Z126" i="17"/>
  <c r="AA126" i="17"/>
  <c r="AB126" i="17"/>
  <c r="AC126" i="17"/>
  <c r="AD126" i="17"/>
  <c r="AE126" i="17"/>
  <c r="AF126" i="17"/>
  <c r="AG126" i="17"/>
  <c r="AH126" i="17"/>
  <c r="AI126" i="17"/>
  <c r="AJ126" i="17"/>
  <c r="D116" i="17"/>
  <c r="D117" i="17"/>
  <c r="D118" i="17"/>
  <c r="D119" i="17"/>
  <c r="D120" i="17"/>
  <c r="D121" i="17"/>
  <c r="D122" i="17"/>
  <c r="D123" i="17"/>
  <c r="D124" i="17"/>
  <c r="D125" i="17"/>
  <c r="D126" i="17"/>
  <c r="D115" i="17"/>
  <c r="I163" i="17"/>
  <c r="I162" i="17"/>
  <c r="I165" i="17"/>
  <c r="I157" i="17"/>
  <c r="I164" i="17"/>
  <c r="I155" i="17"/>
  <c r="I154" i="17"/>
  <c r="I159" i="17"/>
  <c r="I158" i="17"/>
  <c r="I160" i="17"/>
  <c r="I156" i="17"/>
  <c r="I161" i="17"/>
  <c r="X21" i="18"/>
  <c r="X11" i="18"/>
  <c r="AC11" i="18" s="1"/>
  <c r="K5" i="18"/>
  <c r="K6" i="18" s="1"/>
  <c r="K7" i="18" s="1"/>
  <c r="K8" i="18" s="1"/>
  <c r="K9" i="18" s="1"/>
  <c r="K10" i="18" s="1"/>
  <c r="K11" i="18" s="1"/>
  <c r="K12" i="18" s="1"/>
  <c r="K13" i="18" s="1"/>
  <c r="K14" i="18" s="1"/>
  <c r="K15" i="18" s="1"/>
  <c r="K16" i="18" s="1"/>
  <c r="K17" i="18" s="1"/>
  <c r="X12" i="18"/>
  <c r="AC12" i="18" s="1"/>
  <c r="X13" i="18"/>
  <c r="AC13" i="18" s="1"/>
  <c r="X14" i="18"/>
  <c r="X15" i="18"/>
  <c r="AC15" i="18" s="1"/>
  <c r="X16" i="18"/>
  <c r="AC16" i="18" s="1"/>
  <c r="X17" i="18"/>
  <c r="AC17" i="18" s="1"/>
  <c r="X18" i="18"/>
  <c r="AC18" i="18" s="1"/>
  <c r="X19" i="18"/>
  <c r="X20" i="18"/>
  <c r="AC14" i="18"/>
  <c r="AC31" i="18"/>
  <c r="AC32" i="18"/>
  <c r="AC33" i="18"/>
  <c r="AC34" i="18"/>
  <c r="AC35" i="18"/>
  <c r="AC36" i="18"/>
  <c r="AC37" i="18"/>
  <c r="AC38" i="18"/>
  <c r="AC39" i="18"/>
  <c r="AC40" i="18"/>
  <c r="AC41" i="18"/>
  <c r="AB11" i="18"/>
  <c r="AB12" i="18"/>
  <c r="AB13" i="18"/>
  <c r="AB14" i="18"/>
  <c r="AB15" i="18"/>
  <c r="AB16" i="18"/>
  <c r="AB17" i="18"/>
  <c r="AB18" i="18"/>
  <c r="AB19" i="18"/>
  <c r="AB20" i="18"/>
  <c r="AB21" i="18"/>
  <c r="AB22" i="18"/>
  <c r="AB23" i="18"/>
  <c r="AB24" i="18"/>
  <c r="AB25" i="18"/>
  <c r="AB26" i="18"/>
  <c r="AB27" i="18"/>
  <c r="AB28" i="18"/>
  <c r="AB29" i="18"/>
  <c r="AB30" i="18"/>
  <c r="AB31" i="18"/>
  <c r="AB32" i="18"/>
  <c r="AB33" i="18"/>
  <c r="AB34" i="18"/>
  <c r="AB35" i="18"/>
  <c r="AB36" i="18"/>
  <c r="AB37" i="18"/>
  <c r="AB38" i="18"/>
  <c r="AB39" i="18"/>
  <c r="AB40" i="18"/>
  <c r="AB10" i="18"/>
  <c r="Z5" i="18"/>
  <c r="Z6" i="18"/>
  <c r="Z7" i="18"/>
  <c r="Z8" i="18"/>
  <c r="Z9" i="18"/>
  <c r="Z10" i="18"/>
  <c r="Z11" i="18"/>
  <c r="Z12" i="18"/>
  <c r="Z13" i="18"/>
  <c r="Z14" i="18"/>
  <c r="Z15" i="18"/>
  <c r="Z16" i="18"/>
  <c r="Z17" i="18"/>
  <c r="Z18" i="18"/>
  <c r="Z19" i="18"/>
  <c r="Z20" i="18"/>
  <c r="Z21" i="18"/>
  <c r="Z22" i="18"/>
  <c r="Z23" i="18"/>
  <c r="Z24" i="18"/>
  <c r="Z25" i="18"/>
  <c r="Z26" i="18"/>
  <c r="Z27" i="18"/>
  <c r="Z28" i="18"/>
  <c r="Z29" i="18"/>
  <c r="Z30" i="18"/>
  <c r="Z31" i="18"/>
  <c r="Z32" i="18"/>
  <c r="Z33" i="18"/>
  <c r="Z34" i="18"/>
  <c r="Z35" i="18"/>
  <c r="Z36" i="18"/>
  <c r="Z37" i="18"/>
  <c r="Z38" i="18"/>
  <c r="Z39" i="18"/>
  <c r="Z40" i="18"/>
  <c r="Z41" i="18"/>
  <c r="Z4" i="18"/>
  <c r="D40" i="20" l="1"/>
  <c r="D39" i="20"/>
  <c r="M18" i="33"/>
  <c r="M19" i="33"/>
  <c r="M20" i="33"/>
  <c r="M21" i="33"/>
  <c r="M22" i="33"/>
  <c r="M23" i="33"/>
  <c r="M24" i="33"/>
  <c r="M25" i="33"/>
  <c r="M26" i="33"/>
  <c r="M27" i="33"/>
  <c r="M28" i="33"/>
  <c r="M29" i="33"/>
  <c r="M30" i="33"/>
  <c r="M31" i="33"/>
  <c r="M32" i="33"/>
  <c r="M33" i="33"/>
  <c r="M34" i="33"/>
  <c r="M35" i="33"/>
  <c r="M36" i="33"/>
  <c r="M37" i="33"/>
  <c r="M38" i="33"/>
  <c r="M39" i="33"/>
  <c r="M40" i="33"/>
  <c r="M41" i="33"/>
  <c r="M42" i="33"/>
  <c r="M43" i="33"/>
  <c r="M44" i="33"/>
  <c r="M45" i="33"/>
  <c r="M46" i="33"/>
  <c r="M47" i="33"/>
  <c r="M48" i="33"/>
  <c r="M49" i="33"/>
  <c r="M50" i="33"/>
  <c r="M51" i="33"/>
  <c r="M52" i="33"/>
  <c r="M53" i="33"/>
  <c r="M54" i="33"/>
  <c r="M55" i="33"/>
  <c r="M56" i="33"/>
  <c r="M57" i="33"/>
  <c r="N57" i="33"/>
  <c r="J42" i="18"/>
  <c r="T42" i="18"/>
  <c r="O42" i="18"/>
  <c r="W42" i="18"/>
  <c r="V42" i="18" s="1"/>
  <c r="X42" i="18"/>
  <c r="AC42" i="18" s="1"/>
  <c r="Y42" i="18"/>
  <c r="Z42" i="18" s="1"/>
  <c r="J41" i="18"/>
  <c r="T41" i="18"/>
  <c r="O41" i="18"/>
  <c r="W41" i="18"/>
  <c r="V41" i="18" s="1"/>
  <c r="X41" i="18"/>
  <c r="Y41" i="18"/>
  <c r="K41" i="20" l="1"/>
  <c r="N56" i="33"/>
  <c r="K39" i="20" l="1"/>
  <c r="J40" i="18"/>
  <c r="T40" i="18"/>
  <c r="O40" i="18"/>
  <c r="W40" i="18"/>
  <c r="V40" i="18" s="1"/>
  <c r="X40" i="18"/>
  <c r="Y40" i="18"/>
  <c r="K40" i="20" l="1"/>
  <c r="N52" i="33"/>
  <c r="N53" i="33"/>
  <c r="N54" i="33"/>
  <c r="N55" i="33"/>
  <c r="W39" i="18" l="1"/>
  <c r="V39" i="18" s="1"/>
  <c r="W35" i="18"/>
  <c r="J39" i="18"/>
  <c r="T39" i="18"/>
  <c r="O39" i="18"/>
  <c r="X39" i="18"/>
  <c r="Y39" i="18"/>
  <c r="K38" i="20" l="1"/>
  <c r="J38" i="18"/>
  <c r="T38" i="18"/>
  <c r="O38" i="18"/>
  <c r="W38" i="18"/>
  <c r="V38" i="18" s="1"/>
  <c r="Y38" i="18"/>
  <c r="K37" i="20" l="1"/>
  <c r="J37" i="18"/>
  <c r="T37" i="18"/>
  <c r="O37" i="18"/>
  <c r="W37" i="18"/>
  <c r="V37" i="18" s="1"/>
  <c r="Y37" i="18"/>
  <c r="K36" i="20"/>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U37" i="41"/>
  <c r="AA36" i="41"/>
  <c r="Y36" i="41"/>
  <c r="X36" i="41"/>
  <c r="S36" i="41"/>
  <c r="N36" i="41"/>
  <c r="I36" i="41"/>
  <c r="AA35" i="41"/>
  <c r="Y35" i="41"/>
  <c r="X35" i="41"/>
  <c r="S35" i="41"/>
  <c r="N35" i="41"/>
  <c r="I35" i="41"/>
  <c r="AA34" i="41"/>
  <c r="Y34" i="41"/>
  <c r="X34" i="41"/>
  <c r="S34" i="41"/>
  <c r="N34" i="41"/>
  <c r="I34" i="41"/>
  <c r="AA33" i="41"/>
  <c r="Y33" i="41"/>
  <c r="X33" i="41"/>
  <c r="O33" i="41"/>
  <c r="Q33" i="41" s="1"/>
  <c r="R33" i="41" s="1"/>
  <c r="N33" i="41"/>
  <c r="I33" i="41"/>
  <c r="AA32" i="41"/>
  <c r="Y32" i="41"/>
  <c r="X32" i="41"/>
  <c r="Q32" i="41"/>
  <c r="R32" i="41" s="1"/>
  <c r="P32" i="41"/>
  <c r="N32" i="41"/>
  <c r="I32" i="41"/>
  <c r="AA31" i="41"/>
  <c r="Y31" i="41"/>
  <c r="X31" i="41"/>
  <c r="Q31" i="41"/>
  <c r="R31" i="41" s="1"/>
  <c r="P31" i="41"/>
  <c r="S31" i="41" s="1"/>
  <c r="N31" i="41"/>
  <c r="I31" i="41"/>
  <c r="AA30" i="41"/>
  <c r="Y30" i="41"/>
  <c r="X30" i="41"/>
  <c r="Q30" i="41"/>
  <c r="R30" i="41" s="1"/>
  <c r="P30" i="41"/>
  <c r="N30" i="41"/>
  <c r="I30" i="41"/>
  <c r="AA29" i="41"/>
  <c r="Y29" i="41"/>
  <c r="X29" i="41"/>
  <c r="Q29" i="41"/>
  <c r="R29" i="41" s="1"/>
  <c r="P29" i="41"/>
  <c r="Z35" i="41" s="1"/>
  <c r="N29" i="41"/>
  <c r="I29" i="41"/>
  <c r="AA28" i="41"/>
  <c r="Y28" i="41"/>
  <c r="X28" i="41"/>
  <c r="Q28" i="41"/>
  <c r="R28" i="41" s="1"/>
  <c r="P28" i="41"/>
  <c r="N28" i="41"/>
  <c r="I28" i="41"/>
  <c r="AA27" i="41"/>
  <c r="Y27" i="41"/>
  <c r="X27" i="41"/>
  <c r="S27" i="41"/>
  <c r="R27" i="41"/>
  <c r="Q27" i="41"/>
  <c r="P27" i="41"/>
  <c r="N27" i="41"/>
  <c r="I27" i="41"/>
  <c r="AA26" i="41"/>
  <c r="Z26" i="41"/>
  <c r="Y26" i="41"/>
  <c r="X26" i="41"/>
  <c r="S26" i="41"/>
  <c r="Q26" i="41"/>
  <c r="R26" i="41" s="1"/>
  <c r="P26" i="41"/>
  <c r="N26" i="41"/>
  <c r="I26" i="41"/>
  <c r="AA25" i="41"/>
  <c r="Z25" i="41"/>
  <c r="Y25" i="41"/>
  <c r="X25" i="41" s="1"/>
  <c r="S25" i="41"/>
  <c r="R25" i="41"/>
  <c r="Q25" i="41"/>
  <c r="P25" i="41"/>
  <c r="N25" i="41"/>
  <c r="I25" i="41"/>
  <c r="AA24" i="41"/>
  <c r="Z24" i="41"/>
  <c r="Y24" i="41"/>
  <c r="X24" i="41"/>
  <c r="S24" i="41"/>
  <c r="Q24" i="41"/>
  <c r="R24" i="41" s="1"/>
  <c r="P24" i="41"/>
  <c r="N24" i="41"/>
  <c r="I24" i="41"/>
  <c r="AA23" i="41"/>
  <c r="Z23" i="41"/>
  <c r="Y23" i="41"/>
  <c r="X23" i="41"/>
  <c r="Q23" i="41"/>
  <c r="R23" i="41" s="1"/>
  <c r="P23" i="41"/>
  <c r="S23" i="41" s="1"/>
  <c r="N23" i="41"/>
  <c r="I23" i="41"/>
  <c r="AA22" i="41"/>
  <c r="Z22" i="41"/>
  <c r="Y22" i="41"/>
  <c r="X22" i="41" s="1"/>
  <c r="Q22" i="41"/>
  <c r="R22" i="41" s="1"/>
  <c r="P22" i="41"/>
  <c r="S22" i="41" s="1"/>
  <c r="N22" i="41"/>
  <c r="I22" i="41"/>
  <c r="AA21" i="41"/>
  <c r="Z21" i="41"/>
  <c r="Y21" i="41"/>
  <c r="X21" i="41"/>
  <c r="Q21" i="41"/>
  <c r="R21" i="41" s="1"/>
  <c r="P21" i="41"/>
  <c r="S21" i="41" s="1"/>
  <c r="N21" i="41"/>
  <c r="I21" i="41"/>
  <c r="AA20" i="41"/>
  <c r="Y20" i="41"/>
  <c r="X20" i="41"/>
  <c r="Q20" i="41"/>
  <c r="R20" i="41" s="1"/>
  <c r="P20" i="41"/>
  <c r="N20" i="41"/>
  <c r="I20" i="41"/>
  <c r="AA19" i="41"/>
  <c r="Y19" i="41"/>
  <c r="X19" i="41"/>
  <c r="P19" i="41"/>
  <c r="Z20" i="41" s="1"/>
  <c r="I19" i="41"/>
  <c r="AA18" i="41"/>
  <c r="Z18" i="41"/>
  <c r="Y18" i="41"/>
  <c r="X18" i="41"/>
  <c r="I18" i="41"/>
  <c r="AA17" i="41"/>
  <c r="Z17" i="41"/>
  <c r="Y17" i="41"/>
  <c r="X17" i="41" s="1"/>
  <c r="I17" i="41"/>
  <c r="AA16" i="41"/>
  <c r="Z16" i="41"/>
  <c r="Y16" i="41"/>
  <c r="X16" i="41"/>
  <c r="I16" i="41"/>
  <c r="AA15" i="41"/>
  <c r="Z15" i="41"/>
  <c r="Y15" i="41"/>
  <c r="X15" i="41"/>
  <c r="I15" i="41"/>
  <c r="AA14" i="41"/>
  <c r="Z14" i="41"/>
  <c r="Y14" i="41"/>
  <c r="X14" i="41"/>
  <c r="I14" i="41"/>
  <c r="AA13" i="41"/>
  <c r="Z13" i="41"/>
  <c r="Y13" i="41"/>
  <c r="X13" i="41"/>
  <c r="J13" i="41"/>
  <c r="J14" i="41" s="1"/>
  <c r="I13" i="41"/>
  <c r="AA12" i="41"/>
  <c r="Z12" i="41"/>
  <c r="Y12" i="41"/>
  <c r="X12" i="41"/>
  <c r="I12" i="41"/>
  <c r="AA11" i="41"/>
  <c r="Z11" i="41"/>
  <c r="Y11" i="41"/>
  <c r="X11" i="41"/>
  <c r="I11" i="41"/>
  <c r="AA10" i="41"/>
  <c r="Z10" i="41"/>
  <c r="Y10" i="41"/>
  <c r="X10" i="41"/>
  <c r="I10" i="41"/>
  <c r="I9" i="41"/>
  <c r="I8" i="41"/>
  <c r="I7" i="41"/>
  <c r="I6" i="41"/>
  <c r="I5" i="41"/>
  <c r="E4" i="41"/>
  <c r="D5" i="41" s="1"/>
  <c r="E5" i="41" s="1"/>
  <c r="K24" i="33"/>
  <c r="K25" i="33"/>
  <c r="K26" i="33"/>
  <c r="K27" i="33"/>
  <c r="K28" i="33"/>
  <c r="K29" i="33"/>
  <c r="K30" i="33"/>
  <c r="K31" i="33"/>
  <c r="K32" i="33"/>
  <c r="K33" i="33"/>
  <c r="K34" i="33"/>
  <c r="K35" i="33"/>
  <c r="K36" i="33"/>
  <c r="K37" i="33"/>
  <c r="K38" i="33"/>
  <c r="K39" i="33"/>
  <c r="K40" i="33"/>
  <c r="K41" i="33"/>
  <c r="K42" i="33"/>
  <c r="K43" i="33"/>
  <c r="K44" i="33"/>
  <c r="K45" i="33"/>
  <c r="K46" i="33"/>
  <c r="K47" i="33"/>
  <c r="K48" i="33"/>
  <c r="K13" i="20"/>
  <c r="K14" i="20"/>
  <c r="K15" i="20"/>
  <c r="K16" i="20"/>
  <c r="K17" i="20"/>
  <c r="K18" i="20"/>
  <c r="K19" i="20"/>
  <c r="K20" i="20"/>
  <c r="E4" i="18"/>
  <c r="S29" i="41" l="1"/>
  <c r="Z34" i="41"/>
  <c r="S33" i="41"/>
  <c r="S32" i="41"/>
  <c r="D6" i="41"/>
  <c r="E6" i="41" s="1"/>
  <c r="G5" i="41"/>
  <c r="H5" i="41" s="1"/>
  <c r="S28" i="41"/>
  <c r="Z32" i="41"/>
  <c r="Z31" i="41"/>
  <c r="Z33" i="41"/>
  <c r="Z30" i="41"/>
  <c r="Z29" i="41"/>
  <c r="Z28" i="41"/>
  <c r="Z27" i="41"/>
  <c r="Z36" i="41"/>
  <c r="S30" i="41"/>
  <c r="J15" i="41"/>
  <c r="O34" i="41"/>
  <c r="Z19" i="41"/>
  <c r="Y12" i="18"/>
  <c r="Y13" i="18"/>
  <c r="Y14" i="18"/>
  <c r="Y15" i="18"/>
  <c r="Y16" i="18"/>
  <c r="Y17" i="18"/>
  <c r="Y18" i="18"/>
  <c r="Y19" i="18"/>
  <c r="Y20" i="18"/>
  <c r="Y21" i="18"/>
  <c r="Y22" i="18"/>
  <c r="Y23" i="18"/>
  <c r="Y24" i="18"/>
  <c r="Y25" i="18"/>
  <c r="Y26" i="18"/>
  <c r="Y27" i="18"/>
  <c r="Y28" i="18"/>
  <c r="Y29" i="18"/>
  <c r="Y30" i="18"/>
  <c r="Y31" i="18"/>
  <c r="Y32" i="18"/>
  <c r="Y33" i="18"/>
  <c r="Y34" i="18"/>
  <c r="Y35" i="18"/>
  <c r="Y36" i="18"/>
  <c r="W36" i="18"/>
  <c r="V36" i="18" s="1"/>
  <c r="M20" i="18"/>
  <c r="N20" i="18" s="1"/>
  <c r="N48" i="33"/>
  <c r="N49" i="33"/>
  <c r="N50" i="33"/>
  <c r="N51" i="33"/>
  <c r="N20" i="33"/>
  <c r="N21" i="33"/>
  <c r="N22" i="33"/>
  <c r="N23" i="33"/>
  <c r="N24" i="33"/>
  <c r="N25" i="33"/>
  <c r="N26" i="33"/>
  <c r="N27" i="33"/>
  <c r="N28" i="33"/>
  <c r="N29" i="33"/>
  <c r="N30" i="33"/>
  <c r="N31" i="33"/>
  <c r="N32" i="33"/>
  <c r="N33" i="33"/>
  <c r="N34" i="33"/>
  <c r="N35" i="33"/>
  <c r="N36" i="33"/>
  <c r="N37" i="33"/>
  <c r="N38" i="33"/>
  <c r="N39" i="33"/>
  <c r="N40" i="33"/>
  <c r="N41" i="33"/>
  <c r="N42" i="33"/>
  <c r="N43" i="33"/>
  <c r="N44" i="33"/>
  <c r="N45" i="33"/>
  <c r="N46" i="33"/>
  <c r="N47" i="33"/>
  <c r="K35" i="20"/>
  <c r="M21" i="18"/>
  <c r="O35" i="18"/>
  <c r="O34" i="18"/>
  <c r="O36" i="18"/>
  <c r="V14" i="18"/>
  <c r="V15" i="18"/>
  <c r="V30" i="18"/>
  <c r="V31" i="18"/>
  <c r="V35" i="18"/>
  <c r="J36" i="18"/>
  <c r="T36" i="18"/>
  <c r="W34" i="18"/>
  <c r="V34" i="18" s="1"/>
  <c r="W33" i="18"/>
  <c r="V33" i="18" s="1"/>
  <c r="W32" i="18"/>
  <c r="V32" i="18" s="1"/>
  <c r="W31" i="18"/>
  <c r="W30" i="18"/>
  <c r="W29" i="18"/>
  <c r="V29" i="18" s="1"/>
  <c r="W28" i="18"/>
  <c r="V28" i="18" s="1"/>
  <c r="W27" i="18"/>
  <c r="V27" i="18" s="1"/>
  <c r="W26" i="18"/>
  <c r="V26" i="18" s="1"/>
  <c r="W25" i="18"/>
  <c r="V25" i="18" s="1"/>
  <c r="W24" i="18"/>
  <c r="V24" i="18" s="1"/>
  <c r="W23" i="18"/>
  <c r="V23" i="18" s="1"/>
  <c r="W22" i="18"/>
  <c r="V22" i="18" s="1"/>
  <c r="W21" i="18"/>
  <c r="V21" i="18" s="1"/>
  <c r="W20" i="18"/>
  <c r="V20" i="18" s="1"/>
  <c r="W19" i="18"/>
  <c r="V19" i="18" s="1"/>
  <c r="W18" i="18"/>
  <c r="V18" i="18" s="1"/>
  <c r="W17" i="18"/>
  <c r="V17" i="18" s="1"/>
  <c r="W16" i="18"/>
  <c r="V16" i="18" s="1"/>
  <c r="W15" i="18"/>
  <c r="W14" i="18"/>
  <c r="W13" i="18"/>
  <c r="V13" i="18" s="1"/>
  <c r="W12" i="18"/>
  <c r="V12" i="18" s="1"/>
  <c r="W11" i="18"/>
  <c r="V11" i="18" s="1"/>
  <c r="W10" i="18"/>
  <c r="V10" i="18" s="1"/>
  <c r="T35" i="18"/>
  <c r="J35" i="18"/>
  <c r="L15" i="41" l="1"/>
  <c r="M15" i="41" s="1"/>
  <c r="J16" i="41"/>
  <c r="D7" i="41"/>
  <c r="E7" i="41" s="1"/>
  <c r="G6" i="41"/>
  <c r="H6" i="41" s="1"/>
  <c r="Q34" i="41"/>
  <c r="R34" i="41" s="1"/>
  <c r="O35" i="41"/>
  <c r="K34" i="20"/>
  <c r="T33" i="18"/>
  <c r="J34" i="18"/>
  <c r="T34" i="18"/>
  <c r="N33" i="20"/>
  <c r="S3" i="20"/>
  <c r="S4" i="20"/>
  <c r="S5" i="20"/>
  <c r="S6" i="20"/>
  <c r="S7" i="20"/>
  <c r="S8" i="20"/>
  <c r="S9" i="20"/>
  <c r="S10" i="20"/>
  <c r="S11" i="20"/>
  <c r="S12" i="20"/>
  <c r="S13" i="20"/>
  <c r="S14" i="20"/>
  <c r="S15" i="20"/>
  <c r="S16" i="20"/>
  <c r="S17" i="20"/>
  <c r="S18" i="20"/>
  <c r="S19" i="20"/>
  <c r="S20" i="20"/>
  <c r="S21" i="20"/>
  <c r="S22" i="20"/>
  <c r="S23" i="20"/>
  <c r="S24" i="20"/>
  <c r="S25" i="20"/>
  <c r="S26" i="20"/>
  <c r="S27" i="20"/>
  <c r="S28" i="20"/>
  <c r="S29" i="20"/>
  <c r="S30" i="20"/>
  <c r="S31" i="20"/>
  <c r="S32" i="20"/>
  <c r="P4" i="20"/>
  <c r="P5" i="20" s="1"/>
  <c r="P6" i="20" s="1"/>
  <c r="P7" i="20" s="1"/>
  <c r="P8" i="20" s="1"/>
  <c r="P9" i="20" s="1"/>
  <c r="P10" i="20" s="1"/>
  <c r="P11" i="20" s="1"/>
  <c r="P12" i="20" s="1"/>
  <c r="P13" i="20" s="1"/>
  <c r="P14" i="20" s="1"/>
  <c r="P15" i="20" s="1"/>
  <c r="P16" i="20" s="1"/>
  <c r="P17" i="20" s="1"/>
  <c r="P18" i="20" s="1"/>
  <c r="P19" i="20" s="1"/>
  <c r="P20" i="20" s="1"/>
  <c r="P21" i="20" s="1"/>
  <c r="P22" i="20" s="1"/>
  <c r="P23" i="20" s="1"/>
  <c r="P24" i="20" s="1"/>
  <c r="L16" i="41" l="1"/>
  <c r="M16" i="41" s="1"/>
  <c r="J17" i="41"/>
  <c r="O36" i="41"/>
  <c r="Q36" i="41" s="1"/>
  <c r="R36" i="41" s="1"/>
  <c r="Q35" i="41"/>
  <c r="R35" i="41" s="1"/>
  <c r="D8" i="41"/>
  <c r="E8" i="41" s="1"/>
  <c r="G7" i="41"/>
  <c r="H7" i="41" s="1"/>
  <c r="J50" i="33"/>
  <c r="J51" i="33"/>
  <c r="J52" i="33"/>
  <c r="J53" i="33"/>
  <c r="J54" i="33"/>
  <c r="J55" i="33"/>
  <c r="J56" i="33"/>
  <c r="J57" i="33"/>
  <c r="J58" i="33"/>
  <c r="J59" i="33"/>
  <c r="J60" i="33"/>
  <c r="J61" i="33"/>
  <c r="J62" i="33"/>
  <c r="J63" i="33"/>
  <c r="G63" i="33"/>
  <c r="G8" i="41" l="1"/>
  <c r="H8" i="41" s="1"/>
  <c r="D9" i="41"/>
  <c r="E9" i="41" s="1"/>
  <c r="J18" i="41"/>
  <c r="L17" i="41"/>
  <c r="M17" i="41" s="1"/>
  <c r="L31" i="18"/>
  <c r="L30" i="18"/>
  <c r="L32" i="18"/>
  <c r="X38" i="18" s="1"/>
  <c r="M32" i="18"/>
  <c r="T20" i="18"/>
  <c r="T21" i="18"/>
  <c r="T22" i="18"/>
  <c r="T23" i="18"/>
  <c r="T24" i="18"/>
  <c r="T25" i="18"/>
  <c r="T26" i="18"/>
  <c r="T27" i="18"/>
  <c r="T28" i="18"/>
  <c r="T29" i="18"/>
  <c r="T30" i="18"/>
  <c r="T31" i="18"/>
  <c r="T32" i="18"/>
  <c r="J32" i="18"/>
  <c r="J33" i="18"/>
  <c r="J5" i="18"/>
  <c r="X37" i="18" l="1"/>
  <c r="G9" i="41"/>
  <c r="H9" i="41" s="1"/>
  <c r="D10" i="41"/>
  <c r="E10" i="41" s="1"/>
  <c r="L18" i="41"/>
  <c r="M18" i="41" s="1"/>
  <c r="J19" i="41"/>
  <c r="O32" i="18"/>
  <c r="O33" i="18"/>
  <c r="X36" i="18"/>
  <c r="O31" i="18"/>
  <c r="AJ45" i="36"/>
  <c r="AJ46" i="36" s="1"/>
  <c r="AJ47" i="36" s="1"/>
  <c r="AJ48" i="36" s="1"/>
  <c r="AJ49" i="36" s="1"/>
  <c r="AJ50" i="36" s="1"/>
  <c r="AJ51" i="36" s="1"/>
  <c r="AJ52" i="36" s="1"/>
  <c r="AJ53" i="36" s="1"/>
  <c r="AJ54" i="36" s="1"/>
  <c r="AJ55" i="36" s="1"/>
  <c r="AJ56" i="36" s="1"/>
  <c r="AJ57" i="36" s="1"/>
  <c r="AJ58" i="36" s="1"/>
  <c r="AJ59" i="36" s="1"/>
  <c r="AJ60" i="36" s="1"/>
  <c r="AJ61" i="36" s="1"/>
  <c r="AJ62" i="36" s="1"/>
  <c r="AJ63" i="36" s="1"/>
  <c r="AJ64" i="36" s="1"/>
  <c r="AJ65" i="36" s="1"/>
  <c r="AJ66" i="36" s="1"/>
  <c r="AJ67" i="36" s="1"/>
  <c r="AJ68" i="36" s="1"/>
  <c r="AJ69" i="36" s="1"/>
  <c r="AJ70" i="36" s="1"/>
  <c r="AJ71" i="36" s="1"/>
  <c r="AJ72" i="36" s="1"/>
  <c r="AJ73" i="36" s="1"/>
  <c r="AJ44" i="36"/>
  <c r="AJ43" i="36"/>
  <c r="E86" i="36"/>
  <c r="E82" i="36"/>
  <c r="E78" i="36"/>
  <c r="E70" i="36"/>
  <c r="E67" i="36"/>
  <c r="E66" i="36"/>
  <c r="E63" i="36"/>
  <c r="E62" i="36"/>
  <c r="P32" i="36"/>
  <c r="O32" i="36"/>
  <c r="N32" i="36"/>
  <c r="M32" i="36"/>
  <c r="L32" i="36"/>
  <c r="E89" i="36" s="1"/>
  <c r="F32" i="36"/>
  <c r="P31" i="36"/>
  <c r="R31" i="36" s="1"/>
  <c r="M31" i="36"/>
  <c r="N31" i="36" s="1"/>
  <c r="L31" i="36"/>
  <c r="E88" i="36" s="1"/>
  <c r="F31" i="36"/>
  <c r="P30" i="36"/>
  <c r="R30" i="36" s="1"/>
  <c r="M30" i="36"/>
  <c r="O30" i="36" s="1"/>
  <c r="L30" i="36"/>
  <c r="E87" i="36" s="1"/>
  <c r="F30" i="36"/>
  <c r="P29" i="36"/>
  <c r="Q29" i="36" s="1"/>
  <c r="M29" i="36"/>
  <c r="O29" i="36" s="1"/>
  <c r="L29" i="36"/>
  <c r="F29" i="36"/>
  <c r="P28" i="36"/>
  <c r="O28" i="36"/>
  <c r="N28" i="36"/>
  <c r="M28" i="36"/>
  <c r="L28" i="36"/>
  <c r="E85" i="36" s="1"/>
  <c r="F28" i="36"/>
  <c r="P27" i="36"/>
  <c r="R27" i="36" s="1"/>
  <c r="M27" i="36"/>
  <c r="O27" i="36" s="1"/>
  <c r="L27" i="36"/>
  <c r="E84" i="36" s="1"/>
  <c r="F27" i="36"/>
  <c r="P26" i="36"/>
  <c r="R26" i="36" s="1"/>
  <c r="M26" i="36"/>
  <c r="O26" i="36" s="1"/>
  <c r="L26" i="36"/>
  <c r="E83" i="36" s="1"/>
  <c r="F26" i="36"/>
  <c r="R25" i="36"/>
  <c r="P25" i="36"/>
  <c r="Q25" i="36" s="1"/>
  <c r="M25" i="36"/>
  <c r="O25" i="36" s="1"/>
  <c r="L25" i="36"/>
  <c r="F25" i="36"/>
  <c r="P24" i="36"/>
  <c r="O24" i="36"/>
  <c r="N24" i="36"/>
  <c r="M24" i="36"/>
  <c r="L24" i="36"/>
  <c r="E81" i="36" s="1"/>
  <c r="F24" i="36"/>
  <c r="P23" i="36"/>
  <c r="Q23" i="36" s="1"/>
  <c r="M23" i="36"/>
  <c r="N23" i="36" s="1"/>
  <c r="L23" i="36"/>
  <c r="E80" i="36" s="1"/>
  <c r="F23" i="36"/>
  <c r="P22" i="36"/>
  <c r="R22" i="36" s="1"/>
  <c r="M22" i="36"/>
  <c r="O22" i="36" s="1"/>
  <c r="L22" i="36"/>
  <c r="E79" i="36" s="1"/>
  <c r="F22" i="36"/>
  <c r="P21" i="36"/>
  <c r="Q21" i="36" s="1"/>
  <c r="M21" i="36"/>
  <c r="N21" i="36" s="1"/>
  <c r="L21" i="36"/>
  <c r="F21" i="36"/>
  <c r="P20" i="36"/>
  <c r="Q20" i="36" s="1"/>
  <c r="M20" i="36"/>
  <c r="L20" i="36"/>
  <c r="E77" i="36" s="1"/>
  <c r="F20" i="36"/>
  <c r="L19" i="36"/>
  <c r="E76" i="36" s="1"/>
  <c r="F19" i="36"/>
  <c r="L18" i="36"/>
  <c r="E75" i="36" s="1"/>
  <c r="L17" i="36"/>
  <c r="E74" i="36" s="1"/>
  <c r="L16" i="36"/>
  <c r="E73" i="36" s="1"/>
  <c r="L15" i="36"/>
  <c r="E72" i="36" s="1"/>
  <c r="L14" i="36"/>
  <c r="E71" i="36" s="1"/>
  <c r="L13" i="36"/>
  <c r="E13" i="36"/>
  <c r="L12" i="36"/>
  <c r="E69" i="36" s="1"/>
  <c r="L11" i="36"/>
  <c r="E68" i="36" s="1"/>
  <c r="L10" i="36"/>
  <c r="L9" i="36"/>
  <c r="L8" i="36"/>
  <c r="E65" i="36" s="1"/>
  <c r="L7" i="36"/>
  <c r="E64" i="36" s="1"/>
  <c r="L6" i="36"/>
  <c r="L5" i="36"/>
  <c r="J6" i="36"/>
  <c r="H5" i="36" s="1"/>
  <c r="J7" i="36" s="1"/>
  <c r="L25" i="18"/>
  <c r="L26" i="18"/>
  <c r="L27" i="18"/>
  <c r="L28" i="18"/>
  <c r="L29" i="18"/>
  <c r="O30" i="18" s="1"/>
  <c r="M31" i="18"/>
  <c r="N32" i="18"/>
  <c r="D11" i="41" l="1"/>
  <c r="E11" i="41" s="1"/>
  <c r="G10" i="41"/>
  <c r="H10" i="41" s="1"/>
  <c r="L19" i="41"/>
  <c r="M19" i="41" s="1"/>
  <c r="J20" i="41"/>
  <c r="X22" i="18"/>
  <c r="AC22" i="18" s="1"/>
  <c r="X23" i="18"/>
  <c r="AC23" i="18" s="1"/>
  <c r="AC21" i="18"/>
  <c r="X24" i="18"/>
  <c r="AC24" i="18" s="1"/>
  <c r="X25" i="18"/>
  <c r="AC25" i="18" s="1"/>
  <c r="AC19" i="18"/>
  <c r="AC20" i="18"/>
  <c r="O28" i="18"/>
  <c r="X34" i="18"/>
  <c r="O24" i="18"/>
  <c r="X30" i="18"/>
  <c r="AC30" i="18" s="1"/>
  <c r="X27" i="18"/>
  <c r="AC27" i="18" s="1"/>
  <c r="O21" i="18"/>
  <c r="X33" i="18"/>
  <c r="O27" i="18"/>
  <c r="X35" i="18"/>
  <c r="O29" i="18"/>
  <c r="X32" i="18"/>
  <c r="O26" i="18"/>
  <c r="O25" i="18"/>
  <c r="X31" i="18"/>
  <c r="O23" i="18"/>
  <c r="X29" i="18"/>
  <c r="AC29" i="18" s="1"/>
  <c r="O22" i="18"/>
  <c r="X28" i="18"/>
  <c r="AC28" i="18" s="1"/>
  <c r="X26" i="18"/>
  <c r="AC26" i="18" s="1"/>
  <c r="R28" i="36"/>
  <c r="Q28" i="36"/>
  <c r="K5" i="36"/>
  <c r="H62" i="36" s="1"/>
  <c r="H6" i="36"/>
  <c r="J8" i="36" s="1"/>
  <c r="R29" i="36"/>
  <c r="Q32" i="36"/>
  <c r="R32" i="36"/>
  <c r="R21" i="36"/>
  <c r="Q24" i="36"/>
  <c r="R24" i="36"/>
  <c r="N27" i="36"/>
  <c r="O23" i="36"/>
  <c r="O31" i="36"/>
  <c r="Q27" i="36"/>
  <c r="Q31" i="36"/>
  <c r="R23" i="36"/>
  <c r="N26" i="36"/>
  <c r="Q22" i="36"/>
  <c r="Q30" i="36"/>
  <c r="N25" i="36"/>
  <c r="N29" i="36"/>
  <c r="E14" i="36"/>
  <c r="O21" i="36"/>
  <c r="N22" i="36"/>
  <c r="N30" i="36"/>
  <c r="Q26" i="36"/>
  <c r="L20" i="41" l="1"/>
  <c r="M20" i="41" s="1"/>
  <c r="J21" i="41"/>
  <c r="D12" i="41"/>
  <c r="E12" i="41" s="1"/>
  <c r="G11" i="41"/>
  <c r="H11" i="41" s="1"/>
  <c r="E15" i="36"/>
  <c r="K6" i="36"/>
  <c r="H63" i="36" s="1"/>
  <c r="H7" i="36"/>
  <c r="J9" i="36" s="1"/>
  <c r="N31" i="18"/>
  <c r="J31" i="18"/>
  <c r="J22" i="41" l="1"/>
  <c r="L21" i="41"/>
  <c r="M21" i="41" s="1"/>
  <c r="G12" i="41"/>
  <c r="H12" i="41" s="1"/>
  <c r="D13" i="41"/>
  <c r="E13" i="41" s="1"/>
  <c r="H8" i="36"/>
  <c r="J10" i="36" s="1"/>
  <c r="K7" i="36"/>
  <c r="H64" i="36" s="1"/>
  <c r="E16" i="36"/>
  <c r="F43" i="33"/>
  <c r="F44" i="33" s="1"/>
  <c r="R34" i="33"/>
  <c r="H35" i="33" s="1"/>
  <c r="R35" i="33" s="1"/>
  <c r="D14" i="41" l="1"/>
  <c r="E14" i="41" s="1"/>
  <c r="G13" i="41"/>
  <c r="H13" i="41" s="1"/>
  <c r="J23" i="41"/>
  <c r="L22" i="41"/>
  <c r="M22" i="41" s="1"/>
  <c r="E17" i="36"/>
  <c r="H9" i="36"/>
  <c r="J11" i="36" s="1"/>
  <c r="K8" i="36"/>
  <c r="H65" i="36" s="1"/>
  <c r="H36" i="33"/>
  <c r="R36" i="33" s="1"/>
  <c r="F45" i="33"/>
  <c r="K27" i="20"/>
  <c r="K25" i="20"/>
  <c r="K24" i="20"/>
  <c r="K22" i="20"/>
  <c r="K29" i="20"/>
  <c r="K28" i="20"/>
  <c r="K26" i="20"/>
  <c r="K23" i="20"/>
  <c r="N21" i="18"/>
  <c r="M22" i="18"/>
  <c r="N22" i="18" s="1"/>
  <c r="M23" i="18"/>
  <c r="N23" i="18" s="1"/>
  <c r="M24" i="18"/>
  <c r="M25" i="18"/>
  <c r="M26" i="18"/>
  <c r="M27" i="18"/>
  <c r="M28" i="18"/>
  <c r="M29" i="18"/>
  <c r="N29" i="18" s="1"/>
  <c r="M30" i="18"/>
  <c r="J24" i="41" l="1"/>
  <c r="L23" i="41"/>
  <c r="M23" i="41" s="1"/>
  <c r="G14" i="41"/>
  <c r="H14" i="41" s="1"/>
  <c r="D15" i="41"/>
  <c r="E15" i="41" s="1"/>
  <c r="M22" i="20"/>
  <c r="K21" i="20"/>
  <c r="N28" i="18"/>
  <c r="N26" i="18"/>
  <c r="N27" i="18"/>
  <c r="N25" i="18"/>
  <c r="N24" i="18"/>
  <c r="H10" i="36"/>
  <c r="J12" i="36" s="1"/>
  <c r="K9" i="36"/>
  <c r="H66" i="36" s="1"/>
  <c r="E18" i="36"/>
  <c r="H37" i="33"/>
  <c r="R37" i="33" s="1"/>
  <c r="F46" i="33"/>
  <c r="N30" i="18"/>
  <c r="L15" i="29"/>
  <c r="J30" i="18"/>
  <c r="D5" i="18"/>
  <c r="E5" i="18" s="1"/>
  <c r="G5" i="18" s="1"/>
  <c r="P13" i="18"/>
  <c r="P14" i="18" s="1"/>
  <c r="P15" i="18" s="1"/>
  <c r="M28" i="20"/>
  <c r="M29" i="20"/>
  <c r="O25" i="20"/>
  <c r="P25" i="20" s="1"/>
  <c r="P26" i="20" s="1"/>
  <c r="P27" i="20" s="1"/>
  <c r="P28" i="20" s="1"/>
  <c r="P29" i="20" s="1"/>
  <c r="P30" i="20" s="1"/>
  <c r="P31" i="20" s="1"/>
  <c r="P32" i="20" s="1"/>
  <c r="P33" i="20" s="1"/>
  <c r="X224" i="17"/>
  <c r="W224" i="17"/>
  <c r="X217" i="17"/>
  <c r="X218" i="17"/>
  <c r="X219" i="17"/>
  <c r="X220" i="17"/>
  <c r="X221" i="17"/>
  <c r="X222" i="17"/>
  <c r="X223" i="17"/>
  <c r="X225" i="17"/>
  <c r="X226" i="17"/>
  <c r="G15" i="41" l="1"/>
  <c r="H15" i="41" s="1"/>
  <c r="D16" i="41"/>
  <c r="E16" i="41" s="1"/>
  <c r="J25" i="41"/>
  <c r="L24" i="41"/>
  <c r="M24" i="41" s="1"/>
  <c r="P16" i="18"/>
  <c r="R15" i="18"/>
  <c r="S15" i="18" s="1"/>
  <c r="E19" i="36"/>
  <c r="K10" i="36"/>
  <c r="H67" i="36" s="1"/>
  <c r="H11" i="36"/>
  <c r="J13" i="36" s="1"/>
  <c r="F47" i="33"/>
  <c r="H38" i="33"/>
  <c r="R38" i="33" s="1"/>
  <c r="K30" i="20"/>
  <c r="D17" i="41" l="1"/>
  <c r="E17" i="41" s="1"/>
  <c r="G16" i="41"/>
  <c r="H16" i="41" s="1"/>
  <c r="L25" i="41"/>
  <c r="M25" i="41" s="1"/>
  <c r="J26" i="41"/>
  <c r="P17" i="18"/>
  <c r="R16" i="18"/>
  <c r="S16" i="18" s="1"/>
  <c r="H12" i="36"/>
  <c r="J14" i="36" s="1"/>
  <c r="K11" i="36"/>
  <c r="H68" i="36" s="1"/>
  <c r="E20" i="36"/>
  <c r="H39" i="33"/>
  <c r="R39" i="33" s="1"/>
  <c r="F48" i="33"/>
  <c r="J29" i="18"/>
  <c r="AF5" i="41" l="1"/>
  <c r="J27" i="41"/>
  <c r="L26" i="41"/>
  <c r="M26" i="41" s="1"/>
  <c r="G17" i="41"/>
  <c r="H17" i="41" s="1"/>
  <c r="D18" i="41"/>
  <c r="E18" i="41" s="1"/>
  <c r="P18" i="18"/>
  <c r="R17" i="18"/>
  <c r="S17" i="18" s="1"/>
  <c r="K31" i="20"/>
  <c r="E21" i="36"/>
  <c r="K12" i="36"/>
  <c r="H69" i="36" s="1"/>
  <c r="H13" i="36"/>
  <c r="J15" i="36" s="1"/>
  <c r="F49" i="33"/>
  <c r="H40" i="33"/>
  <c r="R40" i="33" s="1"/>
  <c r="K32" i="20"/>
  <c r="M31" i="20"/>
  <c r="M27" i="20"/>
  <c r="V217" i="17"/>
  <c r="W217" i="17"/>
  <c r="V218" i="17"/>
  <c r="W218" i="17"/>
  <c r="V219" i="17"/>
  <c r="W219" i="17"/>
  <c r="V220" i="17"/>
  <c r="W220" i="17"/>
  <c r="V221" i="17"/>
  <c r="W221" i="17"/>
  <c r="V222" i="17"/>
  <c r="W222" i="17"/>
  <c r="V223" i="17"/>
  <c r="W223" i="17"/>
  <c r="V224" i="17"/>
  <c r="X239" i="17" s="1"/>
  <c r="V225" i="17"/>
  <c r="W225" i="17"/>
  <c r="V226" i="17"/>
  <c r="W226" i="17"/>
  <c r="U221" i="17"/>
  <c r="X216" i="17"/>
  <c r="X215" i="17" l="1"/>
  <c r="G18" i="41"/>
  <c r="H18" i="41" s="1"/>
  <c r="D19" i="41"/>
  <c r="E19" i="41" s="1"/>
  <c r="L27" i="41"/>
  <c r="M27" i="41" s="1"/>
  <c r="J28" i="41"/>
  <c r="AF6" i="41"/>
  <c r="P19" i="18"/>
  <c r="R18" i="18"/>
  <c r="S18" i="18" s="1"/>
  <c r="H14" i="36"/>
  <c r="J16" i="36" s="1"/>
  <c r="K13" i="36"/>
  <c r="H70" i="36" s="1"/>
  <c r="E22" i="36"/>
  <c r="F50" i="33"/>
  <c r="H41" i="33"/>
  <c r="R41" i="33" s="1"/>
  <c r="X234" i="17"/>
  <c r="X237" i="17"/>
  <c r="W236" i="17"/>
  <c r="K33" i="20"/>
  <c r="X233" i="17"/>
  <c r="X240" i="17"/>
  <c r="X238" i="17"/>
  <c r="X232" i="17"/>
  <c r="X235" i="17"/>
  <c r="X241" i="17"/>
  <c r="X236" i="17"/>
  <c r="J29" i="41" l="1"/>
  <c r="L28" i="41"/>
  <c r="M28" i="41" s="1"/>
  <c r="AF7" i="41"/>
  <c r="G19" i="41"/>
  <c r="H19" i="41" s="1"/>
  <c r="D20" i="41"/>
  <c r="E20" i="41" s="1"/>
  <c r="P20" i="18"/>
  <c r="R19" i="18"/>
  <c r="S19" i="18" s="1"/>
  <c r="E23" i="36"/>
  <c r="H15" i="36"/>
  <c r="J17" i="36" s="1"/>
  <c r="K14" i="36"/>
  <c r="H71" i="36" s="1"/>
  <c r="H42" i="33"/>
  <c r="R42" i="33" s="1"/>
  <c r="F51" i="33"/>
  <c r="M32" i="20"/>
  <c r="M33" i="20"/>
  <c r="J28" i="18"/>
  <c r="J24" i="18"/>
  <c r="G20" i="41" l="1"/>
  <c r="H20" i="41" s="1"/>
  <c r="D21" i="41"/>
  <c r="E21" i="41" s="1"/>
  <c r="J30" i="41"/>
  <c r="L29" i="41"/>
  <c r="M29" i="41" s="1"/>
  <c r="AF8" i="41"/>
  <c r="P21" i="18"/>
  <c r="R20" i="18"/>
  <c r="S20" i="18" s="1"/>
  <c r="H16" i="36"/>
  <c r="J18" i="36" s="1"/>
  <c r="K15" i="36"/>
  <c r="H72" i="36" s="1"/>
  <c r="E24" i="36"/>
  <c r="F52" i="33"/>
  <c r="F53" i="33" s="1"/>
  <c r="F54" i="33" s="1"/>
  <c r="F55" i="33" s="1"/>
  <c r="F56" i="33" s="1"/>
  <c r="F57" i="33" s="1"/>
  <c r="F58" i="33" s="1"/>
  <c r="F59" i="33" s="1"/>
  <c r="F60" i="33" s="1"/>
  <c r="F61" i="33" s="1"/>
  <c r="F62" i="33" s="1"/>
  <c r="F63" i="33" s="1"/>
  <c r="H43" i="33"/>
  <c r="R43" i="33" s="1"/>
  <c r="J27" i="18"/>
  <c r="F232" i="17"/>
  <c r="F234" i="17"/>
  <c r="G234" i="17"/>
  <c r="H234" i="17"/>
  <c r="I234" i="17"/>
  <c r="J234" i="17"/>
  <c r="K234" i="17"/>
  <c r="L234" i="17"/>
  <c r="M234" i="17"/>
  <c r="F236" i="17"/>
  <c r="F237" i="17"/>
  <c r="F238" i="17"/>
  <c r="G238" i="17"/>
  <c r="F239" i="17"/>
  <c r="F240" i="17"/>
  <c r="G240" i="17"/>
  <c r="H240" i="17"/>
  <c r="I240" i="17"/>
  <c r="J240" i="17"/>
  <c r="K240" i="17"/>
  <c r="L240" i="17"/>
  <c r="M240" i="17"/>
  <c r="E215" i="17"/>
  <c r="G215" i="17"/>
  <c r="H215" i="17"/>
  <c r="I215" i="17"/>
  <c r="J215" i="17"/>
  <c r="K215" i="17"/>
  <c r="L215" i="17"/>
  <c r="M215" i="17"/>
  <c r="F215" i="17"/>
  <c r="U215" i="17"/>
  <c r="J26" i="18"/>
  <c r="J25" i="18"/>
  <c r="J23" i="18"/>
  <c r="J22" i="18"/>
  <c r="J21" i="18"/>
  <c r="J20" i="18"/>
  <c r="J19" i="18"/>
  <c r="J18" i="18"/>
  <c r="J17" i="18"/>
  <c r="J16" i="18"/>
  <c r="J15" i="18"/>
  <c r="J14" i="18"/>
  <c r="J13" i="18"/>
  <c r="J12" i="18"/>
  <c r="J11" i="18"/>
  <c r="J10" i="18"/>
  <c r="J9" i="18"/>
  <c r="J8" i="18"/>
  <c r="J7" i="18"/>
  <c r="J6" i="18"/>
  <c r="V216" i="17" l="1"/>
  <c r="W216" i="17"/>
  <c r="V215" i="17"/>
  <c r="W215" i="17"/>
  <c r="G21" i="41"/>
  <c r="H21" i="41" s="1"/>
  <c r="D22" i="41"/>
  <c r="E22" i="41" s="1"/>
  <c r="L30" i="41"/>
  <c r="M30" i="41" s="1"/>
  <c r="J31" i="41"/>
  <c r="P22" i="18"/>
  <c r="R21" i="18"/>
  <c r="S21" i="18" s="1"/>
  <c r="E25" i="36"/>
  <c r="H17" i="36"/>
  <c r="J19" i="36" s="1"/>
  <c r="K16" i="36"/>
  <c r="H73" i="36" s="1"/>
  <c r="H44" i="33"/>
  <c r="R44" i="33" s="1"/>
  <c r="F230" i="17"/>
  <c r="H230" i="17"/>
  <c r="K230" i="17"/>
  <c r="L230" i="17"/>
  <c r="I230" i="17"/>
  <c r="M230" i="17"/>
  <c r="G230" i="17"/>
  <c r="J230" i="17"/>
  <c r="M25" i="20"/>
  <c r="M24" i="20"/>
  <c r="M23" i="20"/>
  <c r="H5" i="18"/>
  <c r="D6" i="18"/>
  <c r="E6" i="18" s="1"/>
  <c r="F218" i="17"/>
  <c r="G216" i="17"/>
  <c r="H216" i="17"/>
  <c r="I216" i="17"/>
  <c r="J216" i="17"/>
  <c r="K216" i="17"/>
  <c r="L216" i="17"/>
  <c r="M216" i="17"/>
  <c r="R216" i="17"/>
  <c r="S216" i="17"/>
  <c r="T216" i="17"/>
  <c r="U216" i="17"/>
  <c r="G217" i="17"/>
  <c r="H217" i="17"/>
  <c r="I217" i="17"/>
  <c r="J217" i="17"/>
  <c r="K217" i="17"/>
  <c r="L217" i="17"/>
  <c r="M217" i="17"/>
  <c r="N217" i="17"/>
  <c r="O217" i="17"/>
  <c r="P217" i="17"/>
  <c r="Q217" i="17"/>
  <c r="R217" i="17"/>
  <c r="S217" i="17"/>
  <c r="T217" i="17"/>
  <c r="U217" i="17"/>
  <c r="W232" i="17" s="1"/>
  <c r="G218" i="17"/>
  <c r="H218" i="17"/>
  <c r="I218" i="17"/>
  <c r="J218" i="17"/>
  <c r="K218" i="17"/>
  <c r="L218" i="17"/>
  <c r="M218" i="17"/>
  <c r="N218" i="17"/>
  <c r="O218" i="17"/>
  <c r="P218" i="17"/>
  <c r="Q218" i="17"/>
  <c r="R218" i="17"/>
  <c r="S218" i="17"/>
  <c r="T218" i="17"/>
  <c r="U218" i="17"/>
  <c r="W233" i="17" s="1"/>
  <c r="N219" i="17"/>
  <c r="O219" i="17"/>
  <c r="P219" i="17"/>
  <c r="Q219" i="17"/>
  <c r="R219" i="17"/>
  <c r="S219" i="17"/>
  <c r="T219" i="17"/>
  <c r="U219" i="17"/>
  <c r="W234" i="17" s="1"/>
  <c r="G220" i="17"/>
  <c r="H220" i="17"/>
  <c r="I220" i="17"/>
  <c r="J220" i="17"/>
  <c r="K220" i="17"/>
  <c r="L220" i="17"/>
  <c r="M220" i="17"/>
  <c r="N220" i="17"/>
  <c r="O220" i="17"/>
  <c r="P220" i="17"/>
  <c r="Q220" i="17"/>
  <c r="R220" i="17"/>
  <c r="S220" i="17"/>
  <c r="T220" i="17"/>
  <c r="U220" i="17"/>
  <c r="W235" i="17" s="1"/>
  <c r="G221" i="17"/>
  <c r="H221" i="17"/>
  <c r="I221" i="17"/>
  <c r="J221" i="17"/>
  <c r="K221" i="17"/>
  <c r="L221" i="17"/>
  <c r="M221" i="17"/>
  <c r="N221" i="17"/>
  <c r="O221" i="17"/>
  <c r="P221" i="17"/>
  <c r="Q221" i="17"/>
  <c r="R221" i="17"/>
  <c r="S221" i="17"/>
  <c r="T221" i="17"/>
  <c r="V236" i="17" s="1"/>
  <c r="G222" i="17"/>
  <c r="H222" i="17"/>
  <c r="I222" i="17"/>
  <c r="J222" i="17"/>
  <c r="K222" i="17"/>
  <c r="L222" i="17"/>
  <c r="M222" i="17"/>
  <c r="N222" i="17"/>
  <c r="O222" i="17"/>
  <c r="P222" i="17"/>
  <c r="Q222" i="17"/>
  <c r="R222" i="17"/>
  <c r="S222" i="17"/>
  <c r="T222" i="17"/>
  <c r="U222" i="17"/>
  <c r="W237" i="17" s="1"/>
  <c r="H223" i="17"/>
  <c r="I223" i="17"/>
  <c r="J223" i="17"/>
  <c r="K223" i="17"/>
  <c r="L223" i="17"/>
  <c r="M223" i="17"/>
  <c r="N223" i="17"/>
  <c r="O223" i="17"/>
  <c r="P223" i="17"/>
  <c r="Q223" i="17"/>
  <c r="R223" i="17"/>
  <c r="S223" i="17"/>
  <c r="T223" i="17"/>
  <c r="U223" i="17"/>
  <c r="W238" i="17" s="1"/>
  <c r="G224" i="17"/>
  <c r="H224" i="17"/>
  <c r="I224" i="17"/>
  <c r="J224" i="17"/>
  <c r="K224" i="17"/>
  <c r="L224" i="17"/>
  <c r="M224" i="17"/>
  <c r="N224" i="17"/>
  <c r="O224" i="17"/>
  <c r="P224" i="17"/>
  <c r="Q224" i="17"/>
  <c r="R224" i="17"/>
  <c r="S224" i="17"/>
  <c r="T224" i="17"/>
  <c r="U224" i="17"/>
  <c r="W239" i="17" s="1"/>
  <c r="N225" i="17"/>
  <c r="O225" i="17"/>
  <c r="P225" i="17"/>
  <c r="Q225" i="17"/>
  <c r="R225" i="17"/>
  <c r="S225" i="17"/>
  <c r="T225" i="17"/>
  <c r="U225" i="17"/>
  <c r="W240" i="17" s="1"/>
  <c r="E226" i="17"/>
  <c r="F226" i="17"/>
  <c r="G226" i="17"/>
  <c r="H226" i="17"/>
  <c r="I226" i="17"/>
  <c r="J226" i="17"/>
  <c r="K226" i="17"/>
  <c r="L226" i="17"/>
  <c r="M226" i="17"/>
  <c r="N226" i="17"/>
  <c r="O226" i="17"/>
  <c r="P226" i="17"/>
  <c r="Q226" i="17"/>
  <c r="R226" i="17"/>
  <c r="S226" i="17"/>
  <c r="T226" i="17"/>
  <c r="U226" i="17"/>
  <c r="W241" i="17" s="1"/>
  <c r="Q216" i="17"/>
  <c r="P216" i="17"/>
  <c r="O216" i="17"/>
  <c r="N215" i="17"/>
  <c r="F167" i="17"/>
  <c r="I5" i="18" l="1"/>
  <c r="W231" i="17"/>
  <c r="N216" i="17"/>
  <c r="P231" i="17" s="1"/>
  <c r="X231" i="17"/>
  <c r="O215" i="17"/>
  <c r="O230" i="17" s="1"/>
  <c r="N230" i="17"/>
  <c r="P215" i="17"/>
  <c r="Q215" i="17"/>
  <c r="S215" i="17"/>
  <c r="X230" i="17"/>
  <c r="T215" i="17"/>
  <c r="V230" i="17" s="1"/>
  <c r="R215" i="17"/>
  <c r="W230" i="17"/>
  <c r="L31" i="41"/>
  <c r="M31" i="41" s="1"/>
  <c r="J32" i="41"/>
  <c r="G22" i="41"/>
  <c r="H22" i="41" s="1"/>
  <c r="D23" i="41"/>
  <c r="E23" i="41" s="1"/>
  <c r="P23" i="18"/>
  <c r="R22" i="18"/>
  <c r="S22" i="18" s="1"/>
  <c r="K17" i="36"/>
  <c r="H74" i="36" s="1"/>
  <c r="H18" i="36"/>
  <c r="J20" i="36" s="1"/>
  <c r="E26" i="36"/>
  <c r="H45" i="33"/>
  <c r="R45" i="33" s="1"/>
  <c r="V241" i="17"/>
  <c r="K160" i="17"/>
  <c r="K167" i="17"/>
  <c r="I167" i="17"/>
  <c r="V231" i="17"/>
  <c r="V237" i="17"/>
  <c r="V233" i="17"/>
  <c r="V235" i="17"/>
  <c r="V239" i="17"/>
  <c r="V234" i="17"/>
  <c r="V238" i="17"/>
  <c r="V232" i="17"/>
  <c r="V240" i="17"/>
  <c r="U237" i="17"/>
  <c r="O241" i="17"/>
  <c r="T236" i="17"/>
  <c r="R234" i="17"/>
  <c r="J233" i="17"/>
  <c r="S235" i="17"/>
  <c r="T237" i="17"/>
  <c r="S237" i="17"/>
  <c r="T238" i="17"/>
  <c r="T239" i="17"/>
  <c r="T232" i="17"/>
  <c r="Q238" i="17"/>
  <c r="H241" i="17"/>
  <c r="N241" i="17"/>
  <c r="O234" i="17"/>
  <c r="P234" i="17"/>
  <c r="N234" i="17"/>
  <c r="P235" i="17"/>
  <c r="T231" i="17"/>
  <c r="P237" i="17"/>
  <c r="T233" i="17"/>
  <c r="Q231" i="17"/>
  <c r="O238" i="17"/>
  <c r="K236" i="17"/>
  <c r="J235" i="17"/>
  <c r="Q233" i="17"/>
  <c r="P232" i="17"/>
  <c r="O231" i="17"/>
  <c r="P240" i="17"/>
  <c r="N240" i="17"/>
  <c r="O240" i="17"/>
  <c r="G233" i="17"/>
  <c r="F233" i="17"/>
  <c r="H233" i="17"/>
  <c r="R235" i="17"/>
  <c r="R236" i="17"/>
  <c r="R237" i="17"/>
  <c r="Q237" i="17"/>
  <c r="S239" i="17"/>
  <c r="N236" i="17"/>
  <c r="P238" i="17"/>
  <c r="P239" i="17"/>
  <c r="R233" i="17"/>
  <c r="N239" i="17"/>
  <c r="K237" i="17"/>
  <c r="J236" i="17"/>
  <c r="I235" i="17"/>
  <c r="P233" i="17"/>
  <c r="O232" i="17"/>
  <c r="N231" i="17"/>
  <c r="G232" i="17"/>
  <c r="H232" i="17"/>
  <c r="I232" i="17"/>
  <c r="S236" i="17"/>
  <c r="Q235" i="17"/>
  <c r="U231" i="17"/>
  <c r="O235" i="17"/>
  <c r="R238" i="17"/>
  <c r="I241" i="17"/>
  <c r="S232" i="17"/>
  <c r="M236" i="17"/>
  <c r="U241" i="17"/>
  <c r="M239" i="17"/>
  <c r="L238" i="17"/>
  <c r="J237" i="17"/>
  <c r="H236" i="17"/>
  <c r="I236" i="17"/>
  <c r="G236" i="17"/>
  <c r="O233" i="17"/>
  <c r="N232" i="17"/>
  <c r="M231" i="17"/>
  <c r="I233" i="17"/>
  <c r="L241" i="17"/>
  <c r="P236" i="17"/>
  <c r="O236" i="17"/>
  <c r="R231" i="17"/>
  <c r="N237" i="17"/>
  <c r="F241" i="17"/>
  <c r="G241" i="17"/>
  <c r="Q232" i="17"/>
  <c r="M238" i="17"/>
  <c r="T240" i="17"/>
  <c r="L239" i="17"/>
  <c r="K238" i="17"/>
  <c r="H237" i="17"/>
  <c r="G237" i="17"/>
  <c r="I237" i="17"/>
  <c r="N233" i="17"/>
  <c r="M232" i="17"/>
  <c r="L231" i="17"/>
  <c r="Q234" i="17"/>
  <c r="U238" i="17"/>
  <c r="U239" i="17"/>
  <c r="S238" i="17"/>
  <c r="J241" i="17"/>
  <c r="N235" i="17"/>
  <c r="R239" i="17"/>
  <c r="R232" i="17"/>
  <c r="L236" i="17"/>
  <c r="L237" i="17"/>
  <c r="U240" i="17"/>
  <c r="S240" i="17"/>
  <c r="K239" i="17"/>
  <c r="J238" i="17"/>
  <c r="H238" i="17"/>
  <c r="I238" i="17"/>
  <c r="U234" i="17"/>
  <c r="M233" i="17"/>
  <c r="L232" i="17"/>
  <c r="K231" i="17"/>
  <c r="U232" i="17"/>
  <c r="S231" i="17"/>
  <c r="M235" i="17"/>
  <c r="L235" i="17"/>
  <c r="M237" i="17"/>
  <c r="O239" i="17"/>
  <c r="S241" i="17"/>
  <c r="Q241" i="17"/>
  <c r="R240" i="17"/>
  <c r="J239" i="17"/>
  <c r="U235" i="17"/>
  <c r="T234" i="17"/>
  <c r="L233" i="17"/>
  <c r="K232" i="17"/>
  <c r="J231" i="17"/>
  <c r="M241" i="17"/>
  <c r="Q236" i="17"/>
  <c r="K241" i="17"/>
  <c r="U233" i="17"/>
  <c r="O237" i="17"/>
  <c r="Q239" i="17"/>
  <c r="S233" i="17"/>
  <c r="K235" i="17"/>
  <c r="N238" i="17"/>
  <c r="T241" i="17"/>
  <c r="R241" i="17"/>
  <c r="P241" i="17"/>
  <c r="Q240" i="17"/>
  <c r="G239" i="17"/>
  <c r="I239" i="17"/>
  <c r="H239" i="17"/>
  <c r="U236" i="17"/>
  <c r="T235" i="17"/>
  <c r="S234" i="17"/>
  <c r="K233" i="17"/>
  <c r="J232" i="17"/>
  <c r="I231" i="17"/>
  <c r="M30" i="20"/>
  <c r="M26" i="20"/>
  <c r="K163" i="17"/>
  <c r="K164" i="17"/>
  <c r="K162" i="17"/>
  <c r="G6" i="18"/>
  <c r="H6" i="18" s="1"/>
  <c r="D7" i="18"/>
  <c r="E7" i="18" s="1"/>
  <c r="K154" i="17"/>
  <c r="K155" i="17"/>
  <c r="K165" i="17"/>
  <c r="K157" i="17"/>
  <c r="K156" i="17"/>
  <c r="K158" i="17"/>
  <c r="K159" i="17"/>
  <c r="K161" i="17"/>
  <c r="I6" i="18" l="1"/>
  <c r="T230" i="17"/>
  <c r="U230" i="17"/>
  <c r="Q230" i="17"/>
  <c r="S230" i="17"/>
  <c r="R230" i="17"/>
  <c r="P230" i="17"/>
  <c r="D24" i="41"/>
  <c r="E24" i="41" s="1"/>
  <c r="G23" i="41"/>
  <c r="H23" i="41" s="1"/>
  <c r="J33" i="41"/>
  <c r="L32" i="41"/>
  <c r="M32" i="41" s="1"/>
  <c r="P24" i="18"/>
  <c r="R23" i="18"/>
  <c r="S23" i="18" s="1"/>
  <c r="H19" i="36"/>
  <c r="J21" i="36" s="1"/>
  <c r="K18" i="36"/>
  <c r="H75" i="36" s="1"/>
  <c r="E27" i="36"/>
  <c r="M39" i="36"/>
  <c r="H46" i="33"/>
  <c r="R46" i="33" s="1"/>
  <c r="G7" i="18"/>
  <c r="H7" i="18" s="1"/>
  <c r="D8" i="18"/>
  <c r="E8" i="18" s="1"/>
  <c r="I7" i="18" l="1"/>
  <c r="L33" i="41"/>
  <c r="M33" i="41" s="1"/>
  <c r="J34" i="41"/>
  <c r="G24" i="41"/>
  <c r="H24" i="41" s="1"/>
  <c r="D25" i="41"/>
  <c r="E25" i="41" s="1"/>
  <c r="P25" i="18"/>
  <c r="R24" i="18"/>
  <c r="S24" i="18" s="1"/>
  <c r="E28" i="36"/>
  <c r="M40" i="36"/>
  <c r="K19" i="36"/>
  <c r="H76" i="36" s="1"/>
  <c r="H20" i="36"/>
  <c r="J22" i="36" s="1"/>
  <c r="H47" i="33"/>
  <c r="R47" i="33" s="1"/>
  <c r="D9" i="18"/>
  <c r="E9" i="18" s="1"/>
  <c r="G8" i="18"/>
  <c r="H8" i="18" s="1"/>
  <c r="I8" i="18" l="1"/>
  <c r="G25" i="41"/>
  <c r="H25" i="41" s="1"/>
  <c r="D26" i="41"/>
  <c r="E26" i="41" s="1"/>
  <c r="J35" i="41"/>
  <c r="L34" i="41"/>
  <c r="M34" i="41" s="1"/>
  <c r="P26" i="18"/>
  <c r="R25" i="18"/>
  <c r="S25" i="18" s="1"/>
  <c r="H21" i="36"/>
  <c r="J23" i="36" s="1"/>
  <c r="K20" i="36"/>
  <c r="H77" i="36" s="1"/>
  <c r="M41" i="36"/>
  <c r="E29" i="36"/>
  <c r="H48" i="33"/>
  <c r="R48" i="33" s="1"/>
  <c r="G9" i="18"/>
  <c r="H9" i="18" s="1"/>
  <c r="D10" i="18"/>
  <c r="E10" i="18" s="1"/>
  <c r="E22" i="12"/>
  <c r="E23" i="12" s="1"/>
  <c r="E24" i="12" s="1"/>
  <c r="E25" i="12" s="1"/>
  <c r="E26" i="12" s="1"/>
  <c r="E27" i="12" s="1"/>
  <c r="E28" i="12" s="1"/>
  <c r="E29" i="12" s="1"/>
  <c r="E30" i="12" s="1"/>
  <c r="E31" i="12" s="1"/>
  <c r="E32" i="12" s="1"/>
  <c r="E33" i="12" s="1"/>
  <c r="E34" i="12" s="1"/>
  <c r="E35" i="12" s="1"/>
  <c r="E36" i="12" s="1"/>
  <c r="E37" i="12" s="1"/>
  <c r="E38" i="12" s="1"/>
  <c r="E39" i="12" s="1"/>
  <c r="E40" i="12" s="1"/>
  <c r="E41" i="12" s="1"/>
  <c r="E42" i="12" s="1"/>
  <c r="I10" i="18" l="1"/>
  <c r="I9" i="18"/>
  <c r="G26" i="41"/>
  <c r="H26" i="41" s="1"/>
  <c r="D27" i="41"/>
  <c r="E27" i="41" s="1"/>
  <c r="L35" i="41"/>
  <c r="M35" i="41" s="1"/>
  <c r="J36" i="41"/>
  <c r="P27" i="18"/>
  <c r="R26" i="18"/>
  <c r="S26" i="18" s="1"/>
  <c r="AX4" i="18"/>
  <c r="M42" i="36"/>
  <c r="E30" i="36"/>
  <c r="K21" i="36"/>
  <c r="H78" i="36" s="1"/>
  <c r="H22" i="36"/>
  <c r="J24" i="36" s="1"/>
  <c r="H49" i="33"/>
  <c r="R49" i="33" s="1"/>
  <c r="D11" i="18"/>
  <c r="G10" i="18"/>
  <c r="H10" i="18" s="1"/>
  <c r="L36" i="41" l="1"/>
  <c r="M36" i="41" s="1"/>
  <c r="G27" i="41"/>
  <c r="H27" i="41" s="1"/>
  <c r="D28" i="41"/>
  <c r="E28" i="41" s="1"/>
  <c r="P28" i="18"/>
  <c r="R27" i="18"/>
  <c r="S27" i="18" s="1"/>
  <c r="AX5" i="18"/>
  <c r="H23" i="36"/>
  <c r="J25" i="36" s="1"/>
  <c r="K22" i="36"/>
  <c r="H79" i="36" s="1"/>
  <c r="E31" i="36"/>
  <c r="H50" i="33"/>
  <c r="R50" i="33" s="1"/>
  <c r="E11" i="18"/>
  <c r="G28" i="41" l="1"/>
  <c r="H28" i="41" s="1"/>
  <c r="D29" i="41"/>
  <c r="E29" i="41" s="1"/>
  <c r="P29" i="18"/>
  <c r="R28" i="18"/>
  <c r="S28" i="18" s="1"/>
  <c r="AX6" i="18"/>
  <c r="D12" i="18"/>
  <c r="E12" i="18" s="1"/>
  <c r="D13" i="18" s="1"/>
  <c r="E13" i="18" s="1"/>
  <c r="D14" i="18" s="1"/>
  <c r="E14" i="18" s="1"/>
  <c r="D15" i="18" s="1"/>
  <c r="E15" i="18" s="1"/>
  <c r="E32" i="36"/>
  <c r="H24" i="36"/>
  <c r="J26" i="36" s="1"/>
  <c r="K23" i="36"/>
  <c r="H80" i="36" s="1"/>
  <c r="H51" i="33"/>
  <c r="R51" i="33" s="1"/>
  <c r="G11" i="18"/>
  <c r="H11" i="18" s="1"/>
  <c r="I11" i="18" s="1"/>
  <c r="G29" i="41" l="1"/>
  <c r="H29" i="41" s="1"/>
  <c r="D30" i="41"/>
  <c r="E30" i="41" s="1"/>
  <c r="G12" i="18"/>
  <c r="H12" i="18" s="1"/>
  <c r="P30" i="18"/>
  <c r="R29" i="18"/>
  <c r="S29" i="18" s="1"/>
  <c r="AX7" i="18"/>
  <c r="K24" i="36"/>
  <c r="H81" i="36" s="1"/>
  <c r="H25" i="36"/>
  <c r="J27" i="36" s="1"/>
  <c r="H52" i="33"/>
  <c r="R52" i="33" s="1"/>
  <c r="G13" i="18"/>
  <c r="H13" i="18" s="1"/>
  <c r="D16" i="18"/>
  <c r="E16" i="18" s="1"/>
  <c r="I12" i="18" l="1"/>
  <c r="I13" i="18"/>
  <c r="G30" i="41"/>
  <c r="H30" i="41" s="1"/>
  <c r="D31" i="41"/>
  <c r="E31" i="41" s="1"/>
  <c r="P31" i="18"/>
  <c r="R30" i="18"/>
  <c r="S30" i="18" s="1"/>
  <c r="K25" i="36"/>
  <c r="H82" i="36" s="1"/>
  <c r="H26" i="36"/>
  <c r="J28" i="36" s="1"/>
  <c r="H53" i="33"/>
  <c r="R53" i="33" s="1"/>
  <c r="G14" i="18"/>
  <c r="H14" i="18" s="1"/>
  <c r="D17" i="18"/>
  <c r="E17" i="18" s="1"/>
  <c r="I14" i="18" l="1"/>
  <c r="G31" i="41"/>
  <c r="H31" i="41" s="1"/>
  <c r="D32" i="41"/>
  <c r="E32" i="41" s="1"/>
  <c r="P32" i="18"/>
  <c r="R31" i="18"/>
  <c r="S31" i="18" s="1"/>
  <c r="H27" i="36"/>
  <c r="J29" i="36" s="1"/>
  <c r="K26" i="36"/>
  <c r="H83" i="36" s="1"/>
  <c r="H54" i="33"/>
  <c r="R54" i="33" s="1"/>
  <c r="D18" i="18"/>
  <c r="E18" i="18" s="1"/>
  <c r="G15" i="18"/>
  <c r="H15" i="18" s="1"/>
  <c r="I15" i="18" l="1"/>
  <c r="G32" i="41"/>
  <c r="H32" i="41" s="1"/>
  <c r="D33" i="41"/>
  <c r="E33" i="41" s="1"/>
  <c r="P33" i="18"/>
  <c r="R32" i="18"/>
  <c r="S32" i="18" s="1"/>
  <c r="H28" i="36"/>
  <c r="J30" i="36" s="1"/>
  <c r="K27" i="36"/>
  <c r="H84" i="36" s="1"/>
  <c r="H55" i="33"/>
  <c r="R55" i="33" s="1"/>
  <c r="D19" i="18"/>
  <c r="E19" i="18" s="1"/>
  <c r="G16" i="18"/>
  <c r="H16" i="18" s="1"/>
  <c r="I16" i="18" l="1"/>
  <c r="G33" i="41"/>
  <c r="H33" i="41" s="1"/>
  <c r="D34" i="41"/>
  <c r="E34" i="41" s="1"/>
  <c r="R33" i="18"/>
  <c r="S33" i="18" s="1"/>
  <c r="P34" i="18"/>
  <c r="K28" i="36"/>
  <c r="H85" i="36" s="1"/>
  <c r="H29" i="36"/>
  <c r="J31" i="36" s="1"/>
  <c r="H56" i="33"/>
  <c r="R56" i="33" s="1"/>
  <c r="G17" i="18"/>
  <c r="H17" i="18" s="1"/>
  <c r="D20" i="18"/>
  <c r="E20" i="18" s="1"/>
  <c r="I17" i="18" l="1"/>
  <c r="D35" i="41"/>
  <c r="E35" i="41" s="1"/>
  <c r="G34" i="41"/>
  <c r="H34" i="41" s="1"/>
  <c r="P35" i="18"/>
  <c r="R34" i="18"/>
  <c r="S34" i="18" s="1"/>
  <c r="H30" i="36"/>
  <c r="J32" i="36" s="1"/>
  <c r="K29" i="36"/>
  <c r="H86" i="36" s="1"/>
  <c r="H57" i="33"/>
  <c r="R57" i="33" s="1"/>
  <c r="G18" i="18"/>
  <c r="H18" i="18" s="1"/>
  <c r="D21" i="18"/>
  <c r="E21" i="18" s="1"/>
  <c r="I18" i="18" l="1"/>
  <c r="G35" i="41"/>
  <c r="H35" i="41" s="1"/>
  <c r="D36" i="41"/>
  <c r="E36" i="41" s="1"/>
  <c r="G36" i="41" s="1"/>
  <c r="H36" i="41" s="1"/>
  <c r="R35" i="18"/>
  <c r="S35" i="18" s="1"/>
  <c r="P36" i="18"/>
  <c r="H31" i="36"/>
  <c r="J33" i="36" s="1"/>
  <c r="K30" i="36"/>
  <c r="H87" i="36" s="1"/>
  <c r="H58" i="33"/>
  <c r="R58" i="33" s="1"/>
  <c r="D22" i="18"/>
  <c r="E22" i="18" s="1"/>
  <c r="G19" i="18"/>
  <c r="H19" i="18" s="1"/>
  <c r="I19" i="18" s="1"/>
  <c r="R36" i="18" l="1"/>
  <c r="S36" i="18" s="1"/>
  <c r="P37" i="18"/>
  <c r="H32" i="36"/>
  <c r="J34" i="36" s="1"/>
  <c r="K32" i="36" s="1"/>
  <c r="H89" i="36" s="1"/>
  <c r="K31" i="36"/>
  <c r="H88" i="36" s="1"/>
  <c r="H59" i="33"/>
  <c r="R59" i="33" s="1"/>
  <c r="D23" i="18"/>
  <c r="E23" i="18" s="1"/>
  <c r="G20" i="18"/>
  <c r="H20" i="18" s="1"/>
  <c r="P38" i="18" l="1"/>
  <c r="R37" i="18"/>
  <c r="S37" i="18" s="1"/>
  <c r="I20" i="18"/>
  <c r="H60" i="33"/>
  <c r="R60" i="33" s="1"/>
  <c r="G21" i="18"/>
  <c r="H21" i="18" s="1"/>
  <c r="D24" i="18"/>
  <c r="E24" i="18" s="1"/>
  <c r="P39" i="18" l="1"/>
  <c r="R38" i="18"/>
  <c r="S38" i="18" s="1"/>
  <c r="I21" i="18"/>
  <c r="D25" i="18"/>
  <c r="E25" i="18" s="1"/>
  <c r="G22" i="18"/>
  <c r="H22" i="18" s="1"/>
  <c r="R39" i="18" l="1"/>
  <c r="S39" i="18" s="1"/>
  <c r="P40" i="18"/>
  <c r="I22" i="18"/>
  <c r="G23" i="18"/>
  <c r="H23" i="18" s="1"/>
  <c r="P41" i="18" l="1"/>
  <c r="R40" i="18"/>
  <c r="S40" i="18" s="1"/>
  <c r="I23" i="18"/>
  <c r="G24" i="18"/>
  <c r="H24" i="18" s="1"/>
  <c r="I24" i="18" s="1"/>
  <c r="P42" i="18" l="1"/>
  <c r="R42" i="18" s="1"/>
  <c r="S42" i="18" s="1"/>
  <c r="R41" i="18"/>
  <c r="S41" i="18" s="1"/>
  <c r="D26" i="18"/>
  <c r="E26" i="18" s="1"/>
  <c r="G25" i="18"/>
  <c r="H25" i="18" s="1"/>
  <c r="I25" i="18" l="1"/>
  <c r="D27" i="18"/>
  <c r="E27" i="18" s="1"/>
  <c r="G26" i="18" l="1"/>
  <c r="H26" i="18" s="1"/>
  <c r="D28" i="18"/>
  <c r="E28" i="18" s="1"/>
  <c r="D29" i="18" s="1"/>
  <c r="I26" i="18" l="1"/>
  <c r="E29" i="18"/>
  <c r="D30" i="18" s="1"/>
  <c r="G27" i="18"/>
  <c r="H27" i="18" s="1"/>
  <c r="I27" i="18" l="1"/>
  <c r="G28" i="18"/>
  <c r="H28" i="18" s="1"/>
  <c r="I28" i="18" l="1"/>
  <c r="E30" i="18"/>
  <c r="G30" i="18" l="1"/>
  <c r="H30" i="18" s="1"/>
  <c r="D31" i="18"/>
  <c r="E31" i="18" s="1"/>
  <c r="G29" i="18"/>
  <c r="H29" i="18" s="1"/>
  <c r="I29" i="18" l="1"/>
  <c r="I30" i="18"/>
  <c r="G31" i="18"/>
  <c r="H31" i="18" s="1"/>
  <c r="D32" i="18"/>
  <c r="E32" i="18" s="1"/>
  <c r="I31" i="18" l="1"/>
  <c r="G32" i="18"/>
  <c r="H32" i="18" s="1"/>
  <c r="I32" i="18" s="1"/>
  <c r="K33" i="18"/>
  <c r="K34" i="18" s="1"/>
  <c r="M34" i="18" l="1"/>
  <c r="N34" i="18" s="1"/>
  <c r="K35" i="18"/>
  <c r="M33" i="18"/>
  <c r="N33" i="18" s="1"/>
  <c r="D33" i="18"/>
  <c r="E33" i="18" s="1"/>
  <c r="D34" i="18" s="1"/>
  <c r="E34" i="18" s="1"/>
  <c r="M35" i="18" l="1"/>
  <c r="N35" i="18" s="1"/>
  <c r="K36" i="18"/>
  <c r="G34" i="18"/>
  <c r="H34" i="18" s="1"/>
  <c r="D35" i="18"/>
  <c r="E35" i="18" s="1"/>
  <c r="G33" i="18"/>
  <c r="H33" i="18" s="1"/>
  <c r="I33" i="18" l="1"/>
  <c r="I34" i="18"/>
  <c r="M36" i="18"/>
  <c r="N36" i="18" s="1"/>
  <c r="K37" i="18"/>
  <c r="G35" i="18"/>
  <c r="H35" i="18" s="1"/>
  <c r="D36" i="18"/>
  <c r="E36" i="18" s="1"/>
  <c r="G36" i="18" l="1"/>
  <c r="H36" i="18" s="1"/>
  <c r="I36" i="18" s="1"/>
  <c r="D37" i="18"/>
  <c r="E37" i="18" s="1"/>
  <c r="M37" i="18"/>
  <c r="N37" i="18" s="1"/>
  <c r="K38" i="18"/>
  <c r="I35" i="18"/>
  <c r="M38" i="18" l="1"/>
  <c r="N38" i="18" s="1"/>
  <c r="K39" i="18"/>
  <c r="G37" i="18"/>
  <c r="H37" i="18" s="1"/>
  <c r="I37" i="18" s="1"/>
  <c r="D38" i="18"/>
  <c r="E38" i="18" s="1"/>
  <c r="G38" i="18" l="1"/>
  <c r="H38" i="18" s="1"/>
  <c r="I38" i="18" s="1"/>
  <c r="D39" i="18"/>
  <c r="E39" i="18" s="1"/>
  <c r="M39" i="18"/>
  <c r="N39" i="18" s="1"/>
  <c r="K40" i="18"/>
  <c r="M40" i="18" l="1"/>
  <c r="N40" i="18" s="1"/>
  <c r="K41" i="18"/>
  <c r="G39" i="18"/>
  <c r="H39" i="18" s="1"/>
  <c r="I39" i="18" s="1"/>
  <c r="D40" i="18"/>
  <c r="E40" i="18" s="1"/>
  <c r="G40" i="18" l="1"/>
  <c r="H40" i="18" s="1"/>
  <c r="I40" i="18" s="1"/>
  <c r="D41" i="18"/>
  <c r="E41" i="18" s="1"/>
  <c r="M41" i="18"/>
  <c r="N41" i="18" s="1"/>
  <c r="K42" i="18"/>
  <c r="M42" i="18" s="1"/>
  <c r="N42" i="18" s="1"/>
  <c r="G41" i="18" l="1"/>
  <c r="H41" i="18" s="1"/>
  <c r="I41" i="18" s="1"/>
  <c r="D42" i="18"/>
  <c r="E42" i="18" s="1"/>
  <c r="G42" i="18" s="1"/>
  <c r="H42" i="18" s="1"/>
  <c r="I42" i="18" s="1"/>
</calcChain>
</file>

<file path=xl/sharedStrings.xml><?xml version="1.0" encoding="utf-8"?>
<sst xmlns="http://schemas.openxmlformats.org/spreadsheetml/2006/main" count="2221" uniqueCount="557">
  <si>
    <t>vorig</t>
  </si>
  <si>
    <t>dag</t>
  </si>
  <si>
    <t>RIVM data</t>
  </si>
  <si>
    <t>GF</t>
  </si>
  <si>
    <t>New</t>
  </si>
  <si>
    <t>Deaths</t>
  </si>
  <si>
    <t>date</t>
  </si>
  <si>
    <t>Noord-Brabant</t>
  </si>
  <si>
    <t>Utrecht</t>
  </si>
  <si>
    <t>Zuid-Holland</t>
  </si>
  <si>
    <t>Gelderland</t>
  </si>
  <si>
    <t>Limburg</t>
  </si>
  <si>
    <t>Noord-Holland</t>
  </si>
  <si>
    <t>Overijssel</t>
  </si>
  <si>
    <t>Drenthe</t>
  </si>
  <si>
    <t>Zeeland</t>
  </si>
  <si>
    <t>Flevoland</t>
  </si>
  <si>
    <t>Groningen</t>
  </si>
  <si>
    <t>Provincie</t>
  </si>
  <si>
    <t>inwoneraantal</t>
  </si>
  <si>
    <t>besmetting per 100.000</t>
  </si>
  <si>
    <t xml:space="preserve">Friesland </t>
  </si>
  <si>
    <t>Friesland</t>
  </si>
  <si>
    <t>Gemiddeld in NL</t>
  </si>
  <si>
    <t>GR</t>
  </si>
  <si>
    <t>Change in the growth</t>
  </si>
  <si>
    <t>Aa en Hunze</t>
  </si>
  <si>
    <t>Aalsmeer</t>
  </si>
  <si>
    <t>Aalten</t>
  </si>
  <si>
    <t>Achtkarspelen</t>
  </si>
  <si>
    <t>Alblasserdam</t>
  </si>
  <si>
    <t>Albrandswaard</t>
  </si>
  <si>
    <t>Alkmaar</t>
  </si>
  <si>
    <t>Almelo</t>
  </si>
  <si>
    <t>Almere</t>
  </si>
  <si>
    <t>Alphen aan den Rijn</t>
  </si>
  <si>
    <t>Alphen-Chaam</t>
  </si>
  <si>
    <t>Altena</t>
  </si>
  <si>
    <t>Ameland</t>
  </si>
  <si>
    <t>Amersfoort</t>
  </si>
  <si>
    <t>Amstelveen</t>
  </si>
  <si>
    <t>Amsterdam</t>
  </si>
  <si>
    <t>Apeldoorn</t>
  </si>
  <si>
    <t>Appingedam</t>
  </si>
  <si>
    <t>Arnhem</t>
  </si>
  <si>
    <t>Assen</t>
  </si>
  <si>
    <t>Asten</t>
  </si>
  <si>
    <t>Baarle-Nassau</t>
  </si>
  <si>
    <t>Baarn</t>
  </si>
  <si>
    <t>Barendrecht</t>
  </si>
  <si>
    <t>Barneveld</t>
  </si>
  <si>
    <t>Beek</t>
  </si>
  <si>
    <t>Beekdaelen</t>
  </si>
  <si>
    <t>Beemster</t>
  </si>
  <si>
    <t>Beesel</t>
  </si>
  <si>
    <t>Berg en Dal</t>
  </si>
  <si>
    <t>Bergeijk</t>
  </si>
  <si>
    <t>Bergen (L)</t>
  </si>
  <si>
    <t>Bergen (NH)</t>
  </si>
  <si>
    <t>Bergen op Zoom</t>
  </si>
  <si>
    <t>Berkelland</t>
  </si>
  <si>
    <t>Bernheze</t>
  </si>
  <si>
    <t>Best</t>
  </si>
  <si>
    <t>Beuningen</t>
  </si>
  <si>
    <t>Beverwijk</t>
  </si>
  <si>
    <t>Bladel</t>
  </si>
  <si>
    <t>Blaricum</t>
  </si>
  <si>
    <t>Bloemendaal</t>
  </si>
  <si>
    <t>Bodegraven-Reeuwijk</t>
  </si>
  <si>
    <t>Boekel</t>
  </si>
  <si>
    <t>Borger-Odoorn</t>
  </si>
  <si>
    <t>Borne</t>
  </si>
  <si>
    <t>Borsele</t>
  </si>
  <si>
    <t>Boxmeer</t>
  </si>
  <si>
    <t>Boxtel</t>
  </si>
  <si>
    <t>Breda</t>
  </si>
  <si>
    <t>Brielle</t>
  </si>
  <si>
    <t>Bronckhorst</t>
  </si>
  <si>
    <t>Brummen</t>
  </si>
  <si>
    <t>Brunssum</t>
  </si>
  <si>
    <t>Bunnik</t>
  </si>
  <si>
    <t>Bunschoten</t>
  </si>
  <si>
    <t>Buren</t>
  </si>
  <si>
    <t>Capelle aan den IJssel</t>
  </si>
  <si>
    <t>Castricum</t>
  </si>
  <si>
    <t>Coevorden</t>
  </si>
  <si>
    <t>Cranendonck</t>
  </si>
  <si>
    <t>Cuijk</t>
  </si>
  <si>
    <t>Culemborg</t>
  </si>
  <si>
    <t>Dalfsen</t>
  </si>
  <si>
    <t>Dantumadiel</t>
  </si>
  <si>
    <t>De Bilt</t>
  </si>
  <si>
    <t>De Fryske Marren</t>
  </si>
  <si>
    <t>De Ronde Venen</t>
  </si>
  <si>
    <t>De Wolden</t>
  </si>
  <si>
    <t>Delft</t>
  </si>
  <si>
    <t>Delfzijl</t>
  </si>
  <si>
    <t>Den Helder</t>
  </si>
  <si>
    <t>Deurne</t>
  </si>
  <si>
    <t>Deventer</t>
  </si>
  <si>
    <t>Diemen</t>
  </si>
  <si>
    <t>Dinkelland</t>
  </si>
  <si>
    <t>Doesburg</t>
  </si>
  <si>
    <t>Doetinchem</t>
  </si>
  <si>
    <t>Dongen</t>
  </si>
  <si>
    <t>Dordrecht</t>
  </si>
  <si>
    <t>Drechterland</t>
  </si>
  <si>
    <t>Drimmelen</t>
  </si>
  <si>
    <t>Dronten</t>
  </si>
  <si>
    <t>Druten</t>
  </si>
  <si>
    <t>Duiven</t>
  </si>
  <si>
    <t>Echt-Susteren</t>
  </si>
  <si>
    <t>Edam-Volendam</t>
  </si>
  <si>
    <t>Ede</t>
  </si>
  <si>
    <t>Eemnes</t>
  </si>
  <si>
    <t>Eersel</t>
  </si>
  <si>
    <t>Eijsden-Margraten</t>
  </si>
  <si>
    <t>Eindhoven</t>
  </si>
  <si>
    <t>Elburg</t>
  </si>
  <si>
    <t>Emmen</t>
  </si>
  <si>
    <t>Enkhuizen</t>
  </si>
  <si>
    <t>Enschede</t>
  </si>
  <si>
    <t>Epe</t>
  </si>
  <si>
    <t>Ermelo</t>
  </si>
  <si>
    <t>Etten-Leur</t>
  </si>
  <si>
    <t>Geertruidenberg</t>
  </si>
  <si>
    <t>Geldrop-Mierlo</t>
  </si>
  <si>
    <t>Gemert-Bakel</t>
  </si>
  <si>
    <t>Gennep</t>
  </si>
  <si>
    <t>Gilze en Rijen</t>
  </si>
  <si>
    <t>Goeree-Overflakkee</t>
  </si>
  <si>
    <t>Goes</t>
  </si>
  <si>
    <t>Goirle</t>
  </si>
  <si>
    <t>Gooise Meren</t>
  </si>
  <si>
    <t>Gorinchem</t>
  </si>
  <si>
    <t>Gouda</t>
  </si>
  <si>
    <t>Grave</t>
  </si>
  <si>
    <t>Gulpen-Wittem</t>
  </si>
  <si>
    <t>Haaksbergen</t>
  </si>
  <si>
    <t>Haaren</t>
  </si>
  <si>
    <t>Haarlem</t>
  </si>
  <si>
    <t>Haarlemmermeer</t>
  </si>
  <si>
    <t>Halderberge</t>
  </si>
  <si>
    <t>Hardenberg</t>
  </si>
  <si>
    <t>Harderwijk</t>
  </si>
  <si>
    <t>Hardinxveld-Giessendam</t>
  </si>
  <si>
    <t>Harlingen</t>
  </si>
  <si>
    <t>Hattem</t>
  </si>
  <si>
    <t>Heemskerk</t>
  </si>
  <si>
    <t>Heemstede</t>
  </si>
  <si>
    <t>Heerde</t>
  </si>
  <si>
    <t>Heerenveen</t>
  </si>
  <si>
    <t>Heerhugowaard</t>
  </si>
  <si>
    <t>Heerlen</t>
  </si>
  <si>
    <t>Heeze-Leende</t>
  </si>
  <si>
    <t>Heiloo</t>
  </si>
  <si>
    <t>Hellendoorn</t>
  </si>
  <si>
    <t>Hellevoetsluis</t>
  </si>
  <si>
    <t>Helmond</t>
  </si>
  <si>
    <t>Hendrik-Ido-Ambacht</t>
  </si>
  <si>
    <t>Hengelo (O)</t>
  </si>
  <si>
    <t>Het Hogeland</t>
  </si>
  <si>
    <t>Heumen</t>
  </si>
  <si>
    <t>Heusden</t>
  </si>
  <si>
    <t>Hillegom</t>
  </si>
  <si>
    <t>Hilvarenbeek</t>
  </si>
  <si>
    <t>Hilversum</t>
  </si>
  <si>
    <t>Hoeksche Waard</t>
  </si>
  <si>
    <t>Hof van Twente</t>
  </si>
  <si>
    <t>Hollands Kroon</t>
  </si>
  <si>
    <t>Hoogeveen</t>
  </si>
  <si>
    <t>Hoorn</t>
  </si>
  <si>
    <t>Horst aan de Maas</t>
  </si>
  <si>
    <t>Houten</t>
  </si>
  <si>
    <t>Huizen</t>
  </si>
  <si>
    <t>Hulst</t>
  </si>
  <si>
    <t>IJsselstein</t>
  </si>
  <si>
    <t>Kaag en Braassem</t>
  </si>
  <si>
    <t>Kampen</t>
  </si>
  <si>
    <t>Kapelle</t>
  </si>
  <si>
    <t>Katwijk</t>
  </si>
  <si>
    <t>Kerkrade</t>
  </si>
  <si>
    <t>Koggenland</t>
  </si>
  <si>
    <t>Krimpen aan den IJssel</t>
  </si>
  <si>
    <t>Krimpenerwaard</t>
  </si>
  <si>
    <t>Laarbeek</t>
  </si>
  <si>
    <t>Landerd</t>
  </si>
  <si>
    <t>Landgraaf</t>
  </si>
  <si>
    <t>Landsmeer</t>
  </si>
  <si>
    <t>Langedijk</t>
  </si>
  <si>
    <t>Lansingerland</t>
  </si>
  <si>
    <t>Laren</t>
  </si>
  <si>
    <t>Leeuwarden</t>
  </si>
  <si>
    <t>Leiden</t>
  </si>
  <si>
    <t>Leiderdorp</t>
  </si>
  <si>
    <t>Leidschendam-Voorburg</t>
  </si>
  <si>
    <t>Lelystad</t>
  </si>
  <si>
    <t>Leudal</t>
  </si>
  <si>
    <t>Leusden</t>
  </si>
  <si>
    <t>Lingewaard</t>
  </si>
  <si>
    <t>Lisse</t>
  </si>
  <si>
    <t>Lochem</t>
  </si>
  <si>
    <t>Loon op Zand</t>
  </si>
  <si>
    <t>Lopik</t>
  </si>
  <si>
    <t>Loppersum</t>
  </si>
  <si>
    <t>Losser</t>
  </si>
  <si>
    <t>Maasdriel</t>
  </si>
  <si>
    <t>Maasgouw</t>
  </si>
  <si>
    <t>Maassluis</t>
  </si>
  <si>
    <t>Maastricht</t>
  </si>
  <si>
    <t>Medemblik</t>
  </si>
  <si>
    <t>Meerssen</t>
  </si>
  <si>
    <t>Meierijstad</t>
  </si>
  <si>
    <t>Meppel</t>
  </si>
  <si>
    <t>Middelburg</t>
  </si>
  <si>
    <t>Midden-Delfland</t>
  </si>
  <si>
    <t>Midden-Drenthe</t>
  </si>
  <si>
    <t>Midden-Groningen</t>
  </si>
  <si>
    <t>Mill en Sint Hubert</t>
  </si>
  <si>
    <t>Moerdijk</t>
  </si>
  <si>
    <t>Molenlanden</t>
  </si>
  <si>
    <t>Montferland</t>
  </si>
  <si>
    <t>Montfoort</t>
  </si>
  <si>
    <t>Mook en Middelaar</t>
  </si>
  <si>
    <t>Neder-Betuwe</t>
  </si>
  <si>
    <t>Nederweert</t>
  </si>
  <si>
    <t>Nieuwegein</t>
  </si>
  <si>
    <t>Nieuwkoop</t>
  </si>
  <si>
    <t>Nijkerk</t>
  </si>
  <si>
    <t>Nijmegen</t>
  </si>
  <si>
    <t>Nissewaard</t>
  </si>
  <si>
    <t>Noardeast-FryslÃ¢n</t>
  </si>
  <si>
    <t>Noord-Beveland</t>
  </si>
  <si>
    <t>Noordenveld</t>
  </si>
  <si>
    <t>Noordoostpolder</t>
  </si>
  <si>
    <t>Noordwijk</t>
  </si>
  <si>
    <t>Nuenen, Gerwen en Nederwetten</t>
  </si>
  <si>
    <t>Nunspeet</t>
  </si>
  <si>
    <t>Oegstgeest</t>
  </si>
  <si>
    <t>Oirschot</t>
  </si>
  <si>
    <t>Oisterwijk</t>
  </si>
  <si>
    <t>Oldambt</t>
  </si>
  <si>
    <t>Oldebroek</t>
  </si>
  <si>
    <t>Oldenzaal</t>
  </si>
  <si>
    <t>Olst-Wijhe</t>
  </si>
  <si>
    <t>Ommen</t>
  </si>
  <si>
    <t>Oost Gelre</t>
  </si>
  <si>
    <t>Oosterhout</t>
  </si>
  <si>
    <t>Ooststellingwerf</t>
  </si>
  <si>
    <t>Oostzaan</t>
  </si>
  <si>
    <t>Opmeer</t>
  </si>
  <si>
    <t>Opsterland</t>
  </si>
  <si>
    <t>Oss</t>
  </si>
  <si>
    <t>Oude IJsselstreek</t>
  </si>
  <si>
    <t>Ouder-Amstel</t>
  </si>
  <si>
    <t>Oudewater</t>
  </si>
  <si>
    <t>Overbetuwe</t>
  </si>
  <si>
    <t>Papendrecht</t>
  </si>
  <si>
    <t>Peel en Maas</t>
  </si>
  <si>
    <t>Pekela</t>
  </si>
  <si>
    <t>Pijnacker-Nootdorp</t>
  </si>
  <si>
    <t>Purmerend</t>
  </si>
  <si>
    <t>Putten</t>
  </si>
  <si>
    <t>Raalte</t>
  </si>
  <si>
    <t>Reimerswaal</t>
  </si>
  <si>
    <t>Renkum</t>
  </si>
  <si>
    <t>Renswoude</t>
  </si>
  <si>
    <t>Reusel-De Mierden</t>
  </si>
  <si>
    <t>Rheden</t>
  </si>
  <si>
    <t>Rhenen</t>
  </si>
  <si>
    <t>Ridderkerk</t>
  </si>
  <si>
    <t>Rijssen-Holten</t>
  </si>
  <si>
    <t>Rijswijk</t>
  </si>
  <si>
    <t>Roerdalen</t>
  </si>
  <si>
    <t>Roermond</t>
  </si>
  <si>
    <t>Roosendaal</t>
  </si>
  <si>
    <t>Rotterdam</t>
  </si>
  <si>
    <t>Rozendaal</t>
  </si>
  <si>
    <t>Rucphen</t>
  </si>
  <si>
    <t>SÃºdwest-FryslÃ¢n</t>
  </si>
  <si>
    <t>Schagen</t>
  </si>
  <si>
    <t>Scherpenzeel</t>
  </si>
  <si>
    <t>Schiedam</t>
  </si>
  <si>
    <t>Schiermonnikoog</t>
  </si>
  <si>
    <t>Schouwen-Duiveland</t>
  </si>
  <si>
    <t>'s-Gravenhage</t>
  </si>
  <si>
    <t>'s-Hertogenbosch</t>
  </si>
  <si>
    <t>Simpelveld</t>
  </si>
  <si>
    <t>Sint Anthonis</t>
  </si>
  <si>
    <t>Sint-Michielsgestel</t>
  </si>
  <si>
    <t>Sittard-Geleen</t>
  </si>
  <si>
    <t>Sliedrecht</t>
  </si>
  <si>
    <t>Sluis</t>
  </si>
  <si>
    <t>Smallingerland</t>
  </si>
  <si>
    <t>Soest</t>
  </si>
  <si>
    <t>Someren</t>
  </si>
  <si>
    <t>Son en Breugel</t>
  </si>
  <si>
    <t>Stadskanaal</t>
  </si>
  <si>
    <t>Staphorst</t>
  </si>
  <si>
    <t>Stede Broec</t>
  </si>
  <si>
    <t>Steenbergen</t>
  </si>
  <si>
    <t>Steenwijkerland</t>
  </si>
  <si>
    <t>Stein</t>
  </si>
  <si>
    <t>Stichtse Vecht</t>
  </si>
  <si>
    <t>Terneuzen</t>
  </si>
  <si>
    <t>Terschelling</t>
  </si>
  <si>
    <t>Texel</t>
  </si>
  <si>
    <t>Teylingen</t>
  </si>
  <si>
    <t>Tholen</t>
  </si>
  <si>
    <t>Tiel</t>
  </si>
  <si>
    <t>Tilburg</t>
  </si>
  <si>
    <t>Tubbergen</t>
  </si>
  <si>
    <t>Twenterand</t>
  </si>
  <si>
    <t>Tynaarlo</t>
  </si>
  <si>
    <t>Tytsjerksteradiel</t>
  </si>
  <si>
    <t>Uden</t>
  </si>
  <si>
    <t>Uitgeest</t>
  </si>
  <si>
    <t>Uithoorn</t>
  </si>
  <si>
    <t>Urk</t>
  </si>
  <si>
    <t>Utrechtse Heuvelrug</t>
  </si>
  <si>
    <t>Vaals</t>
  </si>
  <si>
    <t>Valkenburg aan de Geul</t>
  </si>
  <si>
    <t>Valkenswaard</t>
  </si>
  <si>
    <t>Veendam</t>
  </si>
  <si>
    <t>Veenendaal</t>
  </si>
  <si>
    <t>Veere</t>
  </si>
  <si>
    <t>Veldhoven</t>
  </si>
  <si>
    <t>Velsen</t>
  </si>
  <si>
    <t>Venlo</t>
  </si>
  <si>
    <t>Venray</t>
  </si>
  <si>
    <t>Vijfheerenlanden</t>
  </si>
  <si>
    <t>Vlaardingen</t>
  </si>
  <si>
    <t>Vlieland</t>
  </si>
  <si>
    <t>Vlissingen</t>
  </si>
  <si>
    <t>Voerendaal</t>
  </si>
  <si>
    <t>Voorschoten</t>
  </si>
  <si>
    <t>Voorst</t>
  </si>
  <si>
    <t>Vught</t>
  </si>
  <si>
    <t>Waadhoeke</t>
  </si>
  <si>
    <t>Waalre</t>
  </si>
  <si>
    <t>Waalwijk</t>
  </si>
  <si>
    <t>Waddinxveen</t>
  </si>
  <si>
    <t>Wageningen</t>
  </si>
  <si>
    <t>Wassenaar</t>
  </si>
  <si>
    <t>Waterland</t>
  </si>
  <si>
    <t>Weert</t>
  </si>
  <si>
    <t>Weesp</t>
  </si>
  <si>
    <t>West Betuwe</t>
  </si>
  <si>
    <t>West Maas en Waal</t>
  </si>
  <si>
    <t>Westerkwartier</t>
  </si>
  <si>
    <t>Westerveld</t>
  </si>
  <si>
    <t>Westervoort</t>
  </si>
  <si>
    <t>Westerwolde</t>
  </si>
  <si>
    <t>Westland</t>
  </si>
  <si>
    <t>Weststellingwerf</t>
  </si>
  <si>
    <t>Westvoorne</t>
  </si>
  <si>
    <t>Wierden</t>
  </si>
  <si>
    <t>Wijchen</t>
  </si>
  <si>
    <t>Wijdemeren</t>
  </si>
  <si>
    <t>Wijk bij Duurstede</t>
  </si>
  <si>
    <t>Winterswijk</t>
  </si>
  <si>
    <t>Woensdrecht</t>
  </si>
  <si>
    <t>Woerden</t>
  </si>
  <si>
    <t>Wormerland</t>
  </si>
  <si>
    <t>Woudenberg</t>
  </si>
  <si>
    <t>Zaanstad</t>
  </si>
  <si>
    <t>Zaltbommel</t>
  </si>
  <si>
    <t>Zandvoort</t>
  </si>
  <si>
    <t>Zeewolde</t>
  </si>
  <si>
    <t>Zeist</t>
  </si>
  <si>
    <t>Zevenaar</t>
  </si>
  <si>
    <t>Zoetermeer</t>
  </si>
  <si>
    <t>Zoeterwoude</t>
  </si>
  <si>
    <t>Zuidplas</t>
  </si>
  <si>
    <t>Zundert</t>
  </si>
  <si>
    <t>Zutphen</t>
  </si>
  <si>
    <t>Zwartewaterland</t>
  </si>
  <si>
    <t>Zwijndrecht</t>
  </si>
  <si>
    <t>Zwolle</t>
  </si>
  <si>
    <t>Aantal</t>
  </si>
  <si>
    <t>Growth %</t>
  </si>
  <si>
    <t>datum</t>
  </si>
  <si>
    <t>pred</t>
  </si>
  <si>
    <t>Patiënt met nieuw coronavirus in Nederland</t>
  </si>
  <si>
    <t>Alleen noodzakelijke reizen naar Noord-Italië</t>
  </si>
  <si>
    <t>Patiënt met nieuw coronavirus overleden</t>
  </si>
  <si>
    <t xml:space="preserve"> Iemand met koorts en luchtwegklachten en die de afgelopen 14 dagen in een gebied is geweest waar COVID-19 wijdverspreid is, kan worden getest op COVID-19.  // Het RIVM Rijksinstituut voor Volksgezondheid en Milieu  adviseert inwoners van de provincie Noord-Brabant bij verkoudheid,  //hoesten of koorts hun sociale contacten te beperken. Dit betekent: blijf thuis. //  Mocht je klachten hebben en toch het huis willen verlaten, probeer dan zo veel mogelijk afstand te houden tot anderen. </t>
  </si>
  <si>
    <t>Tot die tijd geldt voor Noord-Brabant het advies: ben je verkouden, hoest je of heb je koorts: blijf dan thuis en beperk de sociale contacten.</t>
  </si>
  <si>
    <t>Nieuwe maatregel: stop met handen schudden! </t>
  </si>
  <si>
    <t>Resultaat steekproef: 4% onderzochte ziekenhuismedewerkers heeft coronavirus</t>
  </si>
  <si>
    <t>Vanaf nu geldt dus: </t>
  </si>
  <si>
    <t>Heb je</t>
  </si>
  <si>
    <t>Verkoudheidsklachten of verhoging tot 38,0 graden Celsius én</t>
  </si>
  <si>
    <t>Contact gehad met een patiënt met het coronavirus, of ben je in een gebied geweest waar het coronavirus heerst: </t>
  </si>
  <si>
    <t>Blijf thuis, ziek uit en zorg dat je anderen niet besmet. Houd dus afstand tot andere mensen. Je hoeft de huisarts niet te bellen. Je klachten zijn mild. Dit kan ook een gewone verkoudheid zijn.</t>
  </si>
  <si>
    <t>Uitbreiding maatregelen coronavirus</t>
  </si>
  <si>
    <t>(100 pers; zieken: thuis isolatie; ga thuiswerken; ga niet naar oma; online colleges)</t>
  </si>
  <si>
    <t>Vanaf 12 maart worden mensen met milde klachten niet meer getest omdat er een landelijke maatregel is om thuis te blijven bij de eerste klachten. </t>
  </si>
  <si>
    <t>Aanvullende maatregelen onderwijs, horeca, sport </t>
  </si>
  <si>
    <t>Scholen dicht.</t>
  </si>
  <si>
    <t>https://time.graphics/line/356085</t>
  </si>
  <si>
    <t>Gemeente</t>
  </si>
  <si>
    <t>21 feb, 17:11   carnival  25th feb. 23:11</t>
  </si>
  <si>
    <t>900 students in italie - 29th feb- 7 march</t>
  </si>
  <si>
    <t>Category</t>
  </si>
  <si>
    <t>Noardeast-Fryslân</t>
  </si>
  <si>
    <t>Súdwest-Fryslân</t>
  </si>
  <si>
    <t>ICU</t>
  </si>
  <si>
    <t>Hospitalized</t>
  </si>
  <si>
    <t>info graphic</t>
  </si>
  <si>
    <t>overleden  totaal/vandaag</t>
  </si>
  <si>
    <t>besmet  totaal vandaag</t>
  </si>
  <si>
    <t>Groei aantal besmettingen</t>
  </si>
  <si>
    <t>sterfte cijfer</t>
  </si>
  <si>
    <t>aantal mensen op de IC</t>
  </si>
  <si>
    <t>aantal mensen opgenomen in ziekenhuis</t>
  </si>
  <si>
    <t>New Cases</t>
  </si>
  <si>
    <t>Cumulative cases</t>
  </si>
  <si>
    <t>Bezoek aan verpleeghuizen niet langer mogelijk vanwege corona</t>
  </si>
  <si>
    <t>Toespraak koning WA</t>
  </si>
  <si>
    <t>Speech Prime minister march 16th.  At 19:00h</t>
  </si>
  <si>
    <t>day</t>
  </si>
  <si>
    <t>stichting-nice.nl</t>
  </si>
  <si>
    <t xml:space="preserve">case fatality rate </t>
  </si>
  <si>
    <t>NL alert (11:30u)</t>
  </si>
  <si>
    <t>test</t>
  </si>
  <si>
    <t>bsd</t>
  </si>
  <si>
    <t>Test2</t>
  </si>
  <si>
    <t>North Brabant</t>
  </si>
  <si>
    <t>North Holland</t>
  </si>
  <si>
    <t>South Holland</t>
  </si>
  <si>
    <t>Datum</t>
  </si>
  <si>
    <t>Aantal rapporterende laboratoria per dag**</t>
  </si>
  <si>
    <t>Aantal geteste personen per dag</t>
  </si>
  <si>
    <t>Aantal personen met een positieve laboratorium-uitslag per dag</t>
  </si>
  <si>
    <t>Percentage positieve uitslagen per dag</t>
  </si>
  <si>
    <t>09-03-2020*</t>
  </si>
  <si>
    <t>5.5</t>
  </si>
  <si>
    <t>8.4</t>
  </si>
  <si>
    <t>9.5</t>
  </si>
  <si>
    <t>11.1</t>
  </si>
  <si>
    <t>12.9</t>
  </si>
  <si>
    <t>12.5</t>
  </si>
  <si>
    <t>11.4</t>
  </si>
  <si>
    <t>14.5</t>
  </si>
  <si>
    <t>13.2</t>
  </si>
  <si>
    <t>17.1</t>
  </si>
  <si>
    <t>19.8</t>
  </si>
  <si>
    <t>24.1</t>
  </si>
  <si>
    <t>25.9</t>
  </si>
  <si>
    <t>new death</t>
  </si>
  <si>
    <t>GR hos</t>
  </si>
  <si>
    <t>GF Hos</t>
  </si>
  <si>
    <t>gr dead</t>
  </si>
  <si>
    <t>GF dead</t>
  </si>
  <si>
    <t>MA</t>
  </si>
  <si>
    <t>GR1</t>
  </si>
  <si>
    <t>inwoners</t>
  </si>
  <si>
    <t>13-03-2020*</t>
  </si>
  <si>
    <t>18.2</t>
  </si>
  <si>
    <t>21.2</t>
  </si>
  <si>
    <t>23.4</t>
  </si>
  <si>
    <t>24.2</t>
  </si>
  <si>
    <t xml:space="preserve"> </t>
  </si>
  <si>
    <t>Aantal geteste personen</t>
  </si>
  <si>
    <t>per dag</t>
  </si>
  <si>
    <t>Percentage positieve uitslagen</t>
  </si>
  <si>
    <t>14-03-2020*</t>
  </si>
  <si>
    <t>8.6</t>
  </si>
  <si>
    <t>11.5</t>
  </si>
  <si>
    <t>13.3</t>
  </si>
  <si>
    <t>19.2</t>
  </si>
  <si>
    <t>22.6</t>
  </si>
  <si>
    <t>24.8</t>
  </si>
  <si>
    <t>24.3</t>
  </si>
  <si>
    <t>GGD</t>
  </si>
  <si>
    <t>New -hos</t>
  </si>
  <si>
    <t>Growth</t>
  </si>
  <si>
    <t>GF new</t>
  </si>
  <si>
    <t>GF Dead</t>
  </si>
  <si>
    <t>new in ICU</t>
  </si>
  <si>
    <t>on the IC per dayper dag</t>
  </si>
  <si>
    <t>Died on ICU</t>
  </si>
  <si>
    <t>total # patient to the ICU</t>
  </si>
  <si>
    <t>transferd out the ICU</t>
  </si>
  <si>
    <t>3 days</t>
  </si>
  <si>
    <t>4 days</t>
  </si>
  <si>
    <t>Deceased</t>
  </si>
  <si>
    <t>Growth Cases</t>
  </si>
  <si>
    <t>Growth dead1</t>
  </si>
  <si>
    <t>Growth deceased</t>
  </si>
  <si>
    <t>GR hospitalizations</t>
  </si>
  <si>
    <t>Netherlands average: 56,08</t>
  </si>
  <si>
    <t>total ICU</t>
  </si>
  <si>
    <t>Bergen (L.)</t>
  </si>
  <si>
    <t>Bergen (NH.)</t>
  </si>
  <si>
    <t>Hengelo</t>
  </si>
  <si>
    <t>s-Gravenhage</t>
  </si>
  <si>
    <t>last 7 days</t>
  </si>
  <si>
    <t>Deceased  in the last 7 days</t>
  </si>
  <si>
    <t>Cases in the last 7 days</t>
  </si>
  <si>
    <t>Hospitalized in the last 7 days</t>
  </si>
  <si>
    <t>Cases</t>
  </si>
  <si>
    <t>Aantal rapporterende laboratoria per dag</t>
  </si>
  <si>
    <t>T/m 20-03-2020</t>
  </si>
  <si>
    <t>12.1</t>
  </si>
  <si>
    <t>22.7</t>
  </si>
  <si>
    <t>24.5</t>
  </si>
  <si>
    <t>24.9</t>
  </si>
  <si>
    <t>27.6</t>
  </si>
  <si>
    <t>30.3</t>
  </si>
  <si>
    <t>30.6</t>
  </si>
  <si>
    <t>37.9</t>
  </si>
  <si>
    <t>36.6</t>
  </si>
  <si>
    <t>Inteligente lockdown</t>
  </si>
  <si>
    <t>Deceased  T-19</t>
  </si>
  <si>
    <t>New Deceased</t>
  </si>
  <si>
    <t>Estimated date of infection  (T-14)</t>
  </si>
  <si>
    <t>RIVM</t>
  </si>
  <si>
    <t>off7ma</t>
  </si>
  <si>
    <t>7ma</t>
  </si>
  <si>
    <t>new cases 5 day MA</t>
  </si>
  <si>
    <t>1 week</t>
  </si>
  <si>
    <t>Case finding and Contact tracing</t>
  </si>
  <si>
    <t>Nieuwe maatregel: stop met handen schudden!  - work at home Nood-Brabant</t>
  </si>
  <si>
    <t>Pandemic  and Uitbreiding maatregelen coronavirus - stay home with coughing - work from home</t>
  </si>
  <si>
    <t>Aanvullende maatregelen onderwijs, horeca, sport (coling of schools)</t>
  </si>
  <si>
    <t>GF new cases</t>
  </si>
  <si>
    <t>Date of diagnosis , new cases</t>
  </si>
  <si>
    <t>*Notes:</t>
  </si>
  <si>
    <t>- RIVM is predicted we need 2.500 beds by Mid-April.</t>
  </si>
  <si>
    <t>- Capacity depends on number of ventilators and available staff</t>
  </si>
  <si>
    <t>Spanish Flu (1918), 48.000 deaths</t>
  </si>
  <si>
    <t>April</t>
  </si>
  <si>
    <t>March</t>
  </si>
  <si>
    <t>North Sea flood of 1953, 1.836 deaths</t>
  </si>
  <si>
    <t>https://twitter.com/jburnmurdoch/status/1246185697914040321?s=20</t>
  </si>
  <si>
    <t>COVID-19 [16627] Confirmed COVID-19</t>
  </si>
  <si>
    <t>Confirmed COVID-19 [1392] Died</t>
  </si>
  <si>
    <t>Confirmed COVID-19 [6622] Hospitalization</t>
  </si>
  <si>
    <t>Hospitalization [1776] To the ICU</t>
  </si>
  <si>
    <t>To the ICU [259] Died</t>
  </si>
  <si>
    <t>New hos. RIVM</t>
  </si>
  <si>
    <t>New death RIVM</t>
  </si>
  <si>
    <t>Bijlmer Disaster (1992), 63 deaths</t>
  </si>
  <si>
    <t>Train disaster Harmele (1962), 93 deaths</t>
  </si>
  <si>
    <t xml:space="preserve">Deceased </t>
  </si>
  <si>
    <t>ICU (Netherlands)</t>
  </si>
  <si>
    <t>ICU (Germany)</t>
  </si>
  <si>
    <t>Growth:  Lower is better.</t>
  </si>
  <si>
    <t>We want to go to 0% (no growth)</t>
  </si>
  <si>
    <t>CODE BLACK:  More patients than resources</t>
  </si>
  <si>
    <t>Aantal testen</t>
  </si>
  <si>
    <t>Positive tests</t>
  </si>
  <si>
    <t>Total tests</t>
  </si>
  <si>
    <t>Percentage positive</t>
  </si>
  <si>
    <t>prov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</si>
</sst>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
  </numFmts>
  <fonts count="13" x14ac:knownFonts="1">
    <font>
      <sz val="11"/>
      <color theme="1"/>
      <name val="Calibri"/>
      <family val="2"/>
      <scheme val="minor"/>
    </font>
    <font>
      <sz val="11"/>
      <color theme="0" tint="-0.249977111117893"/>
      <name val="Calibri"/>
      <family val="2"/>
      <scheme val="minor"/>
    </font>
    <font>
      <sz val="11"/>
      <color theme="2" tint="-0.499984740745262"/>
      <name val="Calibri"/>
      <family val="2"/>
      <scheme val="minor"/>
    </font>
    <font>
      <b/>
      <sz val="9"/>
      <color rgb="FF7F7F7F"/>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12"/>
      <color rgb="FF000000"/>
      <name val="Calibri"/>
      <family val="2"/>
      <scheme val="minor"/>
    </font>
    <font>
      <sz val="11"/>
      <color theme="0" tint="-0.499984740745262"/>
      <name val="Calibri"/>
      <family val="2"/>
      <scheme val="minor"/>
    </font>
    <font>
      <b/>
      <sz val="11"/>
      <name val="Calibri"/>
      <family val="2"/>
      <scheme val="minor"/>
    </font>
    <font>
      <b/>
      <sz val="9"/>
      <color rgb="FF404040"/>
      <name val="Calibri"/>
      <family val="2"/>
      <scheme val="minor"/>
    </font>
    <font>
      <sz val="11"/>
      <name val="Calibri"/>
      <family val="2"/>
      <scheme val="minor"/>
    </font>
    <font>
      <sz val="11"/>
      <color rgb="FF000000"/>
      <name val="Times New Roman"/>
      <family val="1"/>
    </font>
  </fonts>
  <fills count="3">
    <fill>
      <patternFill patternType="none"/>
    </fill>
    <fill>
      <patternFill patternType="gray125"/>
    </fill>
    <fill>
      <patternFill patternType="solid">
        <fgColor theme="9" tint="0.79998168889431442"/>
        <bgColor indexed="64"/>
      </patternFill>
    </fill>
  </fills>
  <borders count="16">
    <border>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4">
    <xf numFmtId="0" fontId="0" fillId="0" borderId="0"/>
    <xf numFmtId="9" fontId="5" fillId="0" borderId="0" applyFont="0" applyFill="0" applyBorder="0" applyAlignment="0" applyProtection="0"/>
    <xf numFmtId="0" fontId="6" fillId="0" borderId="0" applyNumberFormat="0" applyFill="0" applyBorder="0" applyAlignment="0" applyProtection="0"/>
    <xf numFmtId="43" fontId="5" fillId="0" borderId="0" applyFont="0" applyFill="0" applyBorder="0" applyAlignment="0" applyProtection="0"/>
  </cellStyleXfs>
  <cellXfs count="144">
    <xf numFmtId="0" fontId="0" fillId="0" borderId="0" xfId="0"/>
    <xf numFmtId="14" fontId="0" fillId="0" borderId="0" xfId="0" applyNumberFormat="1"/>
    <xf numFmtId="0" fontId="0" fillId="0" borderId="0" xfId="0" applyAlignment="1">
      <alignment horizontal="center"/>
    </xf>
    <xf numFmtId="14" fontId="0" fillId="0" borderId="0" xfId="0" applyNumberFormat="1" applyAlignment="1">
      <alignment horizontal="center"/>
    </xf>
    <xf numFmtId="1" fontId="0" fillId="0" borderId="0" xfId="0" applyNumberFormat="1" applyAlignment="1">
      <alignment horizontal="center"/>
    </xf>
    <xf numFmtId="1" fontId="0" fillId="0" borderId="0" xfId="0" applyNumberFormat="1" applyAlignment="1">
      <alignment horizontal="center" vertical="center"/>
    </xf>
    <xf numFmtId="1" fontId="0" fillId="0" borderId="0" xfId="0" applyNumberFormat="1"/>
    <xf numFmtId="9" fontId="0" fillId="0" borderId="0" xfId="0" applyNumberFormat="1" applyAlignment="1">
      <alignment horizontal="center"/>
    </xf>
    <xf numFmtId="164" fontId="0" fillId="0" borderId="0" xfId="0" applyNumberFormat="1"/>
    <xf numFmtId="0" fontId="1" fillId="0" borderId="0" xfId="0" applyFont="1" applyAlignment="1">
      <alignment horizontal="center"/>
    </xf>
    <xf numFmtId="0" fontId="2" fillId="0" borderId="0" xfId="0" applyFont="1"/>
    <xf numFmtId="2" fontId="0" fillId="0" borderId="0" xfId="0" applyNumberFormat="1"/>
    <xf numFmtId="2" fontId="0" fillId="0" borderId="0" xfId="0" applyNumberFormat="1" applyAlignment="1">
      <alignment horizontal="center"/>
    </xf>
    <xf numFmtId="0" fontId="3" fillId="0" borderId="0" xfId="0" applyFont="1"/>
    <xf numFmtId="0" fontId="0" fillId="0" borderId="0" xfId="0" applyAlignment="1">
      <alignment horizontal="left"/>
    </xf>
    <xf numFmtId="16" fontId="0" fillId="0" borderId="0" xfId="0" applyNumberFormat="1"/>
    <xf numFmtId="9" fontId="0" fillId="0" borderId="0" xfId="0" applyNumberFormat="1"/>
    <xf numFmtId="2" fontId="0" fillId="0" borderId="0" xfId="0" applyNumberFormat="1" applyAlignment="1">
      <alignment horizontal="left"/>
    </xf>
    <xf numFmtId="0" fontId="0" fillId="0" borderId="3" xfId="0" applyBorder="1"/>
    <xf numFmtId="16" fontId="0" fillId="0" borderId="4" xfId="0" applyNumberFormat="1" applyBorder="1"/>
    <xf numFmtId="16" fontId="0" fillId="0" borderId="5" xfId="0" applyNumberFormat="1" applyBorder="1"/>
    <xf numFmtId="0" fontId="0" fillId="0" borderId="0"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0" xfId="0" applyBorder="1"/>
    <xf numFmtId="9" fontId="0" fillId="0" borderId="0" xfId="1" applyFont="1"/>
    <xf numFmtId="0" fontId="4" fillId="0" borderId="0" xfId="0" applyFont="1"/>
    <xf numFmtId="0" fontId="0" fillId="0" borderId="0" xfId="0" applyNumberFormat="1"/>
    <xf numFmtId="0" fontId="6" fillId="0" borderId="0" xfId="2"/>
    <xf numFmtId="0" fontId="8" fillId="0" borderId="0" xfId="0" applyFont="1" applyAlignment="1">
      <alignment horizontal="center"/>
    </xf>
    <xf numFmtId="0" fontId="7" fillId="0" borderId="0" xfId="0" applyFont="1"/>
    <xf numFmtId="0" fontId="8" fillId="0" borderId="6" xfId="0" applyFont="1" applyBorder="1" applyAlignment="1">
      <alignment horizontal="center"/>
    </xf>
    <xf numFmtId="0" fontId="0" fillId="0" borderId="4" xfId="0" applyBorder="1"/>
    <xf numFmtId="2" fontId="0" fillId="0" borderId="5" xfId="0" applyNumberFormat="1" applyBorder="1" applyAlignment="1">
      <alignment horizontal="left"/>
    </xf>
    <xf numFmtId="0" fontId="9" fillId="0" borderId="0" xfId="0" applyFont="1" applyFill="1" applyBorder="1" applyAlignment="1">
      <alignment horizontal="left"/>
    </xf>
    <xf numFmtId="16" fontId="0" fillId="0" borderId="0" xfId="0" applyNumberFormat="1" applyBorder="1"/>
    <xf numFmtId="0" fontId="0" fillId="0" borderId="0" xfId="0" applyNumberFormat="1" applyBorder="1"/>
    <xf numFmtId="164" fontId="0" fillId="0" borderId="0" xfId="0" applyNumberFormat="1" applyBorder="1"/>
    <xf numFmtId="2" fontId="0" fillId="0" borderId="0" xfId="0" applyNumberFormat="1" applyBorder="1" applyAlignment="1">
      <alignment horizontal="left"/>
    </xf>
    <xf numFmtId="0" fontId="0" fillId="0" borderId="3" xfId="0" applyBorder="1" applyAlignment="1">
      <alignment horizontal="center"/>
    </xf>
    <xf numFmtId="1" fontId="0" fillId="0" borderId="4" xfId="0" applyNumberFormat="1" applyBorder="1"/>
    <xf numFmtId="0" fontId="0" fillId="0" borderId="5" xfId="0" applyBorder="1"/>
    <xf numFmtId="0" fontId="10" fillId="0" borderId="0" xfId="0" applyFont="1"/>
    <xf numFmtId="0" fontId="0" fillId="0" borderId="7" xfId="0" applyBorder="1"/>
    <xf numFmtId="16" fontId="0" fillId="0" borderId="8" xfId="0" applyNumberFormat="1" applyBorder="1"/>
    <xf numFmtId="0" fontId="0" fillId="0" borderId="8" xfId="0" applyBorder="1"/>
    <xf numFmtId="0" fontId="0" fillId="0" borderId="9" xfId="0" applyBorder="1"/>
    <xf numFmtId="0" fontId="0" fillId="0" borderId="10" xfId="0" applyBorder="1"/>
    <xf numFmtId="0" fontId="0" fillId="0" borderId="12" xfId="0" applyBorder="1"/>
    <xf numFmtId="0" fontId="0" fillId="0" borderId="13" xfId="0" applyBorder="1"/>
    <xf numFmtId="164" fontId="0" fillId="0" borderId="14" xfId="0" applyNumberFormat="1" applyBorder="1"/>
    <xf numFmtId="14" fontId="0" fillId="0" borderId="4" xfId="0" applyNumberFormat="1" applyBorder="1"/>
    <xf numFmtId="0" fontId="0" fillId="0" borderId="4" xfId="0" applyBorder="1" applyAlignment="1">
      <alignment horizontal="center"/>
    </xf>
    <xf numFmtId="0" fontId="1" fillId="0" borderId="4" xfId="0" applyFont="1" applyBorder="1" applyAlignment="1">
      <alignment horizontal="center"/>
    </xf>
    <xf numFmtId="2" fontId="0" fillId="0" borderId="4" xfId="0" applyNumberFormat="1" applyBorder="1"/>
    <xf numFmtId="10" fontId="0" fillId="0" borderId="0" xfId="1" applyNumberFormat="1" applyFont="1"/>
    <xf numFmtId="0" fontId="0" fillId="0" borderId="6" xfId="0" applyBorder="1"/>
    <xf numFmtId="1" fontId="0" fillId="0" borderId="0" xfId="0" applyNumberFormat="1" applyBorder="1"/>
    <xf numFmtId="1" fontId="0" fillId="0" borderId="0" xfId="0" applyNumberFormat="1" applyBorder="1" applyAlignment="1">
      <alignment horizontal="left"/>
    </xf>
    <xf numFmtId="2" fontId="0" fillId="0" borderId="0" xfId="0" applyNumberFormat="1" applyAlignment="1">
      <alignment horizontal="right"/>
    </xf>
    <xf numFmtId="1" fontId="0" fillId="0" borderId="4" xfId="3" applyNumberFormat="1" applyFont="1" applyBorder="1"/>
    <xf numFmtId="0" fontId="0" fillId="0" borderId="1" xfId="0" applyBorder="1"/>
    <xf numFmtId="0" fontId="1" fillId="0" borderId="8" xfId="0" applyFont="1" applyBorder="1" applyAlignment="1">
      <alignment horizontal="center"/>
    </xf>
    <xf numFmtId="0" fontId="1" fillId="0" borderId="0" xfId="0" applyFont="1" applyBorder="1" applyAlignment="1">
      <alignment horizontal="center"/>
    </xf>
    <xf numFmtId="0" fontId="0" fillId="0" borderId="5" xfId="0" applyBorder="1" applyAlignment="1">
      <alignment horizontal="center"/>
    </xf>
    <xf numFmtId="1" fontId="1" fillId="0" borderId="0" xfId="0" applyNumberFormat="1" applyFont="1" applyBorder="1" applyAlignment="1">
      <alignment horizontal="center"/>
    </xf>
    <xf numFmtId="1" fontId="0" fillId="0" borderId="4" xfId="0" applyNumberFormat="1" applyBorder="1" applyAlignment="1">
      <alignment horizontal="center"/>
    </xf>
    <xf numFmtId="0" fontId="6" fillId="0" borderId="4" xfId="2" applyBorder="1"/>
    <xf numFmtId="2" fontId="0" fillId="0" borderId="5" xfId="0" applyNumberFormat="1" applyBorder="1"/>
    <xf numFmtId="14" fontId="0" fillId="0" borderId="0" xfId="0" applyNumberFormat="1" applyBorder="1"/>
    <xf numFmtId="0" fontId="0" fillId="0" borderId="0" xfId="0" applyBorder="1" applyAlignment="1">
      <alignment horizontal="center"/>
    </xf>
    <xf numFmtId="1" fontId="0" fillId="0" borderId="0" xfId="0" applyNumberFormat="1" applyBorder="1" applyAlignment="1">
      <alignment horizontal="center"/>
    </xf>
    <xf numFmtId="2" fontId="0" fillId="0" borderId="0" xfId="0" applyNumberFormat="1" applyBorder="1" applyAlignment="1">
      <alignment horizontal="center"/>
    </xf>
    <xf numFmtId="14" fontId="0" fillId="0" borderId="0" xfId="0" applyNumberFormat="1" applyBorder="1" applyAlignment="1">
      <alignment horizontal="center"/>
    </xf>
    <xf numFmtId="9" fontId="0" fillId="0" borderId="0" xfId="1"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2" fontId="0" fillId="0" borderId="11" xfId="0" applyNumberFormat="1" applyBorder="1" applyAlignment="1">
      <alignment horizontal="center"/>
    </xf>
    <xf numFmtId="2" fontId="0" fillId="0" borderId="13" xfId="0" applyNumberFormat="1" applyBorder="1" applyAlignment="1">
      <alignment horizontal="center"/>
    </xf>
    <xf numFmtId="9" fontId="0" fillId="0" borderId="13" xfId="1" applyFont="1" applyBorder="1" applyAlignment="1">
      <alignment horizontal="center"/>
    </xf>
    <xf numFmtId="2" fontId="0" fillId="0" borderId="14" xfId="0" applyNumberFormat="1" applyBorder="1" applyAlignment="1">
      <alignment horizontal="center"/>
    </xf>
    <xf numFmtId="0" fontId="0" fillId="0" borderId="7" xfId="0" applyBorder="1" applyAlignment="1">
      <alignment horizontal="center"/>
    </xf>
    <xf numFmtId="164" fontId="0" fillId="0" borderId="11" xfId="0" applyNumberFormat="1" applyBorder="1" applyAlignment="1">
      <alignment horizontal="center"/>
    </xf>
    <xf numFmtId="164" fontId="0" fillId="0" borderId="14" xfId="0" applyNumberFormat="1" applyBorder="1" applyAlignment="1">
      <alignment horizontal="center"/>
    </xf>
    <xf numFmtId="1" fontId="0" fillId="0" borderId="8" xfId="0" applyNumberFormat="1" applyBorder="1" applyAlignment="1">
      <alignment horizontal="center"/>
    </xf>
    <xf numFmtId="0" fontId="0" fillId="2" borderId="0" xfId="0" applyFill="1"/>
    <xf numFmtId="0" fontId="0" fillId="0" borderId="15" xfId="0" applyBorder="1"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9" fontId="0" fillId="0" borderId="0" xfId="1" applyFont="1" applyBorder="1"/>
    <xf numFmtId="2" fontId="0" fillId="0" borderId="0" xfId="0" applyNumberFormat="1" applyBorder="1"/>
    <xf numFmtId="0" fontId="0" fillId="0" borderId="0" xfId="0" applyFill="1" applyBorder="1" applyAlignment="1">
      <alignment horizontal="center"/>
    </xf>
    <xf numFmtId="1" fontId="0" fillId="0" borderId="0" xfId="3" applyNumberFormat="1" applyFont="1" applyFill="1" applyBorder="1"/>
    <xf numFmtId="0" fontId="0" fillId="0" borderId="0" xfId="0" applyFill="1" applyBorder="1"/>
    <xf numFmtId="0" fontId="0" fillId="0" borderId="0" xfId="0" applyFill="1" applyBorder="1" applyAlignment="1">
      <alignment horizontal="left"/>
    </xf>
    <xf numFmtId="0" fontId="4" fillId="0" borderId="0" xfId="0" applyFont="1" applyFill="1" applyBorder="1"/>
    <xf numFmtId="0" fontId="4" fillId="0" borderId="0" xfId="0" applyNumberFormat="1" applyFont="1" applyFill="1" applyBorder="1"/>
    <xf numFmtId="14" fontId="0" fillId="0" borderId="0" xfId="0" applyNumberFormat="1" applyFill="1" applyBorder="1"/>
    <xf numFmtId="9" fontId="0" fillId="0" borderId="0" xfId="1" applyFont="1" applyFill="1" applyBorder="1"/>
    <xf numFmtId="2" fontId="0" fillId="0" borderId="0" xfId="0" applyNumberFormat="1" applyFill="1" applyBorder="1"/>
    <xf numFmtId="1" fontId="0" fillId="0" borderId="0" xfId="0" applyNumberFormat="1" applyFill="1" applyBorder="1"/>
    <xf numFmtId="1" fontId="11" fillId="0" borderId="0" xfId="0" applyNumberFormat="1" applyFont="1" applyAlignment="1">
      <alignment horizontal="center"/>
    </xf>
    <xf numFmtId="14" fontId="11" fillId="0" borderId="0" xfId="0" applyNumberFormat="1" applyFont="1"/>
    <xf numFmtId="0" fontId="11" fillId="0" borderId="0" xfId="0" applyFont="1"/>
    <xf numFmtId="2" fontId="11" fillId="0" borderId="0" xfId="0" applyNumberFormat="1" applyFont="1" applyAlignment="1">
      <alignment horizontal="right"/>
    </xf>
    <xf numFmtId="9" fontId="11" fillId="0" borderId="0" xfId="1" applyFont="1"/>
    <xf numFmtId="2" fontId="11" fillId="0" borderId="0" xfId="0" applyNumberFormat="1" applyFont="1"/>
    <xf numFmtId="1" fontId="11" fillId="0" borderId="0" xfId="0" applyNumberFormat="1" applyFont="1"/>
    <xf numFmtId="2" fontId="0" fillId="0" borderId="0" xfId="0" applyNumberFormat="1" applyFill="1" applyBorder="1" applyAlignment="1">
      <alignment horizontal="center"/>
    </xf>
    <xf numFmtId="3" fontId="0" fillId="0" borderId="0" xfId="0" applyNumberFormat="1"/>
    <xf numFmtId="3" fontId="0" fillId="0" borderId="0" xfId="0" applyNumberFormat="1" applyBorder="1"/>
    <xf numFmtId="3" fontId="0" fillId="0" borderId="0" xfId="0" applyNumberFormat="1" applyBorder="1" applyAlignment="1">
      <alignment horizontal="center"/>
    </xf>
    <xf numFmtId="3" fontId="0" fillId="2" borderId="13" xfId="0" applyNumberFormat="1" applyFill="1" applyBorder="1" applyAlignment="1">
      <alignment horizontal="center"/>
    </xf>
    <xf numFmtId="3" fontId="0" fillId="0" borderId="10" xfId="0" applyNumberFormat="1" applyBorder="1" applyAlignment="1">
      <alignment horizontal="center"/>
    </xf>
    <xf numFmtId="3" fontId="0" fillId="0" borderId="0" xfId="0" applyNumberFormat="1" applyFill="1" applyBorder="1" applyAlignment="1">
      <alignment horizontal="center"/>
    </xf>
    <xf numFmtId="1" fontId="1" fillId="0" borderId="0" xfId="0" applyNumberFormat="1" applyFont="1" applyFill="1" applyBorder="1" applyAlignment="1">
      <alignment horizontal="center"/>
    </xf>
    <xf numFmtId="3" fontId="0" fillId="0" borderId="10" xfId="0" applyNumberFormat="1" applyFill="1" applyBorder="1" applyAlignment="1">
      <alignment horizontal="center"/>
    </xf>
    <xf numFmtId="9" fontId="0" fillId="0" borderId="0" xfId="1" applyFont="1" applyFill="1" applyBorder="1" applyAlignment="1">
      <alignment horizontal="center"/>
    </xf>
    <xf numFmtId="2" fontId="0" fillId="0" borderId="11" xfId="0" applyNumberFormat="1" applyFill="1" applyBorder="1" applyAlignment="1">
      <alignment horizontal="center"/>
    </xf>
    <xf numFmtId="164" fontId="0" fillId="0" borderId="11" xfId="0" applyNumberFormat="1" applyFill="1" applyBorder="1" applyAlignment="1">
      <alignment horizontal="center"/>
    </xf>
    <xf numFmtId="3" fontId="0" fillId="2" borderId="12" xfId="0" applyNumberFormat="1" applyFill="1" applyBorder="1" applyAlignment="1">
      <alignment horizontal="center"/>
    </xf>
    <xf numFmtId="3" fontId="0" fillId="0" borderId="1" xfId="0" applyNumberFormat="1" applyBorder="1" applyAlignment="1">
      <alignment horizontal="center"/>
    </xf>
    <xf numFmtId="3" fontId="11" fillId="0" borderId="0" xfId="0" applyNumberFormat="1" applyFont="1" applyAlignment="1">
      <alignment horizontal="center"/>
    </xf>
    <xf numFmtId="164" fontId="0" fillId="0" borderId="0" xfId="0" applyNumberFormat="1" applyBorder="1" applyAlignment="1">
      <alignment horizontal="center"/>
    </xf>
    <xf numFmtId="164" fontId="0" fillId="0" borderId="0" xfId="0" applyNumberFormat="1" applyFill="1" applyBorder="1" applyAlignment="1">
      <alignment horizontal="center"/>
    </xf>
    <xf numFmtId="3" fontId="0" fillId="0" borderId="0" xfId="0" applyNumberFormat="1" applyAlignment="1">
      <alignment horizontal="center"/>
    </xf>
    <xf numFmtId="1" fontId="0" fillId="0" borderId="0" xfId="3" applyNumberFormat="1" applyFont="1" applyBorder="1"/>
    <xf numFmtId="1" fontId="0" fillId="0" borderId="0" xfId="0" applyNumberFormat="1" applyFill="1" applyBorder="1" applyAlignment="1">
      <alignment horizontal="center"/>
    </xf>
    <xf numFmtId="1" fontId="0" fillId="2" borderId="13" xfId="0" applyNumberFormat="1" applyFill="1" applyBorder="1" applyAlignment="1">
      <alignment horizontal="center"/>
    </xf>
    <xf numFmtId="1" fontId="0" fillId="0" borderId="0" xfId="1" applyNumberFormat="1" applyFont="1"/>
    <xf numFmtId="1" fontId="0" fillId="0" borderId="0" xfId="3" applyNumberFormat="1" applyFont="1" applyAlignment="1">
      <alignment horizontal="center"/>
    </xf>
    <xf numFmtId="1" fontId="0" fillId="0" borderId="0" xfId="1" applyNumberFormat="1" applyFont="1" applyAlignment="1">
      <alignment horizontal="center"/>
    </xf>
    <xf numFmtId="1" fontId="0" fillId="2" borderId="0" xfId="0" applyNumberFormat="1" applyFill="1" applyBorder="1" applyAlignment="1">
      <alignment horizontal="center"/>
    </xf>
    <xf numFmtId="0" fontId="0" fillId="0" borderId="0" xfId="0" applyFont="1"/>
    <xf numFmtId="0" fontId="0" fillId="0" borderId="0" xfId="0" applyFont="1" applyFill="1" applyBorder="1"/>
    <xf numFmtId="1" fontId="5" fillId="0" borderId="0" xfId="3" applyNumberFormat="1" applyFont="1" applyFill="1" applyBorder="1"/>
    <xf numFmtId="0" fontId="0" fillId="0" borderId="0" xfId="0" applyFont="1" applyFill="1" applyBorder="1" applyAlignment="1">
      <alignment horizontal="left"/>
    </xf>
    <xf numFmtId="1" fontId="0" fillId="0" borderId="0" xfId="0" applyNumberFormat="1" applyFont="1"/>
    <xf numFmtId="1" fontId="0" fillId="0" borderId="0" xfId="0" applyNumberFormat="1" applyFont="1" applyFill="1" applyBorder="1"/>
    <xf numFmtId="0" fontId="12" fillId="0" borderId="0" xfId="0" applyFont="1"/>
    <xf numFmtId="3" fontId="0" fillId="2" borderId="0" xfId="0" applyNumberFormat="1" applyFill="1" applyBorder="1" applyAlignment="1">
      <alignment horizontal="center"/>
    </xf>
    <xf numFmtId="3" fontId="0" fillId="2" borderId="10" xfId="0" applyNumberFormat="1" applyFill="1" applyBorder="1" applyAlignment="1">
      <alignment horizontal="center"/>
    </xf>
    <xf numFmtId="0" fontId="4" fillId="0" borderId="0" xfId="0" applyFont="1" applyBorder="1"/>
  </cellXfs>
  <cellStyles count="4">
    <cellStyle name="Hyperlink" xfId="2" builtinId="8"/>
    <cellStyle name="Komma" xfId="3" builtinId="3"/>
    <cellStyle name="Procent" xfId="1" builtinId="5"/>
    <cellStyle name="Standaard" xfId="0" builtinId="0"/>
  </cellStyles>
  <dxfs count="0"/>
  <tableStyles count="0" defaultTableStyle="TableStyleMedium2" defaultPivotStyle="PivotStyleLight16"/>
  <colors>
    <mruColors>
      <color rgb="FFFFE7E7"/>
      <color rgb="FFF7D3A3"/>
      <color rgb="FFFAACAC"/>
      <color rgb="FFF7A9A2"/>
      <color rgb="FFF2D500"/>
      <color rgb="FFFF9B9B"/>
      <color rgb="FF3BD5D9"/>
      <color rgb="FFDA216B"/>
      <color rgb="FFDD3380"/>
      <color rgb="FFED23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 Id="rId4"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 Id="rId4" Type="http://schemas.openxmlformats.org/officeDocument/2006/relationships/chartUserShapes" Target="../drawings/drawing9.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6.xml"/><Relationship Id="rId1" Type="http://schemas.microsoft.com/office/2011/relationships/chartStyle" Target="style16.xml"/><Relationship Id="rId4" Type="http://schemas.openxmlformats.org/officeDocument/2006/relationships/chartUserShapes" Target="../drawings/drawing19.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28.xml"/><Relationship Id="rId1" Type="http://schemas.microsoft.com/office/2011/relationships/chartStyle" Target="style28.xml"/><Relationship Id="rId4" Type="http://schemas.openxmlformats.org/officeDocument/2006/relationships/chartUserShapes" Target="../drawings/drawing31.xml"/></Relationships>
</file>

<file path=xl/charts/_rels/chart29.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29.xml"/><Relationship Id="rId1" Type="http://schemas.microsoft.com/office/2011/relationships/chartStyle" Target="style29.xml"/><Relationship Id="rId4" Type="http://schemas.openxmlformats.org/officeDocument/2006/relationships/chartUserShapes" Target="../drawings/drawing32.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3.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46.xml"/><Relationship Id="rId1" Type="http://schemas.microsoft.com/office/2011/relationships/chartStyle" Target="style46.xml"/><Relationship Id="rId4" Type="http://schemas.openxmlformats.org/officeDocument/2006/relationships/chartUserShapes" Target="../drawings/drawing47.xml"/></Relationships>
</file>

<file path=xl/charts/_rels/chart47.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47.xml"/><Relationship Id="rId1" Type="http://schemas.microsoft.com/office/2011/relationships/chartStyle" Target="style47.xml"/><Relationship Id="rId4" Type="http://schemas.openxmlformats.org/officeDocument/2006/relationships/chartUserShapes" Target="../drawings/drawing48.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lineChart>
        <c:grouping val="standard"/>
        <c:varyColors val="0"/>
        <c:ser>
          <c:idx val="1"/>
          <c:order val="0"/>
          <c:tx>
            <c:strRef>
              <c:f>Timeline!$D$3</c:f>
              <c:strCache>
                <c:ptCount val="1"/>
                <c:pt idx="0">
                  <c:v>RIVM data</c:v>
                </c:pt>
              </c:strCache>
            </c:strRef>
          </c:tx>
          <c:spPr>
            <a:ln w="28575" cap="rnd">
              <a:solidFill>
                <a:schemeClr val="accent2"/>
              </a:solidFill>
              <a:round/>
            </a:ln>
            <a:effectLst/>
          </c:spPr>
          <c:marker>
            <c:symbol val="none"/>
          </c:marker>
          <c:val>
            <c:numRef>
              <c:f>Timeline!$D$4:$D$42</c:f>
              <c:numCache>
                <c:formatCode>General</c:formatCode>
                <c:ptCount val="39"/>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numCache>
            </c:numRef>
          </c:val>
          <c:smooth val="0"/>
          <c:extLst>
            <c:ext xmlns:c16="http://schemas.microsoft.com/office/drawing/2014/chart" uri="{C3380CC4-5D6E-409C-BE32-E72D297353CC}">
              <c16:uniqueId val="{00000001-4BC3-4A78-B70B-9E0EBB56215C}"/>
            </c:ext>
          </c:extLst>
        </c:ser>
        <c:ser>
          <c:idx val="2"/>
          <c:order val="1"/>
          <c:tx>
            <c:strRef>
              <c:f>Timeline!$E$3</c:f>
              <c:strCache>
                <c:ptCount val="1"/>
                <c:pt idx="0">
                  <c:v>pred</c:v>
                </c:pt>
              </c:strCache>
            </c:strRef>
          </c:tx>
          <c:spPr>
            <a:ln w="28575" cap="rnd">
              <a:solidFill>
                <a:schemeClr val="accent3"/>
              </a:solidFill>
              <a:round/>
            </a:ln>
            <a:effectLst/>
          </c:spPr>
          <c:marker>
            <c:symbol val="none"/>
          </c:marker>
          <c:val>
            <c:numRef>
              <c:f>Timeline!$E$4:$E$42</c:f>
              <c:numCache>
                <c:formatCode>General</c:formatCode>
                <c:ptCount val="39"/>
                <c:pt idx="17">
                  <c:v>1135</c:v>
                </c:pt>
                <c:pt idx="18" formatCode="0">
                  <c:v>1362</c:v>
                </c:pt>
                <c:pt idx="19" formatCode="0">
                  <c:v>1634.3999999999999</c:v>
                </c:pt>
                <c:pt idx="20" formatCode="0">
                  <c:v>1961.2799999999997</c:v>
                </c:pt>
                <c:pt idx="21" formatCode="0">
                  <c:v>2353.5359999999996</c:v>
                </c:pt>
                <c:pt idx="22" formatCode="0">
                  <c:v>2824.2431999999994</c:v>
                </c:pt>
                <c:pt idx="23" formatCode="0">
                  <c:v>3389.0918399999991</c:v>
                </c:pt>
                <c:pt idx="24" formatCode="0">
                  <c:v>4066.9102079999989</c:v>
                </c:pt>
                <c:pt idx="25" formatCode="0">
                  <c:v>4676.9467391999988</c:v>
                </c:pt>
                <c:pt idx="26" formatCode="0">
                  <c:v>5378.4887500799978</c:v>
                </c:pt>
                <c:pt idx="27" formatCode="0">
                  <c:v>6185.2620625919972</c:v>
                </c:pt>
                <c:pt idx="28" formatCode="0">
                  <c:v>6803.7882688511972</c:v>
                </c:pt>
                <c:pt idx="29" formatCode="0">
                  <c:v>7484.1670957363176</c:v>
                </c:pt>
                <c:pt idx="30" formatCode="0">
                  <c:v>8232.5838053099505</c:v>
                </c:pt>
                <c:pt idx="31" formatCode="0">
                  <c:v>8240.8163891152599</c:v>
                </c:pt>
                <c:pt idx="32" formatCode="0">
                  <c:v>8249.057205504374</c:v>
                </c:pt>
                <c:pt idx="33" formatCode="0">
                  <c:v>8257.306262709877</c:v>
                </c:pt>
                <c:pt idx="34" formatCode="0">
                  <c:v>8265.5635689725859</c:v>
                </c:pt>
                <c:pt idx="35" formatCode="0">
                  <c:v>8273.8291325415576</c:v>
                </c:pt>
                <c:pt idx="36" formatCode="0">
                  <c:v>8282.102961674098</c:v>
                </c:pt>
                <c:pt idx="37" formatCode="0">
                  <c:v>8290.3850646357714</c:v>
                </c:pt>
                <c:pt idx="38" formatCode="0">
                  <c:v>8298.6754497004058</c:v>
                </c:pt>
              </c:numCache>
            </c:numRef>
          </c:val>
          <c:smooth val="0"/>
          <c:extLst>
            <c:ext xmlns:c16="http://schemas.microsoft.com/office/drawing/2014/chart" uri="{C3380CC4-5D6E-409C-BE32-E72D297353CC}">
              <c16:uniqueId val="{00000002-4BC3-4A78-B70B-9E0EBB56215C}"/>
            </c:ext>
          </c:extLst>
        </c:ser>
        <c:dLbls>
          <c:showLegendKey val="0"/>
          <c:showVal val="0"/>
          <c:showCatName val="0"/>
          <c:showSerName val="0"/>
          <c:showPercent val="0"/>
          <c:showBubbleSize val="0"/>
        </c:dLbls>
        <c:smooth val="0"/>
        <c:axId val="437647536"/>
        <c:axId val="437647864"/>
      </c:lineChart>
      <c:catAx>
        <c:axId val="43764753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37647864"/>
        <c:crosses val="autoZero"/>
        <c:auto val="1"/>
        <c:lblAlgn val="ctr"/>
        <c:lblOffset val="100"/>
        <c:noMultiLvlLbl val="0"/>
      </c:catAx>
      <c:valAx>
        <c:axId val="437647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37647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Cumulative COVID-19 data in The Netherlands</a:t>
            </a:r>
            <a:endParaRPr lang="en-NL">
              <a:effectLst/>
            </a:endParaRPr>
          </a:p>
        </c:rich>
      </c:tx>
      <c:layout>
        <c:manualLayout>
          <c:xMode val="edge"/>
          <c:yMode val="edge"/>
          <c:x val="0.20897553228677332"/>
          <c:y val="2.68360114324704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stacked"/>
        <c:varyColors val="0"/>
        <c:ser>
          <c:idx val="0"/>
          <c:order val="1"/>
          <c:tx>
            <c:strRef>
              <c:f>'7dayMA'!$J$3</c:f>
              <c:strCache>
                <c:ptCount val="1"/>
                <c:pt idx="0">
                  <c:v>Deceased</c:v>
                </c:pt>
              </c:strCache>
            </c:strRef>
          </c:tx>
          <c:spPr>
            <a:solidFill>
              <a:srgbClr val="FF0000"/>
            </a:solidFill>
            <a:ln>
              <a:noFill/>
            </a:ln>
            <a:effectLst>
              <a:outerShdw blurRad="50800" dist="38100" dir="5400000" algn="t" rotWithShape="0">
                <a:prstClr val="black">
                  <a:alpha val="70000"/>
                </a:prstClr>
              </a:outerShdw>
            </a:effectLst>
          </c:spPr>
          <c:invertIfNegative val="0"/>
          <c:dLbls>
            <c:dLbl>
              <c:idx val="32"/>
              <c:layout>
                <c:manualLayout>
                  <c:x val="-2.1283316979813529E-2"/>
                  <c:y val="-5.1598184775019158E-2"/>
                </c:manualLayout>
              </c:layout>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377-4A61-9325-1B8BB01368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'7dayMA'!$C$4:$C$36</c:f>
              <c:numCache>
                <c:formatCode>m/d/yyyy</c:formatCode>
                <c:ptCount val="3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'7dayMA'!$J$4:$J$36</c:f>
              <c:numCache>
                <c:formatCode>#,##0</c:formatCode>
                <c:ptCount val="33"/>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546</c:v>
                </c:pt>
                <c:pt idx="30">
                  <c:v>639</c:v>
                </c:pt>
                <c:pt idx="31">
                  <c:v>771</c:v>
                </c:pt>
                <c:pt idx="32">
                  <c:v>864</c:v>
                </c:pt>
              </c:numCache>
            </c:numRef>
          </c:val>
          <c:extLst>
            <c:ext xmlns:c16="http://schemas.microsoft.com/office/drawing/2014/chart" uri="{C3380CC4-5D6E-409C-BE32-E72D297353CC}">
              <c16:uniqueId val="{00000001-D377-4A61-9325-1B8BB01368B4}"/>
            </c:ext>
          </c:extLst>
        </c:ser>
        <c:ser>
          <c:idx val="5"/>
          <c:order val="2"/>
          <c:tx>
            <c:strRef>
              <c:f>'7dayMA'!$O$3</c:f>
              <c:strCache>
                <c:ptCount val="1"/>
                <c:pt idx="0">
                  <c:v>Hospitalized</c:v>
                </c:pt>
              </c:strCache>
            </c:strRef>
          </c:tx>
          <c:spPr>
            <a:solidFill>
              <a:schemeClr val="accent2"/>
            </a:solidFill>
            <a:ln>
              <a:noFill/>
            </a:ln>
            <a:effectLst>
              <a:outerShdw blurRad="50800" dist="38100" dir="5400000" algn="t" rotWithShape="0">
                <a:prstClr val="black">
                  <a:alpha val="40000"/>
                </a:prstClr>
              </a:outerShdw>
            </a:effectLst>
          </c:spPr>
          <c:invertIfNegative val="0"/>
          <c:dLbls>
            <c:dLbl>
              <c:idx val="32"/>
              <c:layout>
                <c:manualLayout>
                  <c:x val="-3.1924975469720292E-2"/>
                  <c:y val="-0.133443581314704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77-4A61-9325-1B8BB01368B4}"/>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'7dayMA'!$C$4:$C$36</c:f>
              <c:numCache>
                <c:formatCode>m/d/yyyy</c:formatCode>
                <c:ptCount val="3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'7dayMA'!$O$4:$O$36</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numCache>
            </c:numRef>
          </c:val>
          <c:extLst>
            <c:ext xmlns:c16="http://schemas.microsoft.com/office/drawing/2014/chart" uri="{C3380CC4-5D6E-409C-BE32-E72D297353CC}">
              <c16:uniqueId val="{00000003-D377-4A61-9325-1B8BB01368B4}"/>
            </c:ext>
          </c:extLst>
        </c:ser>
        <c:ser>
          <c:idx val="2"/>
          <c:order val="3"/>
          <c:tx>
            <c:strRef>
              <c:f>'7dayMA'!$D$3</c:f>
              <c:strCache>
                <c:ptCount val="1"/>
                <c:pt idx="0">
                  <c:v>vorig</c:v>
                </c:pt>
              </c:strCache>
            </c:strRef>
          </c:tx>
          <c:spPr>
            <a:solidFill>
              <a:schemeClr val="accent1">
                <a:lumMod val="40000"/>
                <a:lumOff val="60000"/>
              </a:schemeClr>
            </a:solidFill>
            <a:ln>
              <a:noFill/>
            </a:ln>
            <a:effectLst>
              <a:outerShdw blurRad="50800" dist="50800" dir="5400000" algn="ctr" rotWithShape="0">
                <a:schemeClr val="tx1">
                  <a:alpha val="70000"/>
                </a:schemeClr>
              </a:outerShdw>
            </a:effectLst>
          </c:spPr>
          <c:invertIfNegative val="0"/>
          <c:cat>
            <c:numRef>
              <c:f>'7dayMA'!$C$4:$C$36</c:f>
              <c:numCache>
                <c:formatCode>m/d/yyyy</c:formatCode>
                <c:ptCount val="3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'7dayMA'!$D$4:$D$36</c:f>
              <c:numCache>
                <c:formatCode>General</c:formatCode>
                <c:ptCount val="33"/>
                <c:pt idx="0">
                  <c:v>0</c:v>
                </c:pt>
                <c:pt idx="1">
                  <c:v>1</c:v>
                </c:pt>
                <c:pt idx="2">
                  <c:v>2</c:v>
                </c:pt>
                <c:pt idx="3">
                  <c:v>6</c:v>
                </c:pt>
                <c:pt idx="4">
                  <c:v>9</c:v>
                </c:pt>
                <c:pt idx="5">
                  <c:v>17</c:v>
                </c:pt>
                <c:pt idx="6">
                  <c:v>23</c:v>
                </c:pt>
                <c:pt idx="7">
                  <c:v>38</c:v>
                </c:pt>
                <c:pt idx="8">
                  <c:v>81</c:v>
                </c:pt>
                <c:pt idx="9">
                  <c:v>127</c:v>
                </c:pt>
                <c:pt idx="10">
                  <c:v>185</c:v>
                </c:pt>
                <c:pt idx="11">
                  <c:v>262</c:v>
                </c:pt>
                <c:pt idx="12">
                  <c:v>317</c:v>
                </c:pt>
                <c:pt idx="13">
                  <c:v>377</c:v>
                </c:pt>
                <c:pt idx="14">
                  <c:v>498</c:v>
                </c:pt>
                <c:pt idx="15">
                  <c:v>489</c:v>
                </c:pt>
                <c:pt idx="16">
                  <c:v>656</c:v>
                </c:pt>
                <c:pt idx="17">
                  <c:v>777</c:v>
                </c:pt>
                <c:pt idx="18">
                  <c:v>906</c:v>
                </c:pt>
                <c:pt idx="19">
                  <c:v>1056</c:v>
                </c:pt>
                <c:pt idx="20">
                  <c:v>1239</c:v>
                </c:pt>
                <c:pt idx="21">
                  <c:v>1486</c:v>
                </c:pt>
                <c:pt idx="22">
                  <c:v>1711</c:v>
                </c:pt>
                <c:pt idx="23">
                  <c:v>2022</c:v>
                </c:pt>
                <c:pt idx="24">
                  <c:v>2464</c:v>
                </c:pt>
                <c:pt idx="25" formatCode="0">
                  <c:v>2761</c:v>
                </c:pt>
                <c:pt idx="26" formatCode="0">
                  <c:v>2978</c:v>
                </c:pt>
                <c:pt idx="27" formatCode="0">
                  <c:v>3368</c:v>
                </c:pt>
                <c:pt idx="28" formatCode="0">
                  <c:v>3827</c:v>
                </c:pt>
                <c:pt idx="29" formatCode="0">
                  <c:v>4385</c:v>
                </c:pt>
                <c:pt idx="30" formatCode="0">
                  <c:v>5010</c:v>
                </c:pt>
                <c:pt idx="31" formatCode="0">
                  <c:v>5508</c:v>
                </c:pt>
                <c:pt idx="32" formatCode="0">
                  <c:v>6012</c:v>
                </c:pt>
              </c:numCache>
            </c:numRef>
          </c:val>
          <c:extLst>
            <c:ext xmlns:c16="http://schemas.microsoft.com/office/drawing/2014/chart" uri="{C3380CC4-5D6E-409C-BE32-E72D297353CC}">
              <c16:uniqueId val="{00000004-D377-4A61-9325-1B8BB01368B4}"/>
            </c:ext>
          </c:extLst>
        </c:ser>
        <c:ser>
          <c:idx val="3"/>
          <c:order val="4"/>
          <c:tx>
            <c:strRef>
              <c:f>'7dayMA'!$F$3</c:f>
              <c:strCache>
                <c:ptCount val="1"/>
                <c:pt idx="0">
                  <c:v>New Cases</c:v>
                </c:pt>
              </c:strCache>
            </c:strRef>
          </c:tx>
          <c:spPr>
            <a:solidFill>
              <a:srgbClr val="A82610"/>
            </a:solidFill>
            <a:ln>
              <a:noFill/>
            </a:ln>
            <a:effectLst>
              <a:outerShdw blurRad="50800" dist="50800" dir="5400000" algn="ctr" rotWithShape="0">
                <a:schemeClr val="tx1">
                  <a:alpha val="64000"/>
                </a:schemeClr>
              </a:outerShdw>
            </a:effectLst>
          </c:spPr>
          <c:invertIfNegative val="0"/>
          <c:dLbls>
            <c:dLbl>
              <c:idx val="32"/>
              <c:layout>
                <c:manualLayout>
                  <c:x val="-5.6755511946169408E-2"/>
                  <c:y val="-3.558495501725449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77-4A61-9325-1B8BB01368B4}"/>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'7dayMA'!$C$4:$C$36</c:f>
              <c:numCache>
                <c:formatCode>m/d/yyyy</c:formatCode>
                <c:ptCount val="3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'7dayMA'!$F$4:$F$36</c:f>
              <c:numCache>
                <c:formatCode>#,##0</c:formatCode>
                <c:ptCount val="3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numCache>
            </c:numRef>
          </c:val>
          <c:extLst>
            <c:ext xmlns:c16="http://schemas.microsoft.com/office/drawing/2014/chart" uri="{C3380CC4-5D6E-409C-BE32-E72D297353CC}">
              <c16:uniqueId val="{00000006-D377-4A61-9325-1B8BB01368B4}"/>
            </c:ext>
          </c:extLst>
        </c:ser>
        <c:dLbls>
          <c:showLegendKey val="0"/>
          <c:showVal val="0"/>
          <c:showCatName val="0"/>
          <c:showSerName val="0"/>
          <c:showPercent val="0"/>
          <c:showBubbleSize val="0"/>
        </c:dLbls>
        <c:gapWidth val="0"/>
        <c:overlap val="100"/>
        <c:axId val="759634088"/>
        <c:axId val="759630152"/>
      </c:barChart>
      <c:lineChart>
        <c:grouping val="standard"/>
        <c:varyColors val="0"/>
        <c:ser>
          <c:idx val="4"/>
          <c:order val="0"/>
          <c:tx>
            <c:strRef>
              <c:f>'7dayMA'!$L$2</c:f>
              <c:strCache>
                <c:ptCount val="1"/>
              </c:strCache>
            </c:strRef>
          </c:tx>
          <c:spPr>
            <a:ln w="28575" cap="rnd">
              <a:noFill/>
              <a:round/>
            </a:ln>
            <a:effectLst/>
          </c:spPr>
          <c:marker>
            <c:symbol val="none"/>
          </c:marker>
          <c:dLbls>
            <c:dLbl>
              <c:idx val="32"/>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377-4A61-9325-1B8BB01368B4}"/>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'7dayMA'!$C$4:$C$39</c:f>
              <c:numCache>
                <c:formatCode>m/d/yyyy</c:formatCode>
                <c:ptCount val="36"/>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'7dayMA'!$E$4:$E$39</c:f>
              <c:numCache>
                <c:formatCode>#,##0</c:formatCode>
                <c:ptCount val="36"/>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numCache>
            </c:numRef>
          </c:val>
          <c:smooth val="0"/>
          <c:extLst>
            <c:ext xmlns:c16="http://schemas.microsoft.com/office/drawing/2014/chart" uri="{C3380CC4-5D6E-409C-BE32-E72D297353CC}">
              <c16:uniqueId val="{00000008-D377-4A61-9325-1B8BB01368B4}"/>
            </c:ext>
          </c:extLst>
        </c:ser>
        <c:dLbls>
          <c:showLegendKey val="0"/>
          <c:showVal val="0"/>
          <c:showCatName val="0"/>
          <c:showSerName val="0"/>
          <c:showPercent val="0"/>
          <c:showBubbleSize val="0"/>
        </c:dLbls>
        <c:marker val="1"/>
        <c:smooth val="0"/>
        <c:axId val="596545392"/>
        <c:axId val="596544408"/>
      </c:lineChart>
      <c:dateAx>
        <c:axId val="596545392"/>
        <c:scaling>
          <c:orientation val="minMax"/>
          <c:min val="43888"/>
        </c:scaling>
        <c:delete val="0"/>
        <c:axPos val="b"/>
        <c:numFmt formatCode="[$-413]d/mm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0"/>
        <c:lblOffset val="100"/>
        <c:baseTimeUnit val="days"/>
        <c:majorUnit val="2"/>
        <c:majorTimeUnit val="days"/>
      </c:dateAx>
      <c:valAx>
        <c:axId val="596544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At val="43888"/>
        <c:crossBetween val="midCat"/>
      </c:valAx>
      <c:valAx>
        <c:axId val="759630152"/>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759634088"/>
        <c:crosses val="max"/>
        <c:crossBetween val="between"/>
      </c:valAx>
      <c:dateAx>
        <c:axId val="759634088"/>
        <c:scaling>
          <c:orientation val="minMax"/>
        </c:scaling>
        <c:delete val="1"/>
        <c:axPos val="b"/>
        <c:numFmt formatCode="m/d/yyyy" sourceLinked="1"/>
        <c:majorTickMark val="out"/>
        <c:minorTickMark val="none"/>
        <c:tickLblPos val="nextTo"/>
        <c:crossAx val="759630152"/>
        <c:crosses val="autoZero"/>
        <c:auto val="1"/>
        <c:lblOffset val="100"/>
        <c:baseTimeUnit val="days"/>
      </c:dateAx>
      <c:spPr>
        <a:noFill/>
        <a:ln>
          <a:noFill/>
        </a:ln>
        <a:effectLst/>
      </c:spPr>
    </c:plotArea>
    <c:legend>
      <c:legendPos val="t"/>
      <c:legendEntry>
        <c:idx val="2"/>
        <c:delete val="1"/>
      </c:legendEntry>
      <c:layout>
        <c:manualLayout>
          <c:xMode val="edge"/>
          <c:yMode val="edge"/>
          <c:x val="0.18884705253394196"/>
          <c:y val="7.093646334840932E-2"/>
          <c:w val="0.68382136087729184"/>
          <c:h val="4.995512427239035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0" baseline="0">
                <a:solidFill>
                  <a:srgbClr val="000000"/>
                </a:solidFill>
                <a:effectLst/>
              </a:rPr>
              <a:t>Growth COVID-19 cases in The Netherlands with a 3 day MA</a:t>
            </a:r>
            <a:endParaRPr lang="en-NL">
              <a:effectLst/>
            </a:endParaRPr>
          </a:p>
        </c:rich>
      </c:tx>
      <c:layout>
        <c:manualLayout>
          <c:xMode val="edge"/>
          <c:yMode val="edge"/>
          <c:x val="0.21271393540480035"/>
          <c:y val="2.70822259836424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0"/>
          <c:tx>
            <c:strRef>
              <c:f>'7dayMA'!$H$3</c:f>
              <c:strCache>
                <c:ptCount val="1"/>
                <c:pt idx="0">
                  <c:v>Growth Cases</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dLbl>
              <c:idx val="1"/>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DFF-40AC-803E-CDEB3373AE28}"/>
                </c:ext>
              </c:extLst>
            </c:dLbl>
            <c:dLbl>
              <c:idx val="4"/>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FF-40AC-803E-CDEB3373AE2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extLst>
                <c:ext xmlns:c15="http://schemas.microsoft.com/office/drawing/2012/chart" uri="{02D57815-91ED-43cb-92C2-25804820EDAC}">
                  <c15:fullRef>
                    <c15:sqref>'7dayMA'!$C$4:$C$36</c15:sqref>
                  </c15:fullRef>
                </c:ext>
              </c:extLst>
              <c:f>'7dayMA'!$C$18:$C$36</c:f>
              <c:numCache>
                <c:formatCode>m/d/yyyy</c:formatCode>
                <c:ptCount val="19"/>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numCache>
            </c:numRef>
          </c:cat>
          <c:val>
            <c:numRef>
              <c:extLst>
                <c:ext xmlns:c15="http://schemas.microsoft.com/office/drawing/2012/chart" uri="{02D57815-91ED-43cb-92C2-25804820EDAC}">
                  <c15:fullRef>
                    <c15:sqref>'7dayMA'!$H$4:$H$36</c15:sqref>
                  </c15:fullRef>
                </c:ext>
              </c:extLst>
              <c:f>'7dayMA'!$H$18:$H$36</c:f>
              <c:numCache>
                <c:formatCode>0%</c:formatCode>
                <c:ptCount val="19"/>
                <c:pt idx="0">
                  <c:v>0.22067594433399607</c:v>
                </c:pt>
                <c:pt idx="1">
                  <c:v>0.30944625407166115</c:v>
                </c:pt>
                <c:pt idx="2">
                  <c:v>0.19278606965174139</c:v>
                </c:pt>
                <c:pt idx="3">
                  <c:v>0.1835245046923879</c:v>
                </c:pt>
                <c:pt idx="4">
                  <c:v>0.24493392070484576</c:v>
                </c:pt>
                <c:pt idx="5">
                  <c:v>0.20665251238499649</c:v>
                </c:pt>
                <c:pt idx="6">
                  <c:v>0.20293255131964805</c:v>
                </c:pt>
                <c:pt idx="7">
                  <c:v>0.19941491955143831</c:v>
                </c:pt>
                <c:pt idx="8">
                  <c:v>0.21707317073170729</c:v>
                </c:pt>
                <c:pt idx="9">
                  <c:v>0.21275885103540415</c:v>
                </c:pt>
                <c:pt idx="10">
                  <c:v>0.15780776645552197</c:v>
                </c:pt>
                <c:pt idx="11">
                  <c:v>0.12963843958135102</c:v>
                </c:pt>
                <c:pt idx="12">
                  <c:v>0.17077279427247838</c:v>
                </c:pt>
                <c:pt idx="13">
                  <c:v>0.15323741007194247</c:v>
                </c:pt>
                <c:pt idx="14">
                  <c:v>0.15892077354959455</c:v>
                </c:pt>
                <c:pt idx="15">
                  <c:v>0.15771766922352315</c:v>
                </c:pt>
                <c:pt idx="16">
                  <c:v>0.1347204463559224</c:v>
                </c:pt>
                <c:pt idx="17">
                  <c:v>0.11309157959434546</c:v>
                </c:pt>
                <c:pt idx="18">
                  <c:v>8.1354684336462313E-2</c:v>
                </c:pt>
              </c:numCache>
            </c:numRef>
          </c:val>
          <c:smooth val="1"/>
          <c:extLst>
            <c:ext xmlns:c15="http://schemas.microsoft.com/office/drawing/2012/chart" uri="{02D57815-91ED-43cb-92C2-25804820EDAC}">
              <c15:categoryFilterExceptions>
                <c15:categoryFilterException>
                  <c15:sqref>'7dayMA'!$H$12</c15:sqref>
                  <c15:dLbl>
                    <c:idx val="-1"/>
                    <c:delete val="1"/>
                    <c:extLst>
                      <c:ext uri="{CE6537A1-D6FC-4f65-9D91-7224C49458BB}"/>
                      <c:ext xmlns:c16="http://schemas.microsoft.com/office/drawing/2014/chart" uri="{C3380CC4-5D6E-409C-BE32-E72D297353CC}">
                        <c16:uniqueId val="{00000002-E81E-4776-B362-DD454D6158BC}"/>
                      </c:ext>
                    </c:extLst>
                  </c15:dLbl>
                </c15:categoryFilterException>
                <c15:categoryFilterException>
                  <c15:sqref>'7dayMA'!$H$17</c15:sqref>
                  <c15:dLbl>
                    <c:idx val="-1"/>
                    <c:layout>
                      <c:manualLayout>
                        <c:x val="-3.5749362672749231E-2"/>
                        <c:y val="-1.9711388888888889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3-E81E-4776-B362-DD454D6158BC}"/>
                      </c:ext>
                    </c:extLst>
                  </c15:dLbl>
                </c15:categoryFilterException>
              </c15:categoryFilterExceptions>
            </c:ext>
            <c:ext xmlns:c16="http://schemas.microsoft.com/office/drawing/2014/chart" uri="{C3380CC4-5D6E-409C-BE32-E72D297353CC}">
              <c16:uniqueId val="{00000003-6DFF-40AC-803E-CDEB3373AE28}"/>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'7dayMA'!$I$3</c:f>
              <c:strCache>
                <c:ptCount val="1"/>
                <c:pt idx="0">
                  <c:v>GF new</c:v>
                </c:pt>
              </c:strCache>
            </c:strRef>
          </c:tx>
          <c:spPr>
            <a:ln w="28575" cap="rnd">
              <a:solidFill>
                <a:schemeClr val="accent1"/>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trendline>
            <c:spPr>
              <a:ln w="19050" cap="rnd">
                <a:solidFill>
                  <a:schemeClr val="accent1">
                    <a:lumMod val="60000"/>
                    <a:lumOff val="40000"/>
                  </a:schemeClr>
                </a:solidFill>
                <a:prstDash val="sysDot"/>
              </a:ln>
              <a:effectLst/>
            </c:spPr>
            <c:trendlineType val="movingAvg"/>
            <c:period val="3"/>
            <c:dispRSqr val="0"/>
            <c:dispEq val="0"/>
          </c:trendline>
          <c:cat>
            <c:numRef>
              <c:extLst>
                <c:ext xmlns:c15="http://schemas.microsoft.com/office/drawing/2012/chart" uri="{02D57815-91ED-43cb-92C2-25804820EDAC}">
                  <c15:fullRef>
                    <c15:sqref>'7dayMA'!$C$69:$C$90</c15:sqref>
                  </c15:fullRef>
                </c:ext>
              </c:extLst>
              <c:f>'7dayMA'!$C$83:$C$90</c:f>
              <c:numCache>
                <c:formatCode>m/d/yyyy</c:formatCode>
                <c:ptCount val="8"/>
              </c:numCache>
            </c:numRef>
          </c:cat>
          <c:val>
            <c:numRef>
              <c:extLst>
                <c:ext xmlns:c15="http://schemas.microsoft.com/office/drawing/2012/chart" uri="{02D57815-91ED-43cb-92C2-25804820EDAC}">
                  <c15:fullRef>
                    <c15:sqref>'7dayMA'!$I$4:$I$36</c15:sqref>
                  </c15:fullRef>
                </c:ext>
              </c:extLst>
              <c:f>'7dayMA'!$I$18:$I$36</c:f>
              <c:numCache>
                <c:formatCode>0.00</c:formatCode>
                <c:ptCount val="19"/>
                <c:pt idx="0">
                  <c:v>0.9173553719008265</c:v>
                </c:pt>
                <c:pt idx="1">
                  <c:v>1.7117117117117118</c:v>
                </c:pt>
                <c:pt idx="2">
                  <c:v>0.81578947368421051</c:v>
                </c:pt>
                <c:pt idx="3">
                  <c:v>1.1354838709677419</c:v>
                </c:pt>
                <c:pt idx="4">
                  <c:v>1.5795454545454546</c:v>
                </c:pt>
                <c:pt idx="5">
                  <c:v>1.0503597122302157</c:v>
                </c:pt>
                <c:pt idx="6">
                  <c:v>1.1849315068493151</c:v>
                </c:pt>
                <c:pt idx="7">
                  <c:v>1.1820809248554913</c:v>
                </c:pt>
                <c:pt idx="8">
                  <c:v>1.3056234718826405</c:v>
                </c:pt>
                <c:pt idx="9">
                  <c:v>1.1928838951310861</c:v>
                </c:pt>
                <c:pt idx="10">
                  <c:v>0.89952904238618525</c:v>
                </c:pt>
                <c:pt idx="11">
                  <c:v>0.9511343804537522</c:v>
                </c:pt>
                <c:pt idx="12">
                  <c:v>1.4880733944954128</c:v>
                </c:pt>
                <c:pt idx="13">
                  <c:v>1.0505548705302097</c:v>
                </c:pt>
                <c:pt idx="14">
                  <c:v>1.1960093896713615</c:v>
                </c:pt>
                <c:pt idx="15">
                  <c:v>1.1501472031403337</c:v>
                </c:pt>
                <c:pt idx="16">
                  <c:v>0.98890784982935154</c:v>
                </c:pt>
                <c:pt idx="17">
                  <c:v>0.95254529767040552</c:v>
                </c:pt>
                <c:pt idx="18">
                  <c:v>0.80072463768115942</c:v>
                </c:pt>
              </c:numCache>
            </c:numRef>
          </c:val>
          <c:smooth val="1"/>
          <c:extLst>
            <c:ext xmlns:c16="http://schemas.microsoft.com/office/drawing/2014/chart" uri="{C3380CC4-5D6E-409C-BE32-E72D297353CC}">
              <c16:uniqueId val="{00000005-6DFF-40AC-803E-CDEB3373AE28}"/>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catAx>
        <c:axId val="842288120"/>
        <c:scaling>
          <c:orientation val="minMax"/>
        </c:scaling>
        <c:delete val="1"/>
        <c:axPos val="b"/>
        <c:numFmt formatCode="m/d/yyyy" sourceLinked="1"/>
        <c:majorTickMark val="out"/>
        <c:minorTickMark val="none"/>
        <c:tickLblPos val="nextTo"/>
        <c:crossAx val="842298944"/>
        <c:crosses val="autoZero"/>
        <c:auto val="1"/>
        <c:lblAlgn val="ctr"/>
        <c:lblOffset val="100"/>
        <c:noMultiLvlLbl val="1"/>
      </c:catAx>
      <c:spPr>
        <a:solidFill>
          <a:schemeClr val="bg1">
            <a:lumMod val="95000"/>
          </a:schemeClr>
        </a:solidFill>
        <a:ln>
          <a:solidFill>
            <a:schemeClr val="bg2"/>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Total COVID-19 deaths in The Netherlands per day</a:t>
            </a:r>
            <a:endParaRPr lang="en-NL">
              <a:effectLst/>
            </a:endParaRPr>
          </a:p>
        </c:rich>
      </c:tx>
      <c:layout>
        <c:manualLayout>
          <c:xMode val="edge"/>
          <c:yMode val="edge"/>
          <c:x val="0.24350630920111324"/>
          <c:y val="2.4970281245872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0"/>
          <c:order val="0"/>
          <c:tx>
            <c:strRef>
              <c:f>'7dayMA'!$J$3</c:f>
              <c:strCache>
                <c:ptCount val="1"/>
                <c:pt idx="0">
                  <c:v>Deceased</c:v>
                </c:pt>
              </c:strCache>
            </c:strRef>
          </c:tx>
          <c:spPr>
            <a:solidFill>
              <a:srgbClr val="FF0000">
                <a:alpha val="81000"/>
              </a:srgbClr>
            </a:solidFill>
            <a:ln>
              <a:noFill/>
            </a:ln>
            <a:effectLst>
              <a:outerShdw blurRad="50800" dist="38100" dir="5400000" algn="t" rotWithShape="0">
                <a:prstClr val="black">
                  <a:alpha val="70000"/>
                </a:prstClr>
              </a:outerShdw>
            </a:effectLst>
          </c:spPr>
          <c:invertIfNegative val="0"/>
          <c:dLbls>
            <c:dLbl>
              <c:idx val="22"/>
              <c:spPr>
                <a:noFill/>
                <a:ln>
                  <a:noFill/>
                </a:ln>
                <a:effectLst/>
              </c:spPr>
              <c:txPr>
                <a:bodyPr rot="0" spcFirstLastPara="1" vertOverflow="ellipsis" vert="horz" wrap="square" lIns="38100" tIns="19050" rIns="38100" bIns="19050" anchor="ctr" anchorCtr="1">
                  <a:spAutoFit/>
                </a:bodyPr>
                <a:lstStyle/>
                <a:p>
                  <a:pPr>
                    <a:defRPr sz="1200" b="1" i="0" u="sng" strike="noStrike" kern="1200" baseline="0">
                      <a:solidFill>
                        <a:sysClr val="windowText" lastClr="000000"/>
                      </a:solidFill>
                      <a:latin typeface="+mn-lt"/>
                      <a:ea typeface="+mn-ea"/>
                      <a:cs typeface="+mn-cs"/>
                    </a:defRPr>
                  </a:pPr>
                  <a:endParaRPr lang="LID4096"/>
                </a:p>
              </c:txPr>
              <c:showLegendKey val="0"/>
              <c:showVal val="1"/>
              <c:showCatName val="0"/>
              <c:showSerName val="0"/>
              <c:showPercent val="0"/>
              <c:showBubbleSize val="0"/>
              <c:extLst>
                <c:ext xmlns:c16="http://schemas.microsoft.com/office/drawing/2014/chart" uri="{C3380CC4-5D6E-409C-BE32-E72D297353CC}">
                  <c16:uniqueId val="{00000000-6988-4157-93E7-859F0190333D}"/>
                </c:ext>
              </c:extLst>
            </c:dLbl>
            <c:dLbl>
              <c:idx val="24"/>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1"/>
              <c:showCatName val="0"/>
              <c:showSerName val="0"/>
              <c:showPercent val="0"/>
              <c:showBubbleSize val="0"/>
              <c:extLst>
                <c:ext xmlns:c16="http://schemas.microsoft.com/office/drawing/2014/chart" uri="{C3380CC4-5D6E-409C-BE32-E72D297353CC}">
                  <c16:uniqueId val="{00000001-6988-4157-93E7-859F0190333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'7dayMA'!$C$4:$C$36</c15:sqref>
                  </c15:fullRef>
                </c:ext>
              </c:extLst>
              <c:f>'7dayMA'!$C$12:$C$36</c:f>
              <c:numCache>
                <c:formatCode>m/d/yyyy</c:formatCode>
                <c:ptCount val="25"/>
                <c:pt idx="0">
                  <c:v>43896</c:v>
                </c:pt>
                <c:pt idx="1">
                  <c:v>43897</c:v>
                </c:pt>
                <c:pt idx="2">
                  <c:v>43898</c:v>
                </c:pt>
                <c:pt idx="3">
                  <c:v>43899</c:v>
                </c:pt>
                <c:pt idx="4">
                  <c:v>43900</c:v>
                </c:pt>
                <c:pt idx="5">
                  <c:v>43901</c:v>
                </c:pt>
                <c:pt idx="6">
                  <c:v>43902</c:v>
                </c:pt>
                <c:pt idx="7">
                  <c:v>43903</c:v>
                </c:pt>
                <c:pt idx="8">
                  <c:v>43904</c:v>
                </c:pt>
                <c:pt idx="9">
                  <c:v>43905</c:v>
                </c:pt>
                <c:pt idx="10">
                  <c:v>43906</c:v>
                </c:pt>
                <c:pt idx="11">
                  <c:v>43907</c:v>
                </c:pt>
                <c:pt idx="12">
                  <c:v>43908</c:v>
                </c:pt>
                <c:pt idx="13">
                  <c:v>43909</c:v>
                </c:pt>
                <c:pt idx="14">
                  <c:v>43910</c:v>
                </c:pt>
                <c:pt idx="15">
                  <c:v>43911</c:v>
                </c:pt>
                <c:pt idx="16">
                  <c:v>43912</c:v>
                </c:pt>
                <c:pt idx="17">
                  <c:v>43913</c:v>
                </c:pt>
                <c:pt idx="18">
                  <c:v>43914</c:v>
                </c:pt>
                <c:pt idx="19">
                  <c:v>43915</c:v>
                </c:pt>
                <c:pt idx="20">
                  <c:v>43916</c:v>
                </c:pt>
                <c:pt idx="21">
                  <c:v>43917</c:v>
                </c:pt>
                <c:pt idx="22">
                  <c:v>43918</c:v>
                </c:pt>
                <c:pt idx="23">
                  <c:v>43919</c:v>
                </c:pt>
                <c:pt idx="24">
                  <c:v>43920</c:v>
                </c:pt>
              </c:numCache>
            </c:numRef>
          </c:cat>
          <c:val>
            <c:numRef>
              <c:extLst>
                <c:ext xmlns:c15="http://schemas.microsoft.com/office/drawing/2012/chart" uri="{02D57815-91ED-43cb-92C2-25804820EDAC}">
                  <c15:fullRef>
                    <c15:sqref>'7dayMA'!$J$4:$J$36</c15:sqref>
                  </c15:fullRef>
                </c:ext>
              </c:extLst>
              <c:f>'7dayMA'!$J$12:$J$36</c:f>
              <c:numCache>
                <c:formatCode>#,##0</c:formatCode>
                <c:ptCount val="25"/>
                <c:pt idx="0">
                  <c:v>1</c:v>
                </c:pt>
                <c:pt idx="1">
                  <c:v>1</c:v>
                </c:pt>
                <c:pt idx="2">
                  <c:v>3</c:v>
                </c:pt>
                <c:pt idx="3">
                  <c:v>3</c:v>
                </c:pt>
                <c:pt idx="4">
                  <c:v>4</c:v>
                </c:pt>
                <c:pt idx="5">
                  <c:v>5</c:v>
                </c:pt>
                <c:pt idx="6">
                  <c:v>5</c:v>
                </c:pt>
                <c:pt idx="7">
                  <c:v>10</c:v>
                </c:pt>
                <c:pt idx="8">
                  <c:v>12</c:v>
                </c:pt>
                <c:pt idx="9">
                  <c:v>20</c:v>
                </c:pt>
                <c:pt idx="10">
                  <c:v>24</c:v>
                </c:pt>
                <c:pt idx="11">
                  <c:v>43</c:v>
                </c:pt>
                <c:pt idx="12">
                  <c:v>58</c:v>
                </c:pt>
                <c:pt idx="13">
                  <c:v>76</c:v>
                </c:pt>
                <c:pt idx="14">
                  <c:v>106</c:v>
                </c:pt>
                <c:pt idx="15">
                  <c:v>136</c:v>
                </c:pt>
                <c:pt idx="16">
                  <c:v>179</c:v>
                </c:pt>
                <c:pt idx="17">
                  <c:v>213</c:v>
                </c:pt>
                <c:pt idx="18">
                  <c:v>276</c:v>
                </c:pt>
                <c:pt idx="19">
                  <c:v>356</c:v>
                </c:pt>
                <c:pt idx="20">
                  <c:v>434</c:v>
                </c:pt>
                <c:pt idx="21">
                  <c:v>546</c:v>
                </c:pt>
                <c:pt idx="22">
                  <c:v>639</c:v>
                </c:pt>
                <c:pt idx="23">
                  <c:v>771</c:v>
                </c:pt>
                <c:pt idx="24">
                  <c:v>864</c:v>
                </c:pt>
              </c:numCache>
            </c:numRef>
          </c:val>
          <c:extLst>
            <c:ext xmlns:c15="http://schemas.microsoft.com/office/drawing/2012/chart" uri="{02D57815-91ED-43cb-92C2-25804820EDAC}">
              <c15:categoryFilterExceptions>
                <c15:categoryFilterException>
                  <c15:sqref>'7dayMA'!$J$4</c15:sqref>
                  <c15:dLbl>
                    <c:idx val="-1"/>
                    <c:delete val="1"/>
                    <c:extLst>
                      <c:ext uri="{CE6537A1-D6FC-4f65-9D91-7224C49458BB}"/>
                      <c:ext xmlns:c16="http://schemas.microsoft.com/office/drawing/2014/chart" uri="{C3380CC4-5D6E-409C-BE32-E72D297353CC}">
                        <c16:uniqueId val="{00000000-7E72-4A5C-9F32-BF296506B823}"/>
                      </c:ext>
                    </c:extLst>
                  </c15:dLbl>
                </c15:categoryFilterException>
                <c15:categoryFilterException>
                  <c15:sqref>'7dayMA'!$J$5</c15:sqref>
                  <c15:dLbl>
                    <c:idx val="-1"/>
                    <c:delete val="1"/>
                    <c:extLst>
                      <c:ext uri="{CE6537A1-D6FC-4f65-9D91-7224C49458BB}"/>
                      <c:ext xmlns:c16="http://schemas.microsoft.com/office/drawing/2014/chart" uri="{C3380CC4-5D6E-409C-BE32-E72D297353CC}">
                        <c16:uniqueId val="{00000001-7E72-4A5C-9F32-BF296506B823}"/>
                      </c:ext>
                    </c:extLst>
                  </c15:dLbl>
                </c15:categoryFilterException>
                <c15:categoryFilterException>
                  <c15:sqref>'7dayMA'!$J$6</c15:sqref>
                  <c15:dLbl>
                    <c:idx val="-1"/>
                    <c:delete val="1"/>
                    <c:extLst>
                      <c:ext uri="{CE6537A1-D6FC-4f65-9D91-7224C49458BB}"/>
                      <c:ext xmlns:c16="http://schemas.microsoft.com/office/drawing/2014/chart" uri="{C3380CC4-5D6E-409C-BE32-E72D297353CC}">
                        <c16:uniqueId val="{00000002-7E72-4A5C-9F32-BF296506B823}"/>
                      </c:ext>
                    </c:extLst>
                  </c15:dLbl>
                </c15:categoryFilterException>
                <c15:categoryFilterException>
                  <c15:sqref>'7dayMA'!$J$7</c15:sqref>
                  <c15:dLbl>
                    <c:idx val="-1"/>
                    <c:delete val="1"/>
                    <c:extLst>
                      <c:ext uri="{CE6537A1-D6FC-4f65-9D91-7224C49458BB}"/>
                      <c:ext xmlns:c16="http://schemas.microsoft.com/office/drawing/2014/chart" uri="{C3380CC4-5D6E-409C-BE32-E72D297353CC}">
                        <c16:uniqueId val="{00000003-7E72-4A5C-9F32-BF296506B823}"/>
                      </c:ext>
                    </c:extLst>
                  </c15:dLbl>
                </c15:categoryFilterException>
                <c15:categoryFilterException>
                  <c15:sqref>'7dayMA'!$J$8</c15:sqref>
                  <c15:dLbl>
                    <c:idx val="-1"/>
                    <c:delete val="1"/>
                    <c:extLst>
                      <c:ext uri="{CE6537A1-D6FC-4f65-9D91-7224C49458BB}"/>
                      <c:ext xmlns:c16="http://schemas.microsoft.com/office/drawing/2014/chart" uri="{C3380CC4-5D6E-409C-BE32-E72D297353CC}">
                        <c16:uniqueId val="{00000004-7E72-4A5C-9F32-BF296506B823}"/>
                      </c:ext>
                    </c:extLst>
                  </c15:dLbl>
                </c15:categoryFilterException>
                <c15:categoryFilterException>
                  <c15:sqref>'7dayMA'!$J$9</c15:sqref>
                  <c15:dLbl>
                    <c:idx val="-1"/>
                    <c:delete val="1"/>
                    <c:extLst>
                      <c:ext uri="{CE6537A1-D6FC-4f65-9D91-7224C49458BB}"/>
                      <c:ext xmlns:c16="http://schemas.microsoft.com/office/drawing/2014/chart" uri="{C3380CC4-5D6E-409C-BE32-E72D297353CC}">
                        <c16:uniqueId val="{00000005-7E72-4A5C-9F32-BF296506B823}"/>
                      </c:ext>
                    </c:extLst>
                  </c15:dLbl>
                </c15:categoryFilterException>
                <c15:categoryFilterException>
                  <c15:sqref>'7dayMA'!$J$10</c15:sqref>
                  <c15:dLbl>
                    <c:idx val="-1"/>
                    <c:delete val="1"/>
                    <c:extLst>
                      <c:ext uri="{CE6537A1-D6FC-4f65-9D91-7224C49458BB}"/>
                      <c:ext xmlns:c16="http://schemas.microsoft.com/office/drawing/2014/chart" uri="{C3380CC4-5D6E-409C-BE32-E72D297353CC}">
                        <c16:uniqueId val="{00000006-7E72-4A5C-9F32-BF296506B823}"/>
                      </c:ext>
                    </c:extLst>
                  </c15:dLbl>
                </c15:categoryFilterException>
                <c15:categoryFilterException>
                  <c15:sqref>'7dayMA'!$J$11</c15:sqref>
                  <c15:dLbl>
                    <c:idx val="-1"/>
                    <c:delete val="1"/>
                    <c:extLst>
                      <c:ext uri="{CE6537A1-D6FC-4f65-9D91-7224C49458BB}"/>
                      <c:ext xmlns:c16="http://schemas.microsoft.com/office/drawing/2014/chart" uri="{C3380CC4-5D6E-409C-BE32-E72D297353CC}">
                        <c16:uniqueId val="{00000007-7E72-4A5C-9F32-BF296506B823}"/>
                      </c:ext>
                    </c:extLst>
                  </c15:dLbl>
                </c15:categoryFilterException>
              </c15:categoryFilterExceptions>
            </c:ext>
            <c:ext xmlns:c16="http://schemas.microsoft.com/office/drawing/2014/chart" uri="{C3380CC4-5D6E-409C-BE32-E72D297353CC}">
              <c16:uniqueId val="{00000002-6988-4157-93E7-859F0190333D}"/>
            </c:ext>
          </c:extLst>
        </c:ser>
        <c:ser>
          <c:idx val="1"/>
          <c:order val="1"/>
          <c:tx>
            <c:strRef>
              <c:f>'7dayMA'!$K$3</c:f>
              <c:strCache>
                <c:ptCount val="1"/>
                <c:pt idx="0">
                  <c:v>New</c:v>
                </c:pt>
              </c:strCache>
            </c:strRef>
          </c:tx>
          <c:spPr>
            <a:solidFill>
              <a:schemeClr val="bg1">
                <a:lumMod val="50000"/>
              </a:schemeClr>
            </a:solidFill>
            <a:ln w="9525">
              <a:noFill/>
            </a:ln>
            <a:effectLst>
              <a:outerShdw blurRad="50800" dist="38100" dir="5400000" algn="t" rotWithShape="0">
                <a:prstClr val="black">
                  <a:alpha val="40000"/>
                </a:prstClr>
              </a:outerShdw>
            </a:effectLst>
          </c:spPr>
          <c:invertIfNegative val="0"/>
          <c:dLbls>
            <c:dLbl>
              <c:idx val="2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988-4157-93E7-859F0190333D}"/>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chemeClr val="tx1"/>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'7dayMA'!$C$4:$C$36</c15:sqref>
                  </c15:fullRef>
                </c:ext>
              </c:extLst>
              <c:f>'7dayMA'!$C$12:$C$36</c:f>
              <c:numCache>
                <c:formatCode>m/d/yyyy</c:formatCode>
                <c:ptCount val="25"/>
                <c:pt idx="0">
                  <c:v>43896</c:v>
                </c:pt>
                <c:pt idx="1">
                  <c:v>43897</c:v>
                </c:pt>
                <c:pt idx="2">
                  <c:v>43898</c:v>
                </c:pt>
                <c:pt idx="3">
                  <c:v>43899</c:v>
                </c:pt>
                <c:pt idx="4">
                  <c:v>43900</c:v>
                </c:pt>
                <c:pt idx="5">
                  <c:v>43901</c:v>
                </c:pt>
                <c:pt idx="6">
                  <c:v>43902</c:v>
                </c:pt>
                <c:pt idx="7">
                  <c:v>43903</c:v>
                </c:pt>
                <c:pt idx="8">
                  <c:v>43904</c:v>
                </c:pt>
                <c:pt idx="9">
                  <c:v>43905</c:v>
                </c:pt>
                <c:pt idx="10">
                  <c:v>43906</c:v>
                </c:pt>
                <c:pt idx="11">
                  <c:v>43907</c:v>
                </c:pt>
                <c:pt idx="12">
                  <c:v>43908</c:v>
                </c:pt>
                <c:pt idx="13">
                  <c:v>43909</c:v>
                </c:pt>
                <c:pt idx="14">
                  <c:v>43910</c:v>
                </c:pt>
                <c:pt idx="15">
                  <c:v>43911</c:v>
                </c:pt>
                <c:pt idx="16">
                  <c:v>43912</c:v>
                </c:pt>
                <c:pt idx="17">
                  <c:v>43913</c:v>
                </c:pt>
                <c:pt idx="18">
                  <c:v>43914</c:v>
                </c:pt>
                <c:pt idx="19">
                  <c:v>43915</c:v>
                </c:pt>
                <c:pt idx="20">
                  <c:v>43916</c:v>
                </c:pt>
                <c:pt idx="21">
                  <c:v>43917</c:v>
                </c:pt>
                <c:pt idx="22">
                  <c:v>43918</c:v>
                </c:pt>
                <c:pt idx="23">
                  <c:v>43919</c:v>
                </c:pt>
                <c:pt idx="24">
                  <c:v>43920</c:v>
                </c:pt>
              </c:numCache>
            </c:numRef>
          </c:cat>
          <c:val>
            <c:numRef>
              <c:extLst>
                <c:ext xmlns:c15="http://schemas.microsoft.com/office/drawing/2012/chart" uri="{02D57815-91ED-43cb-92C2-25804820EDAC}">
                  <c15:fullRef>
                    <c15:sqref>'7dayMA'!$K$4:$K$36</c15:sqref>
                  </c15:fullRef>
                </c:ext>
              </c:extLst>
              <c:f>'7dayMA'!$K$12:$K$36</c:f>
              <c:numCache>
                <c:formatCode>#,##0</c:formatCode>
                <c:ptCount val="25"/>
                <c:pt idx="0">
                  <c:v>1</c:v>
                </c:pt>
                <c:pt idx="1">
                  <c:v>0</c:v>
                </c:pt>
                <c:pt idx="2">
                  <c:v>2</c:v>
                </c:pt>
                <c:pt idx="3">
                  <c:v>0</c:v>
                </c:pt>
                <c:pt idx="4">
                  <c:v>1</c:v>
                </c:pt>
                <c:pt idx="5">
                  <c:v>1</c:v>
                </c:pt>
                <c:pt idx="6">
                  <c:v>0</c:v>
                </c:pt>
                <c:pt idx="7">
                  <c:v>5</c:v>
                </c:pt>
                <c:pt idx="8">
                  <c:v>2</c:v>
                </c:pt>
                <c:pt idx="9">
                  <c:v>8</c:v>
                </c:pt>
                <c:pt idx="10">
                  <c:v>4</c:v>
                </c:pt>
                <c:pt idx="11">
                  <c:v>19</c:v>
                </c:pt>
                <c:pt idx="12">
                  <c:v>15</c:v>
                </c:pt>
                <c:pt idx="13">
                  <c:v>18</c:v>
                </c:pt>
                <c:pt idx="14">
                  <c:v>30</c:v>
                </c:pt>
                <c:pt idx="15">
                  <c:v>30</c:v>
                </c:pt>
                <c:pt idx="16">
                  <c:v>43</c:v>
                </c:pt>
                <c:pt idx="17">
                  <c:v>34</c:v>
                </c:pt>
                <c:pt idx="18">
                  <c:v>63</c:v>
                </c:pt>
                <c:pt idx="19">
                  <c:v>80</c:v>
                </c:pt>
                <c:pt idx="20">
                  <c:v>78</c:v>
                </c:pt>
                <c:pt idx="21">
                  <c:v>112</c:v>
                </c:pt>
                <c:pt idx="22">
                  <c:v>93</c:v>
                </c:pt>
                <c:pt idx="23">
                  <c:v>132</c:v>
                </c:pt>
                <c:pt idx="24">
                  <c:v>93</c:v>
                </c:pt>
              </c:numCache>
            </c:numRef>
          </c:val>
          <c:extLst>
            <c:ext xmlns:c16="http://schemas.microsoft.com/office/drawing/2014/chart" uri="{C3380CC4-5D6E-409C-BE32-E72D297353CC}">
              <c16:uniqueId val="{00000004-6988-4157-93E7-859F0190333D}"/>
            </c:ext>
          </c:extLst>
        </c:ser>
        <c:dLbls>
          <c:showLegendKey val="0"/>
          <c:showVal val="0"/>
          <c:showCatName val="0"/>
          <c:showSerName val="0"/>
          <c:showPercent val="0"/>
          <c:showBubbleSize val="0"/>
        </c:dLbls>
        <c:gapWidth val="39"/>
        <c:axId val="596545392"/>
        <c:axId val="596544408"/>
      </c:barChart>
      <c:date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dateAx>
      <c:valAx>
        <c:axId val="596544408"/>
        <c:scaling>
          <c:orientation val="minMax"/>
        </c:scaling>
        <c:delete val="1"/>
        <c:axPos val="l"/>
        <c:numFmt formatCode="#,##0" sourceLinked="1"/>
        <c:majorTickMark val="out"/>
        <c:minorTickMark val="none"/>
        <c:tickLblPos val="nextTo"/>
        <c:crossAx val="59654539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800" b="1" i="0" u="none" kern="1200" spc="100" baseline="0">
                <a:ln>
                  <a:noFill/>
                </a:ln>
                <a:solidFill>
                  <a:srgbClr val="000000"/>
                </a:solidFill>
                <a:effectLst/>
              </a:rPr>
              <a:t>@YorickB</a:t>
            </a:r>
            <a:r>
              <a:rPr lang="nl-NL" sz="1400" b="1" i="0" u="none" kern="1200" spc="100" baseline="0">
                <a:ln>
                  <a:noFill/>
                </a:ln>
                <a:solidFill>
                  <a:srgbClr val="000000"/>
                </a:solidFill>
                <a:effectLst/>
              </a:rPr>
              <a:t>                             </a:t>
            </a:r>
            <a:r>
              <a:rPr lang="nl-NL" sz="1400" b="1" i="0" u="sng" kern="1200" spc="100" baseline="0">
                <a:ln>
                  <a:noFill/>
                </a:ln>
                <a:solidFill>
                  <a:srgbClr val="000000"/>
                </a:solidFill>
                <a:effectLst/>
              </a:rPr>
              <a:t>New COVID-19 cases in The Netherlands  - The "Curve"                 and 7 day avarge</a:t>
            </a:r>
            <a:endParaRPr lang="en-NL">
              <a:effectLst/>
            </a:endParaRPr>
          </a:p>
          <a:p>
            <a:pPr>
              <a:defRPr/>
            </a:pPr>
            <a:r>
              <a:rPr lang="nl-NL" sz="900" b="1" i="0" kern="1200" spc="100" baseline="0">
                <a:ln>
                  <a:noFill/>
                </a:ln>
                <a:solidFill>
                  <a:srgbClr val="404040"/>
                </a:solidFill>
                <a:effectLst/>
              </a:rPr>
              <a:t>                                                         *source: RIVM, March 23th, 2020</a:t>
            </a:r>
            <a:endParaRPr lang="en-NL">
              <a:effectLst/>
            </a:endParaRPr>
          </a:p>
        </c:rich>
      </c:tx>
      <c:layout>
        <c:manualLayout>
          <c:xMode val="edge"/>
          <c:yMode val="edge"/>
          <c:x val="2.5336666666666667E-2"/>
          <c:y val="2.49702777777777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3"/>
          <c:order val="0"/>
          <c:tx>
            <c:strRef>
              <c:f>'7dayMA'!$F$3</c:f>
              <c:strCache>
                <c:ptCount val="1"/>
                <c:pt idx="0">
                  <c:v>New Cases</c:v>
                </c:pt>
              </c:strCache>
            </c:strRef>
          </c:tx>
          <c:spPr>
            <a:solidFill>
              <a:srgbClr val="DA216B">
                <a:alpha val="26000"/>
              </a:srgbClr>
            </a:solidFill>
            <a:ln>
              <a:noFill/>
            </a:ln>
            <a:effectLst/>
          </c:spPr>
          <c:invertIfNegative val="0"/>
          <c:dPt>
            <c:idx val="13"/>
            <c:invertIfNegative val="0"/>
            <c:bubble3D val="0"/>
            <c:spPr>
              <a:solidFill>
                <a:srgbClr val="DA216B">
                  <a:alpha val="26000"/>
                </a:srgbClr>
              </a:solidFill>
              <a:ln>
                <a:noFill/>
              </a:ln>
              <a:effectLst/>
            </c:spPr>
            <c:extLst>
              <c:ext xmlns:c16="http://schemas.microsoft.com/office/drawing/2014/chart" uri="{C3380CC4-5D6E-409C-BE32-E72D297353CC}">
                <c16:uniqueId val="{00000001-67CB-44ED-9D6D-27C9108AF8B5}"/>
              </c:ext>
            </c:extLst>
          </c:dPt>
          <c:cat>
            <c:numRef>
              <c:f>'7dayMA'!$C$4:$C$26</c:f>
              <c:numCache>
                <c:formatCode>m/d/yyyy</c:formatCode>
                <c:ptCount val="2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numCache>
            </c:numRef>
          </c:cat>
          <c:val>
            <c:numRef>
              <c:f>'7dayMA'!$F$4:$F$26</c:f>
              <c:numCache>
                <c:formatCode>#,##0</c:formatCode>
                <c:ptCount val="2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numCache>
            </c:numRef>
          </c:val>
          <c:extLst>
            <c:ext xmlns:c16="http://schemas.microsoft.com/office/drawing/2014/chart" uri="{C3380CC4-5D6E-409C-BE32-E72D297353CC}">
              <c16:uniqueId val="{00000002-67CB-44ED-9D6D-27C9108AF8B5}"/>
            </c:ext>
          </c:extLst>
        </c:ser>
        <c:dLbls>
          <c:showLegendKey val="0"/>
          <c:showVal val="0"/>
          <c:showCatName val="0"/>
          <c:showSerName val="0"/>
          <c:showPercent val="0"/>
          <c:showBubbleSize val="0"/>
        </c:dLbls>
        <c:gapWidth val="40"/>
        <c:axId val="596545392"/>
        <c:axId val="596544408"/>
      </c:barChart>
      <c:date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dateAx>
      <c:valAx>
        <c:axId val="596544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0"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Total confirmed COVID-19 cases in The Netherlands</a:t>
            </a:r>
            <a:endParaRPr lang="en-NL">
              <a:effectLst/>
            </a:endParaRPr>
          </a:p>
        </c:rich>
      </c:tx>
      <c:layout>
        <c:manualLayout>
          <c:xMode val="edge"/>
          <c:yMode val="edge"/>
          <c:x val="0.22706996952119346"/>
          <c:y val="2.49710934798587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0.12197802305147264"/>
          <c:y val="0.11615051701098175"/>
          <c:w val="0.85852703956188448"/>
          <c:h val="0.82000410380201827"/>
        </c:manualLayout>
      </c:layout>
      <c:barChart>
        <c:barDir val="col"/>
        <c:grouping val="clustered"/>
        <c:varyColors val="0"/>
        <c:ser>
          <c:idx val="0"/>
          <c:order val="1"/>
          <c:tx>
            <c:strRef>
              <c:f>'7dayMA'!$F$3</c:f>
              <c:strCache>
                <c:ptCount val="1"/>
                <c:pt idx="0">
                  <c:v>New Cases</c:v>
                </c:pt>
              </c:strCache>
            </c:strRef>
          </c:tx>
          <c:spPr>
            <a:solidFill>
              <a:schemeClr val="accent6">
                <a:lumMod val="40000"/>
                <a:lumOff val="60000"/>
              </a:schemeClr>
            </a:solidFill>
            <a:ln>
              <a:noFill/>
            </a:ln>
            <a:effectLst/>
          </c:spPr>
          <c:invertIfNegative val="0"/>
          <c:dLbls>
            <c:dLbl>
              <c:idx val="16"/>
              <c:delete val="1"/>
              <c:extLst>
                <c:ext xmlns:c15="http://schemas.microsoft.com/office/drawing/2012/chart" uri="{CE6537A1-D6FC-4f65-9D91-7224C49458BB}"/>
                <c:ext xmlns:c16="http://schemas.microsoft.com/office/drawing/2014/chart" uri="{C3380CC4-5D6E-409C-BE32-E72D297353CC}">
                  <c16:uniqueId val="{00000000-DFA9-4C61-B545-EBA83F8CF056}"/>
                </c:ext>
              </c:extLst>
            </c:dLbl>
            <c:dLbl>
              <c:idx val="18"/>
              <c:delete val="1"/>
              <c:extLst>
                <c:ext xmlns:c15="http://schemas.microsoft.com/office/drawing/2012/chart" uri="{CE6537A1-D6FC-4f65-9D91-7224C49458BB}"/>
                <c:ext xmlns:c16="http://schemas.microsoft.com/office/drawing/2014/chart" uri="{C3380CC4-5D6E-409C-BE32-E72D297353CC}">
                  <c16:uniqueId val="{00000001-DFA9-4C61-B545-EBA83F8CF056}"/>
                </c:ext>
              </c:extLst>
            </c:dLbl>
            <c:dLbl>
              <c:idx val="20"/>
              <c:delete val="1"/>
              <c:extLst>
                <c:ext xmlns:c15="http://schemas.microsoft.com/office/drawing/2012/chart" uri="{CE6537A1-D6FC-4f65-9D91-7224C49458BB}"/>
                <c:ext xmlns:c16="http://schemas.microsoft.com/office/drawing/2014/chart" uri="{C3380CC4-5D6E-409C-BE32-E72D297353CC}">
                  <c16:uniqueId val="{00000002-DFA9-4C61-B545-EBA83F8CF056}"/>
                </c:ext>
              </c:extLst>
            </c:dLbl>
            <c:dLbl>
              <c:idx val="22"/>
              <c:delete val="1"/>
              <c:extLst>
                <c:ext xmlns:c15="http://schemas.microsoft.com/office/drawing/2012/chart" uri="{CE6537A1-D6FC-4f65-9D91-7224C49458BB}"/>
                <c:ext xmlns:c16="http://schemas.microsoft.com/office/drawing/2014/chart" uri="{C3380CC4-5D6E-409C-BE32-E72D297353CC}">
                  <c16:uniqueId val="{00000003-DFA9-4C61-B545-EBA83F8CF056}"/>
                </c:ext>
              </c:extLst>
            </c:dLbl>
            <c:dLbl>
              <c:idx val="24"/>
              <c:delete val="1"/>
              <c:extLst>
                <c:ext xmlns:c15="http://schemas.microsoft.com/office/drawing/2012/chart" uri="{CE6537A1-D6FC-4f65-9D91-7224C49458BB}"/>
                <c:ext xmlns:c16="http://schemas.microsoft.com/office/drawing/2014/chart" uri="{C3380CC4-5D6E-409C-BE32-E72D297353CC}">
                  <c16:uniqueId val="{00000004-DFA9-4C61-B545-EBA83F8CF056}"/>
                </c:ext>
              </c:extLst>
            </c:dLbl>
            <c:dLbl>
              <c:idx val="27"/>
              <c:delete val="1"/>
              <c:extLst>
                <c:ext xmlns:c15="http://schemas.microsoft.com/office/drawing/2012/chart" uri="{CE6537A1-D6FC-4f65-9D91-7224C49458BB}"/>
                <c:ext xmlns:c16="http://schemas.microsoft.com/office/drawing/2014/chart" uri="{C3380CC4-5D6E-409C-BE32-E72D297353CC}">
                  <c16:uniqueId val="{00000005-DFA9-4C61-B545-EBA83F8CF056}"/>
                </c:ext>
              </c:extLst>
            </c:dLbl>
            <c:dLbl>
              <c:idx val="29"/>
              <c:delete val="1"/>
              <c:extLst>
                <c:ext xmlns:c15="http://schemas.microsoft.com/office/drawing/2012/chart" uri="{CE6537A1-D6FC-4f65-9D91-7224C49458BB}"/>
                <c:ext xmlns:c16="http://schemas.microsoft.com/office/drawing/2014/chart" uri="{C3380CC4-5D6E-409C-BE32-E72D297353CC}">
                  <c16:uniqueId val="{00000006-DFA9-4C61-B545-EBA83F8CF056}"/>
                </c:ext>
              </c:extLst>
            </c:dLbl>
            <c:dLbl>
              <c:idx val="30"/>
              <c:spPr>
                <a:noFill/>
                <a:ln>
                  <a:noFill/>
                </a:ln>
                <a:effectLst/>
              </c:spPr>
              <c:txPr>
                <a:bodyPr rot="0" spcFirstLastPara="1" vertOverflow="ellipsis" vert="horz" wrap="square" lIns="38100" tIns="19050" rIns="38100" bIns="19050" anchor="ctr" anchorCtr="1">
                  <a:spAutoFit/>
                </a:bodyPr>
                <a:lstStyle/>
                <a:p>
                  <a:pPr>
                    <a:defRPr sz="1000" b="1" i="0" u="sng" strike="noStrike" kern="1200" baseline="0">
                      <a:solidFill>
                        <a:sysClr val="windowText" lastClr="000000"/>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FA9-4C61-B545-EBA83F8CF056}"/>
                </c:ext>
              </c:extLst>
            </c:dLbl>
            <c:dLbl>
              <c:idx val="31"/>
              <c:delete val="1"/>
              <c:extLst>
                <c:ext xmlns:c15="http://schemas.microsoft.com/office/drawing/2012/chart" uri="{CE6537A1-D6FC-4f65-9D91-7224C49458BB}"/>
                <c:ext xmlns:c16="http://schemas.microsoft.com/office/drawing/2014/chart" uri="{C3380CC4-5D6E-409C-BE32-E72D297353CC}">
                  <c16:uniqueId val="{00000008-DFA9-4C61-B545-EBA83F8CF056}"/>
                </c:ext>
              </c:extLst>
            </c:dLbl>
            <c:dLbl>
              <c:idx val="32"/>
              <c:layout>
                <c:manualLayout>
                  <c:x val="0"/>
                  <c:y val="-2.6478957499118789E-2"/>
                </c:manualLayout>
              </c:layout>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FA9-4C61-B545-EBA83F8CF056}"/>
                </c:ext>
              </c:extLst>
            </c:dLbl>
            <c:spPr>
              <a:noFill/>
              <a:ln>
                <a:noFill/>
              </a:ln>
              <a:effectLst/>
            </c:spPr>
            <c:txPr>
              <a:bodyPr rot="0" spcFirstLastPara="1" vertOverflow="ellipsis" vert="horz" wrap="square" lIns="38100" tIns="19050" rIns="38100" bIns="19050" anchor="ctr" anchorCtr="1">
                <a:spAutoFit/>
              </a:bodyPr>
              <a:lstStyle/>
              <a:p>
                <a:pPr>
                  <a:defRPr sz="1100" b="1" i="0" u="sng" strike="noStrike" kern="1200" baseline="0">
                    <a:solidFill>
                      <a:schemeClr val="tx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'7dayMA'!$A$4:$A$36</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cat>
          <c:val>
            <c:numRef>
              <c:f>'7dayMA'!$F$4:$F$36</c:f>
              <c:numCache>
                <c:formatCode>#,##0</c:formatCode>
                <c:ptCount val="3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numCache>
            </c:numRef>
          </c:val>
          <c:extLst>
            <c:ext xmlns:c16="http://schemas.microsoft.com/office/drawing/2014/chart" uri="{C3380CC4-5D6E-409C-BE32-E72D297353CC}">
              <c16:uniqueId val="{0000000A-DFA9-4C61-B545-EBA83F8CF056}"/>
            </c:ext>
          </c:extLst>
        </c:ser>
        <c:dLbls>
          <c:showLegendKey val="0"/>
          <c:showVal val="0"/>
          <c:showCatName val="0"/>
          <c:showSerName val="0"/>
          <c:showPercent val="0"/>
          <c:showBubbleSize val="0"/>
        </c:dLbls>
        <c:gapWidth val="100"/>
        <c:axId val="815095888"/>
        <c:axId val="815095232"/>
      </c:barChart>
      <c:lineChart>
        <c:grouping val="standard"/>
        <c:varyColors val="0"/>
        <c:ser>
          <c:idx val="4"/>
          <c:order val="0"/>
          <c:tx>
            <c:strRef>
              <c:f>'7dayMA'!$E$3</c:f>
              <c:strCache>
                <c:ptCount val="1"/>
                <c:pt idx="0">
                  <c:v>Cumulative cases</c:v>
                </c:pt>
              </c:strCache>
            </c:strRef>
          </c:tx>
          <c:spPr>
            <a:ln w="50800" cap="rnd">
              <a:solidFill>
                <a:srgbClr val="3BD5D9"/>
              </a:solidFill>
              <a:round/>
            </a:ln>
            <a:effectLst/>
          </c:spPr>
          <c:marker>
            <c:symbol val="circle"/>
            <c:size val="9"/>
            <c:spPr>
              <a:solidFill>
                <a:srgbClr val="3BD5D9"/>
              </a:solidFill>
              <a:ln w="9525">
                <a:solidFill>
                  <a:srgbClr val="3BD5D9"/>
                </a:solidFill>
              </a:ln>
              <a:effectLst/>
            </c:spPr>
          </c:marker>
          <c:dLbls>
            <c:dLbl>
              <c:idx val="32"/>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FA9-4C61-B545-EBA83F8CF056}"/>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'7dayMA'!$C$4:$C$36</c:f>
              <c:numCache>
                <c:formatCode>m/d/yyyy</c:formatCode>
                <c:ptCount val="3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'7dayMA'!$E$4:$E$36</c:f>
              <c:numCache>
                <c:formatCode>#,##0</c:formatCode>
                <c:ptCount val="33"/>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numCache>
            </c:numRef>
          </c:val>
          <c:smooth val="0"/>
          <c:extLst>
            <c:ext xmlns:c16="http://schemas.microsoft.com/office/drawing/2014/chart" uri="{C3380CC4-5D6E-409C-BE32-E72D297353CC}">
              <c16:uniqueId val="{0000000C-DFA9-4C61-B545-EBA83F8CF056}"/>
            </c:ext>
          </c:extLst>
        </c:ser>
        <c:dLbls>
          <c:showLegendKey val="0"/>
          <c:showVal val="0"/>
          <c:showCatName val="0"/>
          <c:showSerName val="0"/>
          <c:showPercent val="0"/>
          <c:showBubbleSize val="0"/>
        </c:dLbls>
        <c:marker val="1"/>
        <c:smooth val="0"/>
        <c:axId val="596545392"/>
        <c:axId val="596544408"/>
      </c:lineChart>
      <c:date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majorTimeUnit val="days"/>
      </c:dateAx>
      <c:valAx>
        <c:axId val="596544408"/>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valAx>
        <c:axId val="815095232"/>
        <c:scaling>
          <c:logBase val="2"/>
          <c:orientation val="minMax"/>
          <c:max val="4096"/>
          <c:min val="1"/>
        </c:scaling>
        <c:delete val="1"/>
        <c:axPos val="r"/>
        <c:numFmt formatCode="#,##0" sourceLinked="1"/>
        <c:majorTickMark val="out"/>
        <c:minorTickMark val="none"/>
        <c:tickLblPos val="nextTo"/>
        <c:crossAx val="815095888"/>
        <c:crosses val="max"/>
        <c:crossBetween val="between"/>
      </c:valAx>
      <c:catAx>
        <c:axId val="815095888"/>
        <c:scaling>
          <c:orientation val="minMax"/>
        </c:scaling>
        <c:delete val="1"/>
        <c:axPos val="b"/>
        <c:numFmt formatCode="General" sourceLinked="1"/>
        <c:majorTickMark val="out"/>
        <c:minorTickMark val="none"/>
        <c:tickLblPos val="nextTo"/>
        <c:crossAx val="815095232"/>
        <c:crosses val="autoZero"/>
        <c:auto val="1"/>
        <c:lblAlgn val="ctr"/>
        <c:lblOffset val="100"/>
        <c:noMultiLvlLbl val="0"/>
      </c:catAx>
      <c:spPr>
        <a:noFill/>
        <a:ln>
          <a:noFill/>
        </a:ln>
        <a:effectLst/>
      </c:spPr>
    </c:plotArea>
    <c:legend>
      <c:legendPos val="t"/>
      <c:layout>
        <c:manualLayout>
          <c:xMode val="edge"/>
          <c:yMode val="edge"/>
          <c:x val="0.26631410181715981"/>
          <c:y val="5.8331503015405371E-2"/>
          <c:w val="0.53548541666666671"/>
          <c:h val="4.8957083333333332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i="0" baseline="0">
                <a:effectLst/>
              </a:rPr>
              <a:t>COVID-19 </a:t>
            </a:r>
            <a:r>
              <a:rPr lang="nl-NL" sz="1800" b="1" i="0" u="sng" baseline="0">
                <a:effectLst/>
              </a:rPr>
              <a:t>hospitalizations</a:t>
            </a:r>
            <a:r>
              <a:rPr lang="nl-NL" sz="1800" b="1" i="0" baseline="0">
                <a:effectLst/>
              </a:rPr>
              <a:t> in The Netherlands</a:t>
            </a:r>
            <a:endParaRPr lang="en-NL">
              <a:effectLst/>
            </a:endParaRPr>
          </a:p>
        </c:rich>
      </c:tx>
      <c:layout>
        <c:manualLayout>
          <c:xMode val="edge"/>
          <c:yMode val="edge"/>
          <c:x val="0.22807138413202172"/>
          <c:y val="2.64583370081023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1"/>
          <c:order val="0"/>
          <c:tx>
            <c:strRef>
              <c:f>'7dayMA'!$R$3</c:f>
              <c:strCache>
                <c:ptCount val="1"/>
                <c:pt idx="0">
                  <c:v>GR hospitalizations</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0-D241-4638-B212-68237BC8D53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movingAvg"/>
            <c:period val="3"/>
            <c:dispRSqr val="0"/>
            <c:dispEq val="0"/>
          </c:trendline>
          <c:cat>
            <c:numRef>
              <c:extLst>
                <c:ext xmlns:c15="http://schemas.microsoft.com/office/drawing/2012/chart" uri="{02D57815-91ED-43cb-92C2-25804820EDAC}">
                  <c15:fullRef>
                    <c15:sqref>'7dayMA'!$C$4:$C$36</c15:sqref>
                  </c15:fullRef>
                </c:ext>
              </c:extLst>
              <c:f>'7dayMA'!$C$23:$C$36</c:f>
              <c:numCache>
                <c:formatCode>m/d/yyyy</c:formatCode>
                <c:ptCount val="14"/>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numCache>
            </c:numRef>
          </c:cat>
          <c:val>
            <c:numRef>
              <c:extLst>
                <c:ext xmlns:c15="http://schemas.microsoft.com/office/drawing/2012/chart" uri="{02D57815-91ED-43cb-92C2-25804820EDAC}">
                  <c15:fullRef>
                    <c15:sqref>'7dayMA'!$R$4:$R$36</c15:sqref>
                  </c15:fullRef>
                </c:ext>
              </c:extLst>
              <c:f>'7dayMA'!$R$23:$R$36</c:f>
              <c:numCache>
                <c:formatCode>General</c:formatCode>
                <c:ptCount val="14"/>
                <c:pt idx="0" formatCode="0%">
                  <c:v>0.53170731707317076</c:v>
                </c:pt>
                <c:pt idx="1" formatCode="0%">
                  <c:v>0.2993630573248407</c:v>
                </c:pt>
                <c:pt idx="2" formatCode="0%">
                  <c:v>0.19852941176470584</c:v>
                </c:pt>
                <c:pt idx="3" formatCode="0%">
                  <c:v>0.31492842535787324</c:v>
                </c:pt>
                <c:pt idx="4" formatCode="0%">
                  <c:v>0.30015552099533438</c:v>
                </c:pt>
                <c:pt idx="5" formatCode="0%">
                  <c:v>0.18181818181818188</c:v>
                </c:pt>
                <c:pt idx="6" formatCode="0%">
                  <c:v>0.24493927125506065</c:v>
                </c:pt>
                <c:pt idx="7" formatCode="0%">
                  <c:v>0.21544715447154461</c:v>
                </c:pt>
                <c:pt idx="8" formatCode="0%">
                  <c:v>0.22809364548494981</c:v>
                </c:pt>
                <c:pt idx="9" formatCode="0%">
                  <c:v>0.17156862745098045</c:v>
                </c:pt>
                <c:pt idx="10" formatCode="0%">
                  <c:v>0.16225011622501162</c:v>
                </c:pt>
                <c:pt idx="11" formatCode="0%">
                  <c:v>0.18159999999999998</c:v>
                </c:pt>
                <c:pt idx="12" formatCode="0%">
                  <c:v>0.17907921462423837</c:v>
                </c:pt>
                <c:pt idx="13" formatCode="0%">
                  <c:v>0.14556416881998269</c:v>
                </c:pt>
              </c:numCache>
            </c:numRef>
          </c:val>
          <c:smooth val="1"/>
          <c:extLst>
            <c:ext xmlns:c16="http://schemas.microsoft.com/office/drawing/2014/chart" uri="{C3380CC4-5D6E-409C-BE32-E72D297353CC}">
              <c16:uniqueId val="{00000002-D241-4638-B212-68237BC8D53B}"/>
            </c:ext>
          </c:extLst>
        </c:ser>
        <c:dLbls>
          <c:showLegendKey val="0"/>
          <c:showVal val="0"/>
          <c:showCatName val="0"/>
          <c:showSerName val="0"/>
          <c:showPercent val="0"/>
          <c:showBubbleSize val="0"/>
        </c:dLbls>
        <c:marker val="1"/>
        <c:smooth val="0"/>
        <c:axId val="596612160"/>
        <c:axId val="596613144"/>
        <c:extLst>
          <c:ext xmlns:c15="http://schemas.microsoft.com/office/drawing/2012/chart" uri="{02D57815-91ED-43cb-92C2-25804820EDAC}">
            <c15:filteredLineSeries>
              <c15:ser>
                <c:idx val="3"/>
                <c:order val="2"/>
                <c:tx>
                  <c:strRef>
                    <c:extLst>
                      <c:ext uri="{02D57815-91ED-43cb-92C2-25804820EDAC}">
                        <c15:formulaRef>
                          <c15:sqref>'7dayMA'!$R$3</c15:sqref>
                        </c15:formulaRef>
                      </c:ext>
                    </c:extLst>
                    <c:strCache>
                      <c:ptCount val="1"/>
                      <c:pt idx="0">
                        <c:v>GR hospitalizations</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extLst>
                      <c:ext uri="{02D57815-91ED-43cb-92C2-25804820EDAC}">
                        <c15:fullRef>
                          <c15:sqref>'7dayMA'!$C$4:$C$36</c15:sqref>
                        </c15:fullRef>
                        <c15:formulaRef>
                          <c15:sqref>'7dayMA'!$C$23:$C$36</c15:sqref>
                        </c15:formulaRef>
                      </c:ext>
                    </c:extLst>
                    <c:numCache>
                      <c:formatCode>m/d/yyyy</c:formatCode>
                      <c:ptCount val="14"/>
                      <c:pt idx="0">
                        <c:v>43899</c:v>
                      </c:pt>
                      <c:pt idx="1">
                        <c:v>43900</c:v>
                      </c:pt>
                      <c:pt idx="2">
                        <c:v>43901</c:v>
                      </c:pt>
                      <c:pt idx="3">
                        <c:v>43902</c:v>
                      </c:pt>
                      <c:pt idx="4">
                        <c:v>43903</c:v>
                      </c:pt>
                      <c:pt idx="5">
                        <c:v>43904</c:v>
                      </c:pt>
                      <c:pt idx="6">
                        <c:v>43905</c:v>
                      </c:pt>
                      <c:pt idx="7">
                        <c:v>43906</c:v>
                      </c:pt>
                      <c:pt idx="8">
                        <c:v>43907</c:v>
                      </c:pt>
                      <c:pt idx="9">
                        <c:v>43908</c:v>
                      </c:pt>
                      <c:pt idx="10">
                        <c:v>43909</c:v>
                      </c:pt>
                      <c:pt idx="11">
                        <c:v>43910</c:v>
                      </c:pt>
                      <c:pt idx="12">
                        <c:v>43911</c:v>
                      </c:pt>
                      <c:pt idx="13">
                        <c:v>43912</c:v>
                      </c:pt>
                      <c:pt idx="14">
                        <c:v>43913</c:v>
                      </c:pt>
                      <c:pt idx="15">
                        <c:v>43914</c:v>
                      </c:pt>
                      <c:pt idx="16">
                        <c:v>43915</c:v>
                      </c:pt>
                      <c:pt idx="17">
                        <c:v>43916</c:v>
                      </c:pt>
                      <c:pt idx="18">
                        <c:v>43917</c:v>
                      </c:pt>
                      <c:pt idx="19">
                        <c:v>43918</c:v>
                      </c:pt>
                      <c:pt idx="20">
                        <c:v>43919</c:v>
                      </c:pt>
                      <c:pt idx="21">
                        <c:v>43920</c:v>
                      </c:pt>
                    </c:numCache>
                  </c:numRef>
                </c:cat>
                <c:val>
                  <c:numRef>
                    <c:extLst>
                      <c:ext uri="{02D57815-91ED-43cb-92C2-25804820EDAC}">
                        <c15:fullRef>
                          <c15:sqref>'7dayMA'!$R$23:$R$33</c15:sqref>
                        </c15:fullRef>
                        <c15:formulaRef>
                          <c15:sqref/>
                        </c15:formulaRef>
                      </c:ext>
                    </c:extLst>
                    <c:numCache>
                      <c:formatCode>0%</c:formatCode>
                      <c:ptCount val="0"/>
                    </c:numCache>
                  </c:numRef>
                </c:val>
                <c:smooth val="1"/>
                <c:extLst>
                  <c:ext uri="{02D57815-91ED-43cb-92C2-25804820EDAC}">
                    <c15:categoryFilterExceptions>
                      <c15:categoryFilterException>
                        <c15:sqref>'7dayMA'!$R$27</c15:sqref>
                        <c15:dLbl>
                          <c:idx val="-1"/>
                          <c:layout>
                            <c:manualLayout>
                              <c:x val="-3.5749362672749231E-2"/>
                              <c:y val="-1.9711388888888889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4-3FF3-4931-AF4B-E6E0183D94CD}"/>
                            </c:ext>
                          </c:extLst>
                        </c15:dLbl>
                      </c15:categoryFilterException>
                      <c15:categoryFilterException>
                        <c15:sqref>'7dayMA'!$R$29</c15:sqref>
                        <c15:dLbl>
                          <c:idx val="-1"/>
                          <c:layout>
                            <c:manualLayout>
                              <c:x val="-3.5749362672749294E-2"/>
                              <c:y val="-1.9711388888888889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5-3FF3-4931-AF4B-E6E0183D94CD}"/>
                            </c:ext>
                          </c:extLst>
                        </c15:dLbl>
                      </c15:categoryFilterException>
                      <c15:categoryFilterException>
                        <c15:sqref>'7dayMA'!$R$32</c15:sqref>
                        <c15:dLbl>
                          <c:idx val="-1"/>
                          <c:layout>
                            <c:manualLayout>
                              <c:x val="-3.5749362672749356E-2"/>
                              <c:y val="-2.3239166666666668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6-3FF3-4931-AF4B-E6E0183D94CD}"/>
                            </c:ext>
                          </c:extLst>
                        </c15:dLbl>
                      </c15:categoryFilterException>
                    </c15:categoryFilterExceptions>
                  </c:ext>
                  <c:ext xmlns:c16="http://schemas.microsoft.com/office/drawing/2014/chart" uri="{C3380CC4-5D6E-409C-BE32-E72D297353CC}">
                    <c16:uniqueId val="{00000006-D241-4638-B212-68237BC8D53B}"/>
                  </c:ext>
                </c:extLst>
              </c15:ser>
            </c15:filteredLineSeries>
          </c:ext>
        </c:extLst>
      </c:lineChart>
      <c:lineChart>
        <c:grouping val="standard"/>
        <c:varyColors val="0"/>
        <c:ser>
          <c:idx val="2"/>
          <c:order val="1"/>
          <c:tx>
            <c:strRef>
              <c:f>'7dayMA'!$S$3</c:f>
              <c:strCache>
                <c:ptCount val="1"/>
                <c:pt idx="0">
                  <c:v>GF Hos</c:v>
                </c:pt>
              </c:strCache>
            </c:strRef>
          </c:tx>
          <c:spPr>
            <a:ln w="28575" cap="rnd">
              <a:solidFill>
                <a:schemeClr val="accent1">
                  <a:lumMod val="60000"/>
                  <a:lumOff val="40000"/>
                </a:schemeClr>
              </a:solidFill>
              <a:round/>
            </a:ln>
            <a:effectLst/>
          </c:spPr>
          <c:marker>
            <c:symbol val="circle"/>
            <c:size val="8"/>
            <c:spPr>
              <a:solidFill>
                <a:srgbClr val="4472C4">
                  <a:lumMod val="60000"/>
                  <a:lumOff val="40000"/>
                </a:srgbClr>
              </a:solidFill>
              <a:ln w="9525">
                <a:solidFill>
                  <a:srgbClr val="4472C4">
                    <a:lumMod val="60000"/>
                    <a:lumOff val="40000"/>
                  </a:srgbClr>
                </a:solidFill>
              </a:ln>
              <a:effectLst/>
            </c:spPr>
          </c:marker>
          <c:trendline>
            <c:spPr>
              <a:ln w="19050" cap="rnd">
                <a:solidFill>
                  <a:schemeClr val="accent3"/>
                </a:solidFill>
                <a:prstDash val="sysDot"/>
              </a:ln>
              <a:effectLst/>
            </c:spPr>
            <c:trendlineType val="movingAvg"/>
            <c:period val="3"/>
            <c:dispRSqr val="0"/>
            <c:dispEq val="0"/>
          </c:trendline>
          <c:cat>
            <c:numRef>
              <c:extLst>
                <c:ext xmlns:c15="http://schemas.microsoft.com/office/drawing/2012/chart" uri="{02D57815-91ED-43cb-92C2-25804820EDAC}">
                  <c15:fullRef>
                    <c15:sqref>'7dayMA'!$C$4:$C$36</c15:sqref>
                  </c15:fullRef>
                </c:ext>
              </c:extLst>
              <c:f>'7dayMA'!$C$23:$C$36</c:f>
              <c:numCache>
                <c:formatCode>m/d/yyyy</c:formatCode>
                <c:ptCount val="14"/>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numCache>
            </c:numRef>
          </c:cat>
          <c:val>
            <c:numRef>
              <c:extLst>
                <c:ext xmlns:c15="http://schemas.microsoft.com/office/drawing/2012/chart" uri="{02D57815-91ED-43cb-92C2-25804820EDAC}">
                  <c15:fullRef>
                    <c15:sqref>'7dayMA'!$S$4:$S$36</c15:sqref>
                  </c15:fullRef>
                </c:ext>
              </c:extLst>
              <c:f>'7dayMA'!$S$23:$S$36</c:f>
              <c:numCache>
                <c:formatCode>General</c:formatCode>
                <c:ptCount val="14"/>
                <c:pt idx="0" formatCode="0.0">
                  <c:v>2.5348837209302326</c:v>
                </c:pt>
                <c:pt idx="1" formatCode="0.0">
                  <c:v>0.86238532110091748</c:v>
                </c:pt>
                <c:pt idx="2" formatCode="0.0">
                  <c:v>0.86170212765957444</c:v>
                </c:pt>
                <c:pt idx="3" formatCode="0.0">
                  <c:v>1.9012345679012346</c:v>
                </c:pt>
                <c:pt idx="4" formatCode="0.0">
                  <c:v>1.2532467532467533</c:v>
                </c:pt>
                <c:pt idx="5" formatCode="0.0">
                  <c:v>0.78756476683937826</c:v>
                </c:pt>
                <c:pt idx="6" formatCode="0.0">
                  <c:v>1.5921052631578947</c:v>
                </c:pt>
                <c:pt idx="7" formatCode="0.0">
                  <c:v>1.0950413223140496</c:v>
                </c:pt>
                <c:pt idx="8" formatCode="0.0">
                  <c:v>1.2867924528301886</c:v>
                </c:pt>
                <c:pt idx="9" formatCode="0.0">
                  <c:v>0.92375366568914952</c:v>
                </c:pt>
                <c:pt idx="10" formatCode="0.0">
                  <c:v>1.107936507936508</c:v>
                </c:pt>
                <c:pt idx="11" formatCode="0.0">
                  <c:v>1.3008595988538683</c:v>
                </c:pt>
                <c:pt idx="12" formatCode="0.0">
                  <c:v>1.1651982378854626</c:v>
                </c:pt>
                <c:pt idx="13" formatCode="0.0">
                  <c:v>0.9584120982986768</c:v>
                </c:pt>
              </c:numCache>
            </c:numRef>
          </c:val>
          <c:smooth val="1"/>
          <c:extLst>
            <c:ext xmlns:c16="http://schemas.microsoft.com/office/drawing/2014/chart" uri="{C3380CC4-5D6E-409C-BE32-E72D297353CC}">
              <c16:uniqueId val="{00000004-D241-4638-B212-68237BC8D53B}"/>
            </c:ext>
          </c:extLst>
        </c:ser>
        <c:dLbls>
          <c:showLegendKey val="0"/>
          <c:showVal val="0"/>
          <c:showCatName val="0"/>
          <c:showSerName val="0"/>
          <c:showPercent val="0"/>
          <c:showBubbleSize val="0"/>
        </c:dLbls>
        <c:marker val="1"/>
        <c:smooth val="0"/>
        <c:axId val="842288120"/>
        <c:axId val="842298944"/>
        <c:extLst>
          <c:ext xmlns:c15="http://schemas.microsoft.com/office/drawing/2012/chart" uri="{02D57815-91ED-43cb-92C2-25804820EDAC}">
            <c15:filteredLineSeries>
              <c15:ser>
                <c:idx val="0"/>
                <c:order val="3"/>
                <c:tx>
                  <c:strRef>
                    <c:extLst>
                      <c:ext uri="{02D57815-91ED-43cb-92C2-25804820EDAC}">
                        <c15:formulaRef>
                          <c15:sqref>'7dayMA'!$S$3</c15:sqref>
                        </c15:formulaRef>
                      </c:ext>
                    </c:extLst>
                    <c:strCache>
                      <c:ptCount val="1"/>
                      <c:pt idx="0">
                        <c:v>GF Hos</c:v>
                      </c:pt>
                    </c:strCache>
                  </c:strRef>
                </c:tx>
                <c:spPr>
                  <a:ln w="28575" cap="rnd">
                    <a:solidFill>
                      <a:schemeClr val="accent1">
                        <a:lumMod val="60000"/>
                        <a:lumOff val="40000"/>
                      </a:schemeClr>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LID4096"/>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lumOff val="40000"/>
                        </a:schemeClr>
                      </a:solidFill>
                      <a:prstDash val="sysDot"/>
                    </a:ln>
                    <a:effectLst/>
                  </c:spPr>
                  <c:trendlineType val="movingAvg"/>
                  <c:period val="3"/>
                  <c:dispRSqr val="0"/>
                  <c:dispEq val="0"/>
                </c:trendline>
                <c:cat>
                  <c:numRef>
                    <c:extLst>
                      <c:ext uri="{02D57815-91ED-43cb-92C2-25804820EDAC}">
                        <c15:fullRef>
                          <c15:sqref>'7dayMA'!$C$4:$C$36</c15:sqref>
                        </c15:fullRef>
                        <c15:formulaRef>
                          <c15:sqref>'7dayMA'!$C$23:$C$36</c15:sqref>
                        </c15:formulaRef>
                      </c:ext>
                    </c:extLst>
                    <c:numCache>
                      <c:formatCode>m/d/yyyy</c:formatCode>
                      <c:ptCount val="14"/>
                      <c:pt idx="0">
                        <c:v>43899</c:v>
                      </c:pt>
                      <c:pt idx="1">
                        <c:v>43900</c:v>
                      </c:pt>
                      <c:pt idx="2">
                        <c:v>43901</c:v>
                      </c:pt>
                      <c:pt idx="3">
                        <c:v>43902</c:v>
                      </c:pt>
                      <c:pt idx="4">
                        <c:v>43903</c:v>
                      </c:pt>
                      <c:pt idx="5">
                        <c:v>43904</c:v>
                      </c:pt>
                      <c:pt idx="6">
                        <c:v>43905</c:v>
                      </c:pt>
                      <c:pt idx="7">
                        <c:v>43906</c:v>
                      </c:pt>
                      <c:pt idx="8">
                        <c:v>43907</c:v>
                      </c:pt>
                      <c:pt idx="9">
                        <c:v>43908</c:v>
                      </c:pt>
                      <c:pt idx="10">
                        <c:v>43909</c:v>
                      </c:pt>
                      <c:pt idx="11">
                        <c:v>43910</c:v>
                      </c:pt>
                      <c:pt idx="12">
                        <c:v>43911</c:v>
                      </c:pt>
                      <c:pt idx="13">
                        <c:v>43912</c:v>
                      </c:pt>
                      <c:pt idx="14">
                        <c:v>43913</c:v>
                      </c:pt>
                      <c:pt idx="15">
                        <c:v>43914</c:v>
                      </c:pt>
                      <c:pt idx="16">
                        <c:v>43915</c:v>
                      </c:pt>
                      <c:pt idx="17">
                        <c:v>43916</c:v>
                      </c:pt>
                      <c:pt idx="18">
                        <c:v>43917</c:v>
                      </c:pt>
                      <c:pt idx="19">
                        <c:v>43918</c:v>
                      </c:pt>
                      <c:pt idx="20">
                        <c:v>43919</c:v>
                      </c:pt>
                      <c:pt idx="21">
                        <c:v>43920</c:v>
                      </c:pt>
                    </c:numCache>
                  </c:numRef>
                </c:cat>
                <c:val>
                  <c:numRef>
                    <c:extLst>
                      <c:ext uri="{02D57815-91ED-43cb-92C2-25804820EDAC}">
                        <c15:fullRef>
                          <c15:sqref>'7dayMA'!$S$23:$S$33</c15:sqref>
                        </c15:fullRef>
                        <c15:formulaRef>
                          <c15:sqref/>
                        </c15:formulaRef>
                      </c:ext>
                    </c:extLst>
                    <c:numCache>
                      <c:formatCode>0.0</c:formatCode>
                      <c:ptCount val="0"/>
                    </c:numCache>
                  </c:numRef>
                </c:val>
                <c:smooth val="1"/>
                <c:extLst>
                  <c:ext uri="{02D57815-91ED-43cb-92C2-25804820EDAC}">
                    <c15:categoryFilterExceptions>
                      <c15:categoryFilterException>
                        <c15:sqref>'7dayMA'!$S$25</c15:sqref>
                        <c15:dLbl>
                          <c:idx val="-1"/>
                          <c:layout>
                            <c:manualLayout>
                              <c:x val="-1.5642642611648381E-3"/>
                              <c:y val="1.3048333333333334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7-3FF3-4931-AF4B-E6E0183D94CD}"/>
                            </c:ext>
                          </c:extLst>
                        </c15:dLbl>
                      </c15:categoryFilterException>
                      <c15:categoryFilterException>
                        <c15:sqref>'7dayMA'!$S$26</c15:sqref>
                        <c15:dLbl>
                          <c:idx val="-1"/>
                          <c:layout>
                            <c:manualLayout>
                              <c:x val="-5.749080562981012E-2"/>
                              <c:y val="-2.5757222222222223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8-3FF3-4931-AF4B-E6E0183D94CD}"/>
                            </c:ext>
                          </c:extLst>
                        </c15:dLbl>
                      </c15:categoryFilterException>
                      <c15:categoryFilterException>
                        <c15:sqref>'7dayMA'!$S$28</c15:sqref>
                        <c15:dLbl>
                          <c:idx val="-1"/>
                          <c:layout>
                            <c:manualLayout>
                              <c:x val="-3.3022943781027776E-2"/>
                              <c:y val="1.6576111111111111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9-3FF3-4931-AF4B-E6E0183D94CD}"/>
                            </c:ext>
                          </c:extLst>
                        </c15:dLbl>
                      </c15:categoryFilterException>
                      <c15:categoryFilterException>
                        <c15:sqref>'7dayMA'!$S$30</c15:sqref>
                        <c15:dLbl>
                          <c:idx val="-1"/>
                          <c:layout>
                            <c:manualLayout>
                              <c:x val="-3.3022943781027776E-2"/>
                              <c:y val="2.3631666666666665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A-3FF3-4931-AF4B-E6E0183D94CD}"/>
                            </c:ext>
                          </c:extLst>
                        </c15:dLbl>
                      </c15:categoryFilterException>
                      <c15:categoryFilterException>
                        <c15:sqref>'7dayMA'!$S$31</c15:sqref>
                        <c15:dLbl>
                          <c:idx val="-1"/>
                          <c:layout>
                            <c:manualLayout>
                              <c:x val="-4.8752283540959243E-2"/>
                              <c:y val="-3.1048888888888952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B-3FF3-4931-AF4B-E6E0183D94CD}"/>
                            </c:ext>
                          </c:extLst>
                        </c15:dLbl>
                      </c15:categoryFilterException>
                      <c15:categoryFilterException>
                        <c15:sqref>'7dayMA'!$S$33</c15:sqref>
                        <c15:dLbl>
                          <c:idx val="-1"/>
                          <c:layout>
                            <c:manualLayout>
                              <c:x val="-2.2536717274406794E-2"/>
                              <c:y val="-2.7521111111111177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C-3FF3-4931-AF4B-E6E0183D94CD}"/>
                            </c:ext>
                          </c:extLst>
                        </c15:dLbl>
                      </c15:categoryFilterException>
                    </c15:categoryFilterExceptions>
                  </c:ext>
                  <c:ext xmlns:c16="http://schemas.microsoft.com/office/drawing/2014/chart" uri="{C3380CC4-5D6E-409C-BE32-E72D297353CC}">
                    <c16:uniqueId val="{00000008-D241-4638-B212-68237BC8D53B}"/>
                  </c:ext>
                </c:extLst>
              </c15:ser>
            </c15:filteredLineSeries>
          </c:ext>
        </c:extLst>
      </c:lineChart>
      <c:dateAx>
        <c:axId val="596612160"/>
        <c:scaling>
          <c:orientation val="minMax"/>
        </c:scaling>
        <c:delete val="0"/>
        <c:axPos val="b"/>
        <c:numFmt formatCode="d/m;@" sourceLinked="0"/>
        <c:majorTickMark val="out"/>
        <c:minorTickMark val="none"/>
        <c:tickLblPos val="nextTo"/>
        <c:spPr>
          <a:solidFill>
            <a:srgbClr val="ED7D31">
              <a:lumMod val="20000"/>
              <a:lumOff val="80000"/>
            </a:srgb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rgbClr val="ED7D31">
            <a:lumMod val="20000"/>
            <a:lumOff val="80000"/>
          </a:srgbClr>
        </a:solidFill>
        <a:ln>
          <a:solidFill>
            <a:srgbClr val="ED7D31">
              <a:lumMod val="40000"/>
              <a:lumOff val="60000"/>
            </a:srgbClr>
          </a:solidFill>
        </a:ln>
        <a:effectLst/>
      </c:spPr>
    </c:plotArea>
    <c:plotVisOnly val="1"/>
    <c:dispBlanksAs val="gap"/>
    <c:showDLblsOverMax val="0"/>
    <c:extLst/>
  </c:chart>
  <c:spPr>
    <a:solidFill>
      <a:srgbClr val="ED7D31">
        <a:lumMod val="20000"/>
        <a:lumOff val="80000"/>
      </a:srgb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i="0" baseline="0">
                <a:effectLst/>
              </a:rPr>
              <a:t>COVID-19 d</a:t>
            </a:r>
            <a:r>
              <a:rPr lang="nl-NL" sz="1800" b="1" i="0" u="sng" baseline="0">
                <a:effectLst/>
              </a:rPr>
              <a:t>eaths</a:t>
            </a:r>
            <a:r>
              <a:rPr lang="nl-NL" sz="1800" b="1" i="0" baseline="0">
                <a:effectLst/>
              </a:rPr>
              <a:t> in The Netherlands</a:t>
            </a:r>
            <a:endParaRPr lang="en-NL">
              <a:effectLst/>
            </a:endParaRPr>
          </a:p>
        </c:rich>
      </c:tx>
      <c:layout>
        <c:manualLayout>
          <c:xMode val="edge"/>
          <c:yMode val="edge"/>
          <c:x val="0.26296483187188097"/>
          <c:y val="2.37404214095146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0"/>
          <c:tx>
            <c:strRef>
              <c:f>'7dayMA'!$M$3</c:f>
              <c:strCache>
                <c:ptCount val="1"/>
                <c:pt idx="0">
                  <c:v>Growth deceased</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dLbl>
              <c:idx val="2"/>
              <c:layout>
                <c:manualLayout>
                  <c:x val="-3.5749362672749231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FF9-4EE6-92A9-4B320FBC2B16}"/>
                </c:ext>
              </c:extLst>
            </c:dLbl>
            <c:dLbl>
              <c:idx val="4"/>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F9-4EE6-92A9-4B320FBC2B16}"/>
                </c:ext>
              </c:extLst>
            </c:dLbl>
            <c:dLbl>
              <c:idx val="7"/>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FF9-4EE6-92A9-4B320FBC2B1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f>'7dayMA'!$C$24:$C$36</c:f>
              <c:numCache>
                <c:formatCode>m/d/yyyy</c:formatCode>
                <c:ptCount val="13"/>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numCache>
            </c:numRef>
          </c:cat>
          <c:val>
            <c:numRef>
              <c:f>'7dayMA'!$M$24:$M$36</c:f>
              <c:numCache>
                <c:formatCode>0%</c:formatCode>
                <c:ptCount val="13"/>
                <c:pt idx="0">
                  <c:v>0.34883720930232553</c:v>
                </c:pt>
                <c:pt idx="1">
                  <c:v>0.31034482758620685</c:v>
                </c:pt>
                <c:pt idx="2">
                  <c:v>0.39473684210526305</c:v>
                </c:pt>
                <c:pt idx="3">
                  <c:v>0.28301886792452824</c:v>
                </c:pt>
                <c:pt idx="4">
                  <c:v>0.31617647058823528</c:v>
                </c:pt>
                <c:pt idx="5">
                  <c:v>0.1899441340782122</c:v>
                </c:pt>
                <c:pt idx="6">
                  <c:v>0.29577464788732399</c:v>
                </c:pt>
                <c:pt idx="7">
                  <c:v>0.28985507246376807</c:v>
                </c:pt>
                <c:pt idx="8">
                  <c:v>0.2191011235955056</c:v>
                </c:pt>
                <c:pt idx="9">
                  <c:v>0.25806451612903225</c:v>
                </c:pt>
                <c:pt idx="10">
                  <c:v>0.17032967032967039</c:v>
                </c:pt>
                <c:pt idx="11">
                  <c:v>0.20657276995305174</c:v>
                </c:pt>
                <c:pt idx="12">
                  <c:v>0.12062256809338523</c:v>
                </c:pt>
              </c:numCache>
            </c:numRef>
          </c:val>
          <c:smooth val="1"/>
          <c:extLst>
            <c:ext xmlns:c16="http://schemas.microsoft.com/office/drawing/2014/chart" uri="{C3380CC4-5D6E-409C-BE32-E72D297353CC}">
              <c16:uniqueId val="{00000004-CFF9-4EE6-92A9-4B320FBC2B16}"/>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'7dayMA'!$N$3</c:f>
              <c:strCache>
                <c:ptCount val="1"/>
                <c:pt idx="0">
                  <c:v>GF Dead</c:v>
                </c:pt>
              </c:strCache>
            </c:strRef>
          </c:tx>
          <c:spPr>
            <a:ln w="28575" cap="rnd">
              <a:solidFill>
                <a:schemeClr val="accent1">
                  <a:lumMod val="60000"/>
                  <a:lumOff val="40000"/>
                </a:schemeClr>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dLbls>
            <c:dLbl>
              <c:idx val="0"/>
              <c:layout>
                <c:manualLayout>
                  <c:x val="-1.5642642611648381E-3"/>
                  <c:y val="1.30483333333333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FF9-4EE6-92A9-4B320FBC2B16}"/>
                </c:ext>
              </c:extLst>
            </c:dLbl>
            <c:dLbl>
              <c:idx val="1"/>
              <c:layout>
                <c:manualLayout>
                  <c:x val="-5.749080562981012E-2"/>
                  <c:y val="-2.57572222222222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FF9-4EE6-92A9-4B320FBC2B16}"/>
                </c:ext>
              </c:extLst>
            </c:dLbl>
            <c:dLbl>
              <c:idx val="3"/>
              <c:layout>
                <c:manualLayout>
                  <c:x val="-3.3022943781027776E-2"/>
                  <c:y val="1.65761111111111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FF9-4EE6-92A9-4B320FBC2B16}"/>
                </c:ext>
              </c:extLst>
            </c:dLbl>
            <c:dLbl>
              <c:idx val="5"/>
              <c:layout>
                <c:manualLayout>
                  <c:x val="-3.3022943781027776E-2"/>
                  <c:y val="2.36316666666666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FF9-4EE6-92A9-4B320FBC2B16}"/>
                </c:ext>
              </c:extLst>
            </c:dLbl>
            <c:dLbl>
              <c:idx val="6"/>
              <c:layout>
                <c:manualLayout>
                  <c:x val="-4.8752283540959243E-2"/>
                  <c:y val="-3.10488888888889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FF9-4EE6-92A9-4B320FBC2B16}"/>
                </c:ext>
              </c:extLst>
            </c:dLbl>
            <c:dLbl>
              <c:idx val="11"/>
              <c:layout>
                <c:manualLayout>
                  <c:x val="-2.2536717274406794E-2"/>
                  <c:y val="-2.75211111111111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CFF9-4EE6-92A9-4B320FBC2B1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lumOff val="40000"/>
                  </a:schemeClr>
                </a:solidFill>
                <a:prstDash val="sysDot"/>
              </a:ln>
              <a:effectLst/>
            </c:spPr>
            <c:trendlineType val="movingAvg"/>
            <c:period val="3"/>
            <c:dispRSqr val="0"/>
            <c:dispEq val="0"/>
          </c:trendline>
          <c:cat>
            <c:numRef>
              <c:f>'7dayMA'!$C$24:$C$36</c:f>
              <c:numCache>
                <c:formatCode>m/d/yyyy</c:formatCode>
                <c:ptCount val="13"/>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numCache>
            </c:numRef>
          </c:cat>
          <c:val>
            <c:numRef>
              <c:f>'7dayMA'!$N$24:$N$36</c:f>
              <c:numCache>
                <c:formatCode>0.00</c:formatCode>
                <c:ptCount val="13"/>
                <c:pt idx="0">
                  <c:v>0.78947368421052633</c:v>
                </c:pt>
                <c:pt idx="1">
                  <c:v>1.2</c:v>
                </c:pt>
                <c:pt idx="2">
                  <c:v>1.6666666666666667</c:v>
                </c:pt>
                <c:pt idx="3">
                  <c:v>1</c:v>
                </c:pt>
                <c:pt idx="4">
                  <c:v>1.4333333333333333</c:v>
                </c:pt>
                <c:pt idx="5">
                  <c:v>0.79069767441860461</c:v>
                </c:pt>
                <c:pt idx="6">
                  <c:v>1.8529411764705883</c:v>
                </c:pt>
                <c:pt idx="7">
                  <c:v>1.2698412698412698</c:v>
                </c:pt>
                <c:pt idx="8">
                  <c:v>0.97499999999999998</c:v>
                </c:pt>
                <c:pt idx="9">
                  <c:v>1.4358974358974359</c:v>
                </c:pt>
                <c:pt idx="10">
                  <c:v>0.8303571428571429</c:v>
                </c:pt>
                <c:pt idx="11">
                  <c:v>1.4193548387096775</c:v>
                </c:pt>
                <c:pt idx="12">
                  <c:v>0.70454545454545459</c:v>
                </c:pt>
              </c:numCache>
            </c:numRef>
          </c:val>
          <c:smooth val="1"/>
          <c:extLst>
            <c:ext xmlns:c16="http://schemas.microsoft.com/office/drawing/2014/chart" uri="{C3380CC4-5D6E-409C-BE32-E72D297353CC}">
              <c16:uniqueId val="{0000000C-CFF9-4EE6-92A9-4B320FBC2B16}"/>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rgbClr val="FFE7E7"/>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rgbClr val="FFE7E7"/>
        </a:solidFill>
        <a:ln>
          <a:solidFill>
            <a:schemeClr val="bg2"/>
          </a:solidFill>
        </a:ln>
        <a:effectLst/>
      </c:spPr>
    </c:plotArea>
    <c:plotVisOnly val="1"/>
    <c:dispBlanksAs val="gap"/>
    <c:showDLblsOverMax val="0"/>
    <c:extLst/>
  </c:chart>
  <c:spPr>
    <a:solidFill>
      <a:srgbClr val="FFE7E7"/>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Total confirmed COVID-19 cases in The Netherlands</a:t>
            </a:r>
            <a:endParaRPr lang="en-NL">
              <a:effectLst/>
            </a:endParaRPr>
          </a:p>
        </c:rich>
      </c:tx>
      <c:layout>
        <c:manualLayout>
          <c:xMode val="edge"/>
          <c:yMode val="edge"/>
          <c:x val="0.22761873590021137"/>
          <c:y val="1.96786111111111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0.10497594642170313"/>
          <c:y val="0.10730208333333334"/>
          <c:w val="0.87568205802155619"/>
          <c:h val="0.82886847222222226"/>
        </c:manualLayout>
      </c:layout>
      <c:barChart>
        <c:barDir val="col"/>
        <c:grouping val="clustered"/>
        <c:varyColors val="0"/>
        <c:ser>
          <c:idx val="0"/>
          <c:order val="1"/>
          <c:tx>
            <c:strRef>
              <c:f>'7dayMA'!$F$3</c:f>
              <c:strCache>
                <c:ptCount val="1"/>
                <c:pt idx="0">
                  <c:v>New Cases</c:v>
                </c:pt>
              </c:strCache>
            </c:strRef>
          </c:tx>
          <c:spPr>
            <a:solidFill>
              <a:schemeClr val="accent6">
                <a:lumMod val="40000"/>
                <a:lumOff val="60000"/>
              </a:schemeClr>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0-99BD-4051-921E-D360832C3C25}"/>
                </c:ext>
              </c:extLst>
            </c:dLbl>
            <c:dLbl>
              <c:idx val="3"/>
              <c:delete val="1"/>
              <c:extLst>
                <c:ext xmlns:c15="http://schemas.microsoft.com/office/drawing/2012/chart" uri="{CE6537A1-D6FC-4f65-9D91-7224C49458BB}"/>
                <c:ext xmlns:c16="http://schemas.microsoft.com/office/drawing/2014/chart" uri="{C3380CC4-5D6E-409C-BE32-E72D297353CC}">
                  <c16:uniqueId val="{00000001-99BD-4051-921E-D360832C3C25}"/>
                </c:ext>
              </c:extLst>
            </c:dLbl>
            <c:dLbl>
              <c:idx val="5"/>
              <c:delete val="1"/>
              <c:extLst>
                <c:ext xmlns:c15="http://schemas.microsoft.com/office/drawing/2012/chart" uri="{CE6537A1-D6FC-4f65-9D91-7224C49458BB}"/>
                <c:ext xmlns:c16="http://schemas.microsoft.com/office/drawing/2014/chart" uri="{C3380CC4-5D6E-409C-BE32-E72D297353CC}">
                  <c16:uniqueId val="{00000002-99BD-4051-921E-D360832C3C25}"/>
                </c:ext>
              </c:extLst>
            </c:dLbl>
            <c:dLbl>
              <c:idx val="7"/>
              <c:delete val="1"/>
              <c:extLst>
                <c:ext xmlns:c15="http://schemas.microsoft.com/office/drawing/2012/chart" uri="{CE6537A1-D6FC-4f65-9D91-7224C49458BB}"/>
                <c:ext xmlns:c16="http://schemas.microsoft.com/office/drawing/2014/chart" uri="{C3380CC4-5D6E-409C-BE32-E72D297353CC}">
                  <c16:uniqueId val="{00000003-99BD-4051-921E-D360832C3C25}"/>
                </c:ext>
              </c:extLst>
            </c:dLbl>
            <c:dLbl>
              <c:idx val="9"/>
              <c:delete val="1"/>
              <c:extLst>
                <c:ext xmlns:c15="http://schemas.microsoft.com/office/drawing/2012/chart" uri="{CE6537A1-D6FC-4f65-9D91-7224C49458BB}"/>
                <c:ext xmlns:c16="http://schemas.microsoft.com/office/drawing/2014/chart" uri="{C3380CC4-5D6E-409C-BE32-E72D297353CC}">
                  <c16:uniqueId val="{00000004-99BD-4051-921E-D360832C3C25}"/>
                </c:ext>
              </c:extLst>
            </c:dLbl>
            <c:dLbl>
              <c:idx val="11"/>
              <c:delete val="1"/>
              <c:extLst>
                <c:ext xmlns:c15="http://schemas.microsoft.com/office/drawing/2012/chart" uri="{CE6537A1-D6FC-4f65-9D91-7224C49458BB}"/>
                <c:ext xmlns:c16="http://schemas.microsoft.com/office/drawing/2014/chart" uri="{C3380CC4-5D6E-409C-BE32-E72D297353CC}">
                  <c16:uniqueId val="{00000005-99BD-4051-921E-D360832C3C25}"/>
                </c:ext>
              </c:extLst>
            </c:dLbl>
            <c:dLbl>
              <c:idx val="13"/>
              <c:delete val="1"/>
              <c:extLst>
                <c:ext xmlns:c15="http://schemas.microsoft.com/office/drawing/2012/chart" uri="{CE6537A1-D6FC-4f65-9D91-7224C49458BB}"/>
                <c:ext xmlns:c16="http://schemas.microsoft.com/office/drawing/2014/chart" uri="{C3380CC4-5D6E-409C-BE32-E72D297353CC}">
                  <c16:uniqueId val="{00000006-99BD-4051-921E-D360832C3C25}"/>
                </c:ext>
              </c:extLst>
            </c:dLbl>
            <c:dLbl>
              <c:idx val="15"/>
              <c:delete val="1"/>
              <c:extLst>
                <c:ext xmlns:c15="http://schemas.microsoft.com/office/drawing/2012/chart" uri="{CE6537A1-D6FC-4f65-9D91-7224C49458BB}"/>
                <c:ext xmlns:c16="http://schemas.microsoft.com/office/drawing/2014/chart" uri="{C3380CC4-5D6E-409C-BE32-E72D297353CC}">
                  <c16:uniqueId val="{00000007-99BD-4051-921E-D360832C3C25}"/>
                </c:ext>
              </c:extLst>
            </c:dLbl>
            <c:dLbl>
              <c:idx val="17"/>
              <c:delete val="1"/>
              <c:extLst>
                <c:ext xmlns:c15="http://schemas.microsoft.com/office/drawing/2012/chart" uri="{CE6537A1-D6FC-4f65-9D91-7224C49458BB}"/>
                <c:ext xmlns:c16="http://schemas.microsoft.com/office/drawing/2014/chart" uri="{C3380CC4-5D6E-409C-BE32-E72D297353CC}">
                  <c16:uniqueId val="{00000008-99BD-4051-921E-D360832C3C25}"/>
                </c:ext>
              </c:extLst>
            </c:dLbl>
            <c:dLbl>
              <c:idx val="19"/>
              <c:delete val="1"/>
              <c:extLst>
                <c:ext xmlns:c15="http://schemas.microsoft.com/office/drawing/2012/chart" uri="{CE6537A1-D6FC-4f65-9D91-7224C49458BB}"/>
                <c:ext xmlns:c16="http://schemas.microsoft.com/office/drawing/2014/chart" uri="{C3380CC4-5D6E-409C-BE32-E72D297353CC}">
                  <c16:uniqueId val="{00000009-99BD-4051-921E-D360832C3C25}"/>
                </c:ext>
              </c:extLst>
            </c:dLbl>
            <c:dLbl>
              <c:idx val="21"/>
              <c:delete val="1"/>
              <c:extLst>
                <c:ext xmlns:c15="http://schemas.microsoft.com/office/drawing/2012/chart" uri="{CE6537A1-D6FC-4f65-9D91-7224C49458BB}"/>
                <c:ext xmlns:c16="http://schemas.microsoft.com/office/drawing/2014/chart" uri="{C3380CC4-5D6E-409C-BE32-E72D297353CC}">
                  <c16:uniqueId val="{0000000A-99BD-4051-921E-D360832C3C25}"/>
                </c:ext>
              </c:extLst>
            </c:dLbl>
            <c:dLbl>
              <c:idx val="23"/>
              <c:delete val="1"/>
              <c:extLst>
                <c:ext xmlns:c15="http://schemas.microsoft.com/office/drawing/2012/chart" uri="{CE6537A1-D6FC-4f65-9D91-7224C49458BB}"/>
                <c:ext xmlns:c16="http://schemas.microsoft.com/office/drawing/2014/chart" uri="{C3380CC4-5D6E-409C-BE32-E72D297353CC}">
                  <c16:uniqueId val="{0000000B-99BD-4051-921E-D360832C3C25}"/>
                </c:ext>
              </c:extLst>
            </c:dLbl>
            <c:dLbl>
              <c:idx val="25"/>
              <c:delete val="1"/>
              <c:extLst>
                <c:ext xmlns:c15="http://schemas.microsoft.com/office/drawing/2012/chart" uri="{CE6537A1-D6FC-4f65-9D91-7224C49458BB}"/>
                <c:ext xmlns:c16="http://schemas.microsoft.com/office/drawing/2014/chart" uri="{C3380CC4-5D6E-409C-BE32-E72D297353CC}">
                  <c16:uniqueId val="{0000000C-99BD-4051-921E-D360832C3C25}"/>
                </c:ext>
              </c:extLst>
            </c:dLbl>
            <c:dLbl>
              <c:idx val="27"/>
              <c:delete val="1"/>
              <c:extLst>
                <c:ext xmlns:c15="http://schemas.microsoft.com/office/drawing/2012/chart" uri="{CE6537A1-D6FC-4f65-9D91-7224C49458BB}"/>
                <c:ext xmlns:c16="http://schemas.microsoft.com/office/drawing/2014/chart" uri="{C3380CC4-5D6E-409C-BE32-E72D297353CC}">
                  <c16:uniqueId val="{0000000D-99BD-4051-921E-D360832C3C25}"/>
                </c:ext>
              </c:extLst>
            </c:dLbl>
            <c:dLbl>
              <c:idx val="28"/>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9BD-4051-921E-D360832C3C25}"/>
                </c:ext>
              </c:extLst>
            </c:dLbl>
            <c:dLbl>
              <c:idx val="29"/>
              <c:delete val="1"/>
              <c:extLst>
                <c:ext xmlns:c15="http://schemas.microsoft.com/office/drawing/2012/chart" uri="{CE6537A1-D6FC-4f65-9D91-7224C49458BB}"/>
                <c:ext xmlns:c16="http://schemas.microsoft.com/office/drawing/2014/chart" uri="{C3380CC4-5D6E-409C-BE32-E72D297353CC}">
                  <c16:uniqueId val="{0000000F-99BD-4051-921E-D360832C3C25}"/>
                </c:ext>
              </c:extLst>
            </c:dLbl>
            <c:dLbl>
              <c:idx val="31"/>
              <c:delete val="1"/>
              <c:extLst>
                <c:ext xmlns:c15="http://schemas.microsoft.com/office/drawing/2012/chart" uri="{CE6537A1-D6FC-4f65-9D91-7224C49458BB}"/>
                <c:ext xmlns:c16="http://schemas.microsoft.com/office/drawing/2014/chart" uri="{C3380CC4-5D6E-409C-BE32-E72D297353CC}">
                  <c16:uniqueId val="{00000010-99BD-4051-921E-D360832C3C25}"/>
                </c:ext>
              </c:extLst>
            </c:dLbl>
            <c:dLbl>
              <c:idx val="32"/>
              <c:layout>
                <c:manualLayout>
                  <c:x val="-3.5434862491808732E-3"/>
                  <c:y val="-1.5877452184281795E-2"/>
                </c:manualLayout>
              </c:layout>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9BD-4051-921E-D360832C3C25}"/>
                </c:ext>
              </c:extLst>
            </c:dLbl>
            <c:spPr>
              <a:noFill/>
              <a:ln>
                <a:noFill/>
              </a:ln>
              <a:effectLst/>
            </c:spPr>
            <c:txPr>
              <a:bodyPr rot="0" spcFirstLastPara="1" vertOverflow="ellipsis" vert="horz" wrap="square" lIns="38100" tIns="19050" rIns="38100" bIns="19050" anchor="ctr" anchorCtr="1">
                <a:spAutoFit/>
              </a:bodyPr>
              <a:lstStyle/>
              <a:p>
                <a:pPr>
                  <a:defRPr sz="900" b="1" i="0" u="sng" strike="noStrike" kern="1200" baseline="0">
                    <a:solidFill>
                      <a:sysClr val="windowText" lastClr="000000"/>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'7dayMA'!$A$4:$A$36</c:f>
              <c:numCache>
                <c:formatCode>General</c:formatCode>
                <c:ptCount val="3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numCache>
            </c:numRef>
          </c:cat>
          <c:val>
            <c:numRef>
              <c:f>'7dayMA'!$F$4:$F$36</c:f>
              <c:numCache>
                <c:formatCode>#,##0</c:formatCode>
                <c:ptCount val="3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numCache>
            </c:numRef>
          </c:val>
          <c:extLst>
            <c:ext xmlns:c16="http://schemas.microsoft.com/office/drawing/2014/chart" uri="{C3380CC4-5D6E-409C-BE32-E72D297353CC}">
              <c16:uniqueId val="{00000012-99BD-4051-921E-D360832C3C25}"/>
            </c:ext>
          </c:extLst>
        </c:ser>
        <c:dLbls>
          <c:showLegendKey val="0"/>
          <c:showVal val="0"/>
          <c:showCatName val="0"/>
          <c:showSerName val="0"/>
          <c:showPercent val="0"/>
          <c:showBubbleSize val="0"/>
        </c:dLbls>
        <c:gapWidth val="100"/>
        <c:axId val="815095888"/>
        <c:axId val="815095232"/>
      </c:barChart>
      <c:lineChart>
        <c:grouping val="standard"/>
        <c:varyColors val="0"/>
        <c:ser>
          <c:idx val="4"/>
          <c:order val="0"/>
          <c:tx>
            <c:strRef>
              <c:f>'7dayMA'!$E$3</c:f>
              <c:strCache>
                <c:ptCount val="1"/>
                <c:pt idx="0">
                  <c:v>Cumulative cases</c:v>
                </c:pt>
              </c:strCache>
            </c:strRef>
          </c:tx>
          <c:spPr>
            <a:ln w="50800" cap="rnd">
              <a:solidFill>
                <a:srgbClr val="3BD5D9"/>
              </a:solidFill>
              <a:round/>
            </a:ln>
            <a:effectLst/>
          </c:spPr>
          <c:marker>
            <c:symbol val="circle"/>
            <c:size val="9"/>
            <c:spPr>
              <a:solidFill>
                <a:srgbClr val="3BD5D9"/>
              </a:solidFill>
              <a:ln w="9525">
                <a:solidFill>
                  <a:srgbClr val="3BD5D9"/>
                </a:solidFill>
              </a:ln>
              <a:effectLst/>
            </c:spPr>
          </c:marker>
          <c:dLbls>
            <c:dLbl>
              <c:idx val="32"/>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9BD-4051-921E-D360832C3C25}"/>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'7dayMA'!$C$4:$C$36</c:f>
              <c:numCache>
                <c:formatCode>m/d/yyyy</c:formatCode>
                <c:ptCount val="3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numCache>
            </c:numRef>
          </c:cat>
          <c:val>
            <c:numRef>
              <c:f>'7dayMA'!$E$4:$E$36</c:f>
              <c:numCache>
                <c:formatCode>#,##0</c:formatCode>
                <c:ptCount val="33"/>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numCache>
            </c:numRef>
          </c:val>
          <c:smooth val="0"/>
          <c:extLst>
            <c:ext xmlns:c16="http://schemas.microsoft.com/office/drawing/2014/chart" uri="{C3380CC4-5D6E-409C-BE32-E72D297353CC}">
              <c16:uniqueId val="{00000014-99BD-4051-921E-D360832C3C25}"/>
            </c:ext>
          </c:extLst>
        </c:ser>
        <c:dLbls>
          <c:showLegendKey val="0"/>
          <c:showVal val="0"/>
          <c:showCatName val="0"/>
          <c:showSerName val="0"/>
          <c:showPercent val="0"/>
          <c:showBubbleSize val="0"/>
        </c:dLbls>
        <c:marker val="1"/>
        <c:smooth val="0"/>
        <c:axId val="596545392"/>
        <c:axId val="596544408"/>
      </c:lineChart>
      <c:date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3"/>
        <c:majorTimeUnit val="days"/>
      </c:dateAx>
      <c:valAx>
        <c:axId val="596544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valAx>
        <c:axId val="815095232"/>
        <c:scaling>
          <c:orientation val="minMax"/>
          <c:max val="4096"/>
          <c:min val="1"/>
        </c:scaling>
        <c:delete val="1"/>
        <c:axPos val="r"/>
        <c:numFmt formatCode="#,##0" sourceLinked="1"/>
        <c:majorTickMark val="out"/>
        <c:minorTickMark val="none"/>
        <c:tickLblPos val="nextTo"/>
        <c:crossAx val="815095888"/>
        <c:crosses val="max"/>
        <c:crossBetween val="between"/>
      </c:valAx>
      <c:catAx>
        <c:axId val="815095888"/>
        <c:scaling>
          <c:orientation val="minMax"/>
        </c:scaling>
        <c:delete val="1"/>
        <c:axPos val="b"/>
        <c:numFmt formatCode="General" sourceLinked="1"/>
        <c:majorTickMark val="out"/>
        <c:minorTickMark val="none"/>
        <c:tickLblPos val="nextTo"/>
        <c:crossAx val="815095232"/>
        <c:crosses val="autoZero"/>
        <c:auto val="1"/>
        <c:lblAlgn val="ctr"/>
        <c:lblOffset val="100"/>
        <c:noMultiLvlLbl val="0"/>
      </c:catAx>
      <c:spPr>
        <a:noFill/>
        <a:ln>
          <a:noFill/>
        </a:ln>
        <a:effectLst/>
      </c:spPr>
    </c:plotArea>
    <c:legend>
      <c:legendPos val="t"/>
      <c:layout>
        <c:manualLayout>
          <c:xMode val="edge"/>
          <c:yMode val="edge"/>
          <c:x val="0.26602221961929085"/>
          <c:y val="5.4812916666666676E-2"/>
          <c:w val="0.53548541666666671"/>
          <c:h val="4.8957083333333332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COVID-19 cases, hospitalized, deceased in The Netherlands</a:t>
            </a:r>
          </a:p>
          <a:p>
            <a:pPr>
              <a:defRPr/>
            </a:pPr>
            <a:r>
              <a:rPr lang="nl-NL" sz="1400" b="0" i="0" u="none" kern="1200" spc="100" baseline="0">
                <a:ln>
                  <a:noFill/>
                </a:ln>
                <a:solidFill>
                  <a:srgbClr val="000000"/>
                </a:solidFill>
                <a:effectLst/>
              </a:rPr>
              <a:t>Cumulative logaritmic vs. New Logaritmic</a:t>
            </a:r>
            <a:endParaRPr lang="en-NL" b="0" u="none">
              <a:effectLst/>
            </a:endParaRPr>
          </a:p>
        </c:rich>
      </c:tx>
      <c:layout>
        <c:manualLayout>
          <c:xMode val="edge"/>
          <c:yMode val="edge"/>
          <c:x val="0.24839200666140629"/>
          <c:y val="5.48353403412660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0.10775765968578796"/>
          <c:y val="0.14357591090659771"/>
          <c:w val="0.84728794971752575"/>
          <c:h val="0.76547727733907911"/>
        </c:manualLayout>
      </c:layout>
      <c:scatterChart>
        <c:scatterStyle val="lineMarker"/>
        <c:varyColors val="0"/>
        <c:ser>
          <c:idx val="0"/>
          <c:order val="0"/>
          <c:tx>
            <c:strRef>
              <c:f>'7dayMA'!$Y$3</c:f>
              <c:strCache>
                <c:ptCount val="1"/>
                <c:pt idx="0">
                  <c:v>Cases in the last 7 days</c:v>
                </c:pt>
              </c:strCache>
            </c:strRef>
          </c:tx>
          <c:spPr>
            <a:ln w="25400" cap="rnd">
              <a:noFill/>
              <a:round/>
            </a:ln>
            <a:effectLst/>
          </c:spPr>
          <c:marker>
            <c:symbol val="circle"/>
            <c:size val="4"/>
            <c:spPr>
              <a:solidFill>
                <a:schemeClr val="dk1">
                  <a:tint val="88500"/>
                </a:schemeClr>
              </a:solidFill>
              <a:ln w="9525">
                <a:solidFill>
                  <a:schemeClr val="tx1"/>
                </a:solidFill>
              </a:ln>
              <a:effectLst/>
            </c:spPr>
          </c:marker>
          <c:xVal>
            <c:numRef>
              <c:f>'7dayMA'!$E$4:$E$36</c:f>
              <c:numCache>
                <c:formatCode>#,##0</c:formatCode>
                <c:ptCount val="33"/>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numCache>
            </c:numRef>
          </c:xVal>
          <c:yVal>
            <c:numRef>
              <c:f>'7dayMA'!$Y$4:$Y$36</c:f>
              <c:numCache>
                <c:formatCode>#,##0</c:formatCode>
                <c:ptCount val="33"/>
                <c:pt idx="6">
                  <c:v>38</c:v>
                </c:pt>
                <c:pt idx="7">
                  <c:v>81</c:v>
                </c:pt>
                <c:pt idx="8">
                  <c:v>126</c:v>
                </c:pt>
                <c:pt idx="9">
                  <c:v>182</c:v>
                </c:pt>
                <c:pt idx="10">
                  <c:v>256</c:v>
                </c:pt>
                <c:pt idx="11">
                  <c:v>304</c:v>
                </c:pt>
                <c:pt idx="12">
                  <c:v>359</c:v>
                </c:pt>
                <c:pt idx="13">
                  <c:v>465</c:v>
                </c:pt>
                <c:pt idx="14">
                  <c:v>532</c:v>
                </c:pt>
                <c:pt idx="15">
                  <c:v>676</c:v>
                </c:pt>
                <c:pt idx="16">
                  <c:v>771</c:v>
                </c:pt>
                <c:pt idx="17">
                  <c:v>870</c:v>
                </c:pt>
                <c:pt idx="18">
                  <c:v>1092</c:v>
                </c:pt>
                <c:pt idx="19">
                  <c:v>1323</c:v>
                </c:pt>
                <c:pt idx="20">
                  <c:v>1548</c:v>
                </c:pt>
                <c:pt idx="21">
                  <c:v>1846</c:v>
                </c:pt>
                <c:pt idx="22">
                  <c:v>2190</c:v>
                </c:pt>
                <c:pt idx="23">
                  <c:v>2672</c:v>
                </c:pt>
                <c:pt idx="24">
                  <c:v>3069</c:v>
                </c:pt>
                <c:pt idx="25">
                  <c:v>3336</c:v>
                </c:pt>
                <c:pt idx="26">
                  <c:v>3855</c:v>
                </c:pt>
                <c:pt idx="27">
                  <c:v>4361</c:v>
                </c:pt>
                <c:pt idx="28">
                  <c:v>4971</c:v>
                </c:pt>
                <c:pt idx="29">
                  <c:v>5609</c:v>
                </c:pt>
                <c:pt idx="30">
                  <c:v>6131</c:v>
                </c:pt>
                <c:pt idx="31">
                  <c:v>6662</c:v>
                </c:pt>
                <c:pt idx="32">
                  <c:v>7001</c:v>
                </c:pt>
              </c:numCache>
            </c:numRef>
          </c:yVal>
          <c:smooth val="0"/>
          <c:extLst>
            <c:ext xmlns:c16="http://schemas.microsoft.com/office/drawing/2014/chart" uri="{C3380CC4-5D6E-409C-BE32-E72D297353CC}">
              <c16:uniqueId val="{00000000-D280-4650-804B-E8E2F8FB4B8C}"/>
            </c:ext>
          </c:extLst>
        </c:ser>
        <c:ser>
          <c:idx val="3"/>
          <c:order val="1"/>
          <c:tx>
            <c:strRef>
              <c:f>'7dayMA'!$Z$3</c:f>
              <c:strCache>
                <c:ptCount val="1"/>
                <c:pt idx="0">
                  <c:v>Hospitalized in the last 7 days</c:v>
                </c:pt>
              </c:strCache>
            </c:strRef>
          </c:tx>
          <c:spPr>
            <a:ln w="25400" cap="rnd">
              <a:noFill/>
              <a:round/>
            </a:ln>
            <a:effectLst/>
          </c:spPr>
          <c:marker>
            <c:symbol val="circle"/>
            <c:size val="4"/>
            <c:spPr>
              <a:solidFill>
                <a:schemeClr val="accent4"/>
              </a:solidFill>
              <a:ln w="9525">
                <a:solidFill>
                  <a:srgbClr val="FFC000"/>
                </a:solidFill>
              </a:ln>
              <a:effectLst/>
            </c:spPr>
          </c:marker>
          <c:xVal>
            <c:numRef>
              <c:f>'7dayMA'!$O$4:$O$39</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numCache>
            </c:numRef>
          </c:xVal>
          <c:yVal>
            <c:numRef>
              <c:f>'7dayMA'!$Z$4:$Z$36</c:f>
              <c:numCache>
                <c:formatCode>General</c:formatCode>
                <c:ptCount val="33"/>
                <c:pt idx="6" formatCode="#,##0">
                  <c:v>0</c:v>
                </c:pt>
                <c:pt idx="7" formatCode="#,##0">
                  <c:v>0</c:v>
                </c:pt>
                <c:pt idx="8" formatCode="#,##0">
                  <c:v>0</c:v>
                </c:pt>
                <c:pt idx="9" formatCode="#,##0">
                  <c:v>0</c:v>
                </c:pt>
                <c:pt idx="10" formatCode="#,##0">
                  <c:v>0</c:v>
                </c:pt>
                <c:pt idx="11" formatCode="#,##0">
                  <c:v>0</c:v>
                </c:pt>
                <c:pt idx="12" formatCode="#,##0">
                  <c:v>0</c:v>
                </c:pt>
                <c:pt idx="13" formatCode="#,##0">
                  <c:v>0</c:v>
                </c:pt>
                <c:pt idx="14" formatCode="#,##0">
                  <c:v>0</c:v>
                </c:pt>
                <c:pt idx="15" formatCode="#,##0">
                  <c:v>115</c:v>
                </c:pt>
                <c:pt idx="16" formatCode="#,##0">
                  <c:v>136</c:v>
                </c:pt>
                <c:pt idx="17" formatCode="#,##0">
                  <c:v>162</c:v>
                </c:pt>
                <c:pt idx="18" formatCode="#,##0">
                  <c:v>205</c:v>
                </c:pt>
                <c:pt idx="19" formatCode="#,##0">
                  <c:v>314</c:v>
                </c:pt>
                <c:pt idx="20" formatCode="#,##0">
                  <c:v>408</c:v>
                </c:pt>
                <c:pt idx="21" formatCode="#,##0">
                  <c:v>489</c:v>
                </c:pt>
                <c:pt idx="22" formatCode="#,##0">
                  <c:v>528</c:v>
                </c:pt>
                <c:pt idx="23" formatCode="#,##0">
                  <c:v>700</c:v>
                </c:pt>
                <c:pt idx="24" formatCode="#,##0">
                  <c:v>826</c:v>
                </c:pt>
                <c:pt idx="25" formatCode="#,##0">
                  <c:v>1025</c:v>
                </c:pt>
                <c:pt idx="26" formatCode="#,##0">
                  <c:v>1181</c:v>
                </c:pt>
                <c:pt idx="27" formatCode="#,##0">
                  <c:v>1428</c:v>
                </c:pt>
                <c:pt idx="28" formatCode="#,##0">
                  <c:v>1662</c:v>
                </c:pt>
                <c:pt idx="29" formatCode="#,##0">
                  <c:v>1857</c:v>
                </c:pt>
                <c:pt idx="30" formatCode="#,##0">
                  <c:v>2118</c:v>
                </c:pt>
                <c:pt idx="31" formatCode="#,##0">
                  <c:v>2495</c:v>
                </c:pt>
                <c:pt idx="32" formatCode="#,##0">
                  <c:v>2760</c:v>
                </c:pt>
              </c:numCache>
            </c:numRef>
          </c:yVal>
          <c:smooth val="0"/>
          <c:extLst>
            <c:ext xmlns:c16="http://schemas.microsoft.com/office/drawing/2014/chart" uri="{C3380CC4-5D6E-409C-BE32-E72D297353CC}">
              <c16:uniqueId val="{00000001-D280-4650-804B-E8E2F8FB4B8C}"/>
            </c:ext>
          </c:extLst>
        </c:ser>
        <c:ser>
          <c:idx val="4"/>
          <c:order val="2"/>
          <c:tx>
            <c:strRef>
              <c:f>'7dayMA'!$AA$3</c:f>
              <c:strCache>
                <c:ptCount val="1"/>
                <c:pt idx="0">
                  <c:v>Deceased  in the last 7 days</c:v>
                </c:pt>
              </c:strCache>
            </c:strRef>
          </c:tx>
          <c:spPr>
            <a:ln w="25400" cap="rnd">
              <a:noFill/>
              <a:round/>
            </a:ln>
            <a:effectLst/>
          </c:spPr>
          <c:marker>
            <c:symbol val="circle"/>
            <c:size val="4"/>
            <c:spPr>
              <a:solidFill>
                <a:srgbClr val="C00000"/>
              </a:solidFill>
              <a:ln w="9525">
                <a:solidFill>
                  <a:srgbClr val="C00000"/>
                </a:solidFill>
              </a:ln>
              <a:effectLst/>
            </c:spPr>
          </c:marker>
          <c:xVal>
            <c:numRef>
              <c:f>'7dayMA'!$J$4:$J$36</c:f>
              <c:numCache>
                <c:formatCode>#,##0</c:formatCode>
                <c:ptCount val="33"/>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546</c:v>
                </c:pt>
                <c:pt idx="30">
                  <c:v>639</c:v>
                </c:pt>
                <c:pt idx="31">
                  <c:v>771</c:v>
                </c:pt>
                <c:pt idx="32">
                  <c:v>864</c:v>
                </c:pt>
              </c:numCache>
            </c:numRef>
          </c:xVal>
          <c:yVal>
            <c:numRef>
              <c:f>'7dayMA'!$AA$4:$AA$36</c:f>
              <c:numCache>
                <c:formatCode>General</c:formatCode>
                <c:ptCount val="33"/>
                <c:pt idx="6" formatCode="#,##0">
                  <c:v>0</c:v>
                </c:pt>
                <c:pt idx="7" formatCode="#,##0">
                  <c:v>0</c:v>
                </c:pt>
                <c:pt idx="8" formatCode="#,##0">
                  <c:v>1</c:v>
                </c:pt>
                <c:pt idx="9" formatCode="#,##0">
                  <c:v>1</c:v>
                </c:pt>
                <c:pt idx="10" formatCode="#,##0">
                  <c:v>3</c:v>
                </c:pt>
                <c:pt idx="11" formatCode="#,##0">
                  <c:v>3</c:v>
                </c:pt>
                <c:pt idx="12" formatCode="#,##0">
                  <c:v>4</c:v>
                </c:pt>
                <c:pt idx="13" formatCode="#,##0">
                  <c:v>5</c:v>
                </c:pt>
                <c:pt idx="14" formatCode="#,##0">
                  <c:v>5</c:v>
                </c:pt>
                <c:pt idx="15" formatCode="#,##0">
                  <c:v>9</c:v>
                </c:pt>
                <c:pt idx="16" formatCode="#,##0">
                  <c:v>11</c:v>
                </c:pt>
                <c:pt idx="17" formatCode="#,##0">
                  <c:v>17</c:v>
                </c:pt>
                <c:pt idx="18" formatCode="#,##0">
                  <c:v>21</c:v>
                </c:pt>
                <c:pt idx="19" formatCode="#,##0">
                  <c:v>39</c:v>
                </c:pt>
                <c:pt idx="20" formatCode="#,##0">
                  <c:v>53</c:v>
                </c:pt>
                <c:pt idx="21" formatCode="#,##0">
                  <c:v>71</c:v>
                </c:pt>
                <c:pt idx="22" formatCode="#,##0">
                  <c:v>96</c:v>
                </c:pt>
                <c:pt idx="23" formatCode="#,##0">
                  <c:v>124</c:v>
                </c:pt>
                <c:pt idx="24" formatCode="#,##0">
                  <c:v>159</c:v>
                </c:pt>
                <c:pt idx="25" formatCode="#,##0">
                  <c:v>189</c:v>
                </c:pt>
                <c:pt idx="26" formatCode="#,##0">
                  <c:v>233</c:v>
                </c:pt>
                <c:pt idx="27" formatCode="#,##0">
                  <c:v>298</c:v>
                </c:pt>
                <c:pt idx="28" formatCode="#,##0">
                  <c:v>358</c:v>
                </c:pt>
                <c:pt idx="29" formatCode="#,##0">
                  <c:v>440</c:v>
                </c:pt>
                <c:pt idx="30" formatCode="#,##0">
                  <c:v>503</c:v>
                </c:pt>
                <c:pt idx="31" formatCode="#,##0">
                  <c:v>592</c:v>
                </c:pt>
                <c:pt idx="32" formatCode="#,##0">
                  <c:v>651</c:v>
                </c:pt>
              </c:numCache>
            </c:numRef>
          </c:yVal>
          <c:smooth val="0"/>
          <c:extLst>
            <c:ext xmlns:c16="http://schemas.microsoft.com/office/drawing/2014/chart" uri="{C3380CC4-5D6E-409C-BE32-E72D297353CC}">
              <c16:uniqueId val="{00000002-D280-4650-804B-E8E2F8FB4B8C}"/>
            </c:ext>
          </c:extLst>
        </c:ser>
        <c:ser>
          <c:idx val="2"/>
          <c:order val="3"/>
          <c:tx>
            <c:strRef>
              <c:f>'7dayMA'!$O$3</c:f>
              <c:strCache>
                <c:ptCount val="1"/>
                <c:pt idx="0">
                  <c:v>Hospitalized</c:v>
                </c:pt>
              </c:strCache>
            </c:strRef>
          </c:tx>
          <c:spPr>
            <a:ln w="25400" cap="rnd">
              <a:noFill/>
              <a:round/>
            </a:ln>
            <a:effectLst/>
          </c:spPr>
          <c:marker>
            <c:symbol val="circle"/>
            <c:size val="5"/>
            <c:spPr>
              <a:solidFill>
                <a:schemeClr val="accent4">
                  <a:alpha val="25000"/>
                </a:schemeClr>
              </a:solidFill>
              <a:ln w="9525">
                <a:solidFill>
                  <a:schemeClr val="accent1">
                    <a:alpha val="25000"/>
                  </a:schemeClr>
                </a:solidFill>
              </a:ln>
              <a:effectLst/>
            </c:spPr>
          </c:marker>
          <c:xVal>
            <c:numRef>
              <c:f>'7dayMA'!$O$4:$O$36</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numCache>
            </c:numRef>
          </c:xVal>
          <c:yVal>
            <c:numRef>
              <c:f>'7dayMA'!$P$4:$P$36</c:f>
              <c:numCache>
                <c:formatCode>#,##0</c:formatCode>
                <c:ptCount val="33"/>
                <c:pt idx="15">
                  <c:v>115</c:v>
                </c:pt>
                <c:pt idx="16">
                  <c:v>21</c:v>
                </c:pt>
                <c:pt idx="17">
                  <c:v>26</c:v>
                </c:pt>
                <c:pt idx="18">
                  <c:v>43</c:v>
                </c:pt>
                <c:pt idx="19">
                  <c:v>109</c:v>
                </c:pt>
                <c:pt idx="20">
                  <c:v>94</c:v>
                </c:pt>
                <c:pt idx="21">
                  <c:v>81</c:v>
                </c:pt>
                <c:pt idx="22">
                  <c:v>154</c:v>
                </c:pt>
                <c:pt idx="23">
                  <c:v>193</c:v>
                </c:pt>
                <c:pt idx="24">
                  <c:v>152</c:v>
                </c:pt>
                <c:pt idx="25">
                  <c:v>242</c:v>
                </c:pt>
                <c:pt idx="26">
                  <c:v>265</c:v>
                </c:pt>
                <c:pt idx="27">
                  <c:v>341</c:v>
                </c:pt>
                <c:pt idx="28">
                  <c:v>315</c:v>
                </c:pt>
                <c:pt idx="29">
                  <c:v>349</c:v>
                </c:pt>
                <c:pt idx="30">
                  <c:v>454</c:v>
                </c:pt>
                <c:pt idx="31">
                  <c:v>529</c:v>
                </c:pt>
                <c:pt idx="32">
                  <c:v>507</c:v>
                </c:pt>
              </c:numCache>
            </c:numRef>
          </c:yVal>
          <c:smooth val="0"/>
          <c:extLst>
            <c:ext xmlns:c16="http://schemas.microsoft.com/office/drawing/2014/chart" uri="{C3380CC4-5D6E-409C-BE32-E72D297353CC}">
              <c16:uniqueId val="{00000003-D280-4650-804B-E8E2F8FB4B8C}"/>
            </c:ext>
          </c:extLst>
        </c:ser>
        <c:ser>
          <c:idx val="1"/>
          <c:order val="4"/>
          <c:tx>
            <c:strRef>
              <c:f>'7dayMA'!$AC$3</c:f>
              <c:strCache>
                <c:ptCount val="1"/>
                <c:pt idx="0">
                  <c:v>Cases</c:v>
                </c:pt>
              </c:strCache>
            </c:strRef>
          </c:tx>
          <c:spPr>
            <a:ln w="25400" cap="rnd">
              <a:noFill/>
              <a:round/>
            </a:ln>
            <a:effectLst/>
          </c:spPr>
          <c:marker>
            <c:symbol val="circle"/>
            <c:size val="5"/>
            <c:spPr>
              <a:solidFill>
                <a:schemeClr val="bg1">
                  <a:lumMod val="85000"/>
                </a:schemeClr>
              </a:solidFill>
              <a:ln w="9525">
                <a:solidFill>
                  <a:schemeClr val="bg1">
                    <a:lumMod val="85000"/>
                  </a:schemeClr>
                </a:solidFill>
              </a:ln>
              <a:effectLst/>
            </c:spPr>
          </c:marker>
          <c:xVal>
            <c:numRef>
              <c:f>'7dayMA'!$E$4:$E$36</c:f>
              <c:numCache>
                <c:formatCode>#,##0</c:formatCode>
                <c:ptCount val="33"/>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numCache>
            </c:numRef>
          </c:xVal>
          <c:yVal>
            <c:numRef>
              <c:f>'7dayMA'!$F$4:$F$36</c:f>
              <c:numCache>
                <c:formatCode>#,##0</c:formatCode>
                <c:ptCount val="3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numCache>
            </c:numRef>
          </c:yVal>
          <c:smooth val="0"/>
          <c:extLst>
            <c:ext xmlns:c16="http://schemas.microsoft.com/office/drawing/2014/chart" uri="{C3380CC4-5D6E-409C-BE32-E72D297353CC}">
              <c16:uniqueId val="{00000004-D280-4650-804B-E8E2F8FB4B8C}"/>
            </c:ext>
          </c:extLst>
        </c:ser>
        <c:ser>
          <c:idx val="5"/>
          <c:order val="5"/>
          <c:tx>
            <c:strRef>
              <c:f>'7dayMA'!$J$3</c:f>
              <c:strCache>
                <c:ptCount val="1"/>
                <c:pt idx="0">
                  <c:v>Deceased</c:v>
                </c:pt>
              </c:strCache>
            </c:strRef>
          </c:tx>
          <c:spPr>
            <a:ln w="25400" cap="rnd">
              <a:noFill/>
              <a:round/>
            </a:ln>
            <a:effectLst/>
          </c:spPr>
          <c:marker>
            <c:symbol val="circle"/>
            <c:size val="5"/>
            <c:spPr>
              <a:solidFill>
                <a:srgbClr val="C00000">
                  <a:alpha val="20000"/>
                </a:srgbClr>
              </a:solidFill>
              <a:ln w="9525">
                <a:solidFill>
                  <a:srgbClr val="C00000">
                    <a:alpha val="20000"/>
                  </a:srgbClr>
                </a:solidFill>
              </a:ln>
              <a:effectLst/>
            </c:spPr>
          </c:marker>
          <c:xVal>
            <c:numRef>
              <c:f>'7dayMA'!$J$4:$J$36</c:f>
              <c:numCache>
                <c:formatCode>#,##0</c:formatCode>
                <c:ptCount val="33"/>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546</c:v>
                </c:pt>
                <c:pt idx="30">
                  <c:v>639</c:v>
                </c:pt>
                <c:pt idx="31">
                  <c:v>771</c:v>
                </c:pt>
                <c:pt idx="32">
                  <c:v>864</c:v>
                </c:pt>
              </c:numCache>
            </c:numRef>
          </c:xVal>
          <c:yVal>
            <c:numRef>
              <c:f>'7dayMA'!$K$4:$K$36</c:f>
              <c:numCache>
                <c:formatCode>#,##0</c:formatCode>
                <c:ptCount val="33"/>
                <c:pt idx="8">
                  <c:v>1</c:v>
                </c:pt>
                <c:pt idx="9">
                  <c:v>0</c:v>
                </c:pt>
                <c:pt idx="10">
                  <c:v>2</c:v>
                </c:pt>
                <c:pt idx="11">
                  <c:v>0</c:v>
                </c:pt>
                <c:pt idx="12">
                  <c:v>1</c:v>
                </c:pt>
                <c:pt idx="13">
                  <c:v>1</c:v>
                </c:pt>
                <c:pt idx="14">
                  <c:v>0</c:v>
                </c:pt>
                <c:pt idx="15">
                  <c:v>5</c:v>
                </c:pt>
                <c:pt idx="16">
                  <c:v>2</c:v>
                </c:pt>
                <c:pt idx="17">
                  <c:v>8</c:v>
                </c:pt>
                <c:pt idx="18">
                  <c:v>4</c:v>
                </c:pt>
                <c:pt idx="19">
                  <c:v>19</c:v>
                </c:pt>
                <c:pt idx="20">
                  <c:v>15</c:v>
                </c:pt>
                <c:pt idx="21">
                  <c:v>18</c:v>
                </c:pt>
                <c:pt idx="22">
                  <c:v>30</c:v>
                </c:pt>
                <c:pt idx="23">
                  <c:v>30</c:v>
                </c:pt>
                <c:pt idx="24">
                  <c:v>43</c:v>
                </c:pt>
                <c:pt idx="25">
                  <c:v>34</c:v>
                </c:pt>
                <c:pt idx="26">
                  <c:v>63</c:v>
                </c:pt>
                <c:pt idx="27">
                  <c:v>80</c:v>
                </c:pt>
                <c:pt idx="28">
                  <c:v>78</c:v>
                </c:pt>
                <c:pt idx="29">
                  <c:v>112</c:v>
                </c:pt>
                <c:pt idx="30">
                  <c:v>93</c:v>
                </c:pt>
                <c:pt idx="31">
                  <c:v>132</c:v>
                </c:pt>
                <c:pt idx="32">
                  <c:v>93</c:v>
                </c:pt>
              </c:numCache>
            </c:numRef>
          </c:yVal>
          <c:smooth val="0"/>
          <c:extLst>
            <c:ext xmlns:c16="http://schemas.microsoft.com/office/drawing/2014/chart" uri="{C3380CC4-5D6E-409C-BE32-E72D297353CC}">
              <c16:uniqueId val="{00000005-D280-4650-804B-E8E2F8FB4B8C}"/>
            </c:ext>
          </c:extLst>
        </c:ser>
        <c:dLbls>
          <c:showLegendKey val="0"/>
          <c:showVal val="0"/>
          <c:showCatName val="0"/>
          <c:showSerName val="0"/>
          <c:showPercent val="0"/>
          <c:showBubbleSize val="0"/>
        </c:dLbls>
        <c:axId val="596545392"/>
        <c:axId val="596544408"/>
      </c:scatterChart>
      <c:valAx>
        <c:axId val="596545392"/>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Cumulative number of</a:t>
                </a:r>
                <a:r>
                  <a:rPr lang="nl-NL" baseline="0"/>
                  <a:t> </a:t>
                </a:r>
                <a:r>
                  <a:rPr lang="nl-NL"/>
                  <a:t>cases/hospitalizations/deceased (Logaritmic) ---&gt;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0"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crossBetween val="midCat"/>
      </c:valAx>
      <c:valAx>
        <c:axId val="596544408"/>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sz="1200" b="0" i="0" baseline="0">
                    <a:effectLst/>
                  </a:rPr>
                  <a:t>New  number of cases/hospitalizations/deceased (Logaritmic)  ----&gt;</a:t>
                </a:r>
                <a:endParaRPr lang="en-NL" sz="1200">
                  <a:effectLst/>
                </a:endParaRPr>
              </a:p>
            </c:rich>
          </c:tx>
          <c:layout>
            <c:manualLayout>
              <c:xMode val="edge"/>
              <c:yMode val="edge"/>
              <c:x val="2.7691949089114765E-3"/>
              <c:y val="0.2223390843318850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spPr>
        <a:noFill/>
        <a:ln>
          <a:noFill/>
        </a:ln>
        <a:effectLst/>
      </c:spPr>
    </c:plotArea>
    <c:legend>
      <c:legendPos val="r"/>
      <c:layout>
        <c:manualLayout>
          <c:xMode val="edge"/>
          <c:yMode val="edge"/>
          <c:x val="0.77129327386738966"/>
          <c:y val="0.60471875144915421"/>
          <c:w val="0.19926081601716186"/>
          <c:h val="0.22687818226015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0" baseline="0">
                <a:solidFill>
                  <a:srgbClr val="000000"/>
                </a:solidFill>
                <a:effectLst/>
              </a:rPr>
              <a:t>Growth COVID-19 cases in The Netherlands with a 3 day MA</a:t>
            </a:r>
            <a:endParaRPr lang="en-NL">
              <a:effectLst/>
            </a:endParaRPr>
          </a:p>
        </c:rich>
      </c:tx>
      <c:layout>
        <c:manualLayout>
          <c:xMode val="edge"/>
          <c:yMode val="edge"/>
          <c:x val="0.21271393540480035"/>
          <c:y val="2.70822259836424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2"/>
          <c:tx>
            <c:strRef>
              <c:f>'7dayMA'!$H$3</c:f>
              <c:strCache>
                <c:ptCount val="1"/>
                <c:pt idx="0">
                  <c:v>Growth Cases</c:v>
                </c:pt>
              </c:strCache>
            </c:strRef>
          </c:tx>
          <c:spPr>
            <a:ln w="19050" cap="rnd">
              <a:solidFill>
                <a:schemeClr val="accent5">
                  <a:alpha val="50000"/>
                </a:schemeClr>
              </a:solidFill>
              <a:prstDash val="sysDot"/>
              <a:round/>
            </a:ln>
            <a:effectLst/>
          </c:spPr>
          <c:marker>
            <c:symbol val="circle"/>
            <c:size val="4"/>
            <c:spPr>
              <a:solidFill>
                <a:schemeClr val="accent5"/>
              </a:solidFill>
              <a:ln w="9525">
                <a:solidFill>
                  <a:schemeClr val="accent5"/>
                </a:solidFill>
              </a:ln>
              <a:effectLst/>
            </c:spPr>
          </c:marker>
          <c:trendline>
            <c:spPr>
              <a:ln w="44450" cap="rnd">
                <a:solidFill>
                  <a:schemeClr val="accent5"/>
                </a:solidFill>
                <a:prstDash val="solid"/>
              </a:ln>
              <a:effectLst/>
            </c:spPr>
            <c:trendlineType val="movingAvg"/>
            <c:period val="3"/>
            <c:dispRSqr val="0"/>
            <c:dispEq val="0"/>
          </c:trendline>
          <c:cat>
            <c:numRef>
              <c:extLst>
                <c:ext xmlns:c15="http://schemas.microsoft.com/office/drawing/2012/chart" uri="{02D57815-91ED-43cb-92C2-25804820EDAC}">
                  <c15:fullRef>
                    <c15:sqref>'7dayMA'!$C$4:$C$36</c15:sqref>
                  </c15:fullRef>
                </c:ext>
              </c:extLst>
              <c:f>'7dayMA'!$C$16:$C$36</c:f>
              <c:numCache>
                <c:formatCode>m/d/yyyy</c:formatCode>
                <c:ptCount val="21"/>
                <c:pt idx="0">
                  <c:v>43900</c:v>
                </c:pt>
                <c:pt idx="1">
                  <c:v>43901</c:v>
                </c:pt>
                <c:pt idx="2">
                  <c:v>43902</c:v>
                </c:pt>
                <c:pt idx="3">
                  <c:v>43903</c:v>
                </c:pt>
                <c:pt idx="4">
                  <c:v>43904</c:v>
                </c:pt>
                <c:pt idx="5">
                  <c:v>43905</c:v>
                </c:pt>
                <c:pt idx="6">
                  <c:v>43906</c:v>
                </c:pt>
                <c:pt idx="7">
                  <c:v>43907</c:v>
                </c:pt>
                <c:pt idx="8">
                  <c:v>43908</c:v>
                </c:pt>
                <c:pt idx="9">
                  <c:v>43909</c:v>
                </c:pt>
                <c:pt idx="10">
                  <c:v>43910</c:v>
                </c:pt>
                <c:pt idx="11">
                  <c:v>43911</c:v>
                </c:pt>
                <c:pt idx="12">
                  <c:v>43912</c:v>
                </c:pt>
                <c:pt idx="13">
                  <c:v>43913</c:v>
                </c:pt>
                <c:pt idx="14">
                  <c:v>43914</c:v>
                </c:pt>
                <c:pt idx="15">
                  <c:v>43915</c:v>
                </c:pt>
                <c:pt idx="16">
                  <c:v>43916</c:v>
                </c:pt>
                <c:pt idx="17">
                  <c:v>43917</c:v>
                </c:pt>
                <c:pt idx="18">
                  <c:v>43918</c:v>
                </c:pt>
                <c:pt idx="19">
                  <c:v>43919</c:v>
                </c:pt>
                <c:pt idx="20">
                  <c:v>43920</c:v>
                </c:pt>
              </c:numCache>
            </c:numRef>
          </c:cat>
          <c:val>
            <c:numRef>
              <c:extLst>
                <c:ext xmlns:c15="http://schemas.microsoft.com/office/drawing/2012/chart" uri="{02D57815-91ED-43cb-92C2-25804820EDAC}">
                  <c15:fullRef>
                    <c15:sqref>'7dayMA'!$H$4:$H$36</c15:sqref>
                  </c15:fullRef>
                </c:ext>
              </c:extLst>
              <c:f>'7dayMA'!$H$16:$H$36</c:f>
              <c:numCache>
                <c:formatCode>0%</c:formatCode>
                <c:ptCount val="21"/>
                <c:pt idx="0">
                  <c:v>0.19003115264797499</c:v>
                </c:pt>
                <c:pt idx="1">
                  <c:v>0.31675392670157065</c:v>
                </c:pt>
                <c:pt idx="2">
                  <c:v>0.22067594433399607</c:v>
                </c:pt>
                <c:pt idx="3">
                  <c:v>0.30944625407166115</c:v>
                </c:pt>
                <c:pt idx="4">
                  <c:v>0.19278606965174139</c:v>
                </c:pt>
                <c:pt idx="5">
                  <c:v>0.1835245046923879</c:v>
                </c:pt>
                <c:pt idx="6">
                  <c:v>0.24493392070484576</c:v>
                </c:pt>
                <c:pt idx="7">
                  <c:v>0.20665251238499649</c:v>
                </c:pt>
                <c:pt idx="8">
                  <c:v>0.20293255131964805</c:v>
                </c:pt>
                <c:pt idx="9">
                  <c:v>0.19941491955143831</c:v>
                </c:pt>
                <c:pt idx="10">
                  <c:v>0.21707317073170729</c:v>
                </c:pt>
                <c:pt idx="11">
                  <c:v>0.21275885103540415</c:v>
                </c:pt>
                <c:pt idx="12">
                  <c:v>0.15780776645552197</c:v>
                </c:pt>
                <c:pt idx="13">
                  <c:v>0.12963843958135102</c:v>
                </c:pt>
                <c:pt idx="14">
                  <c:v>0.17077279427247838</c:v>
                </c:pt>
                <c:pt idx="15">
                  <c:v>0.15323741007194247</c:v>
                </c:pt>
                <c:pt idx="16">
                  <c:v>0.15892077354959455</c:v>
                </c:pt>
                <c:pt idx="17">
                  <c:v>0.15771766922352315</c:v>
                </c:pt>
                <c:pt idx="18">
                  <c:v>0.1347204463559224</c:v>
                </c:pt>
                <c:pt idx="19">
                  <c:v>0.11309157959434546</c:v>
                </c:pt>
                <c:pt idx="20">
                  <c:v>8.1354684336462313E-2</c:v>
                </c:pt>
              </c:numCache>
            </c:numRef>
          </c:val>
          <c:smooth val="1"/>
          <c:extLst>
            <c:ext xmlns:c16="http://schemas.microsoft.com/office/drawing/2014/chart" uri="{C3380CC4-5D6E-409C-BE32-E72D297353CC}">
              <c16:uniqueId val="{00000001-D9CA-455B-A2D6-6172C4A35EC6}"/>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1"/>
          <c:order val="0"/>
          <c:tx>
            <c:strRef>
              <c:f>'7dayMA'!$M$3</c:f>
              <c:strCache>
                <c:ptCount val="1"/>
                <c:pt idx="0">
                  <c:v>Growth deceased</c:v>
                </c:pt>
              </c:strCache>
            </c:strRef>
          </c:tx>
          <c:spPr>
            <a:ln w="19050" cap="rnd">
              <a:solidFill>
                <a:srgbClr val="C00000">
                  <a:alpha val="50000"/>
                </a:srgbClr>
              </a:solidFill>
              <a:prstDash val="sysDot"/>
              <a:round/>
            </a:ln>
            <a:effectLst/>
          </c:spPr>
          <c:marker>
            <c:symbol val="circle"/>
            <c:size val="3"/>
            <c:spPr>
              <a:solidFill>
                <a:srgbClr val="C00000"/>
              </a:solidFill>
              <a:ln w="9525">
                <a:solidFill>
                  <a:srgbClr val="C00000"/>
                </a:solidFill>
              </a:ln>
              <a:effectLst/>
            </c:spPr>
          </c:marker>
          <c:trendline>
            <c:spPr>
              <a:ln w="44450" cap="rnd">
                <a:solidFill>
                  <a:srgbClr val="C00000"/>
                </a:solidFill>
                <a:prstDash val="solid"/>
              </a:ln>
              <a:effectLst/>
            </c:spPr>
            <c:trendlineType val="movingAvg"/>
            <c:period val="3"/>
            <c:dispRSqr val="0"/>
            <c:dispEq val="0"/>
          </c:trendline>
          <c:cat>
            <c:strLit>
              <c:ptCount val="21"/>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'7dayMA'!$M$4:$M$36</c15:sqref>
                  </c15:fullRef>
                </c:ext>
              </c:extLst>
              <c:f>'7dayMA'!$M$16:$M$36</c:f>
              <c:numCache>
                <c:formatCode>0</c:formatCode>
                <c:ptCount val="21"/>
                <c:pt idx="0" formatCode="0%">
                  <c:v>0.33333333333333326</c:v>
                </c:pt>
                <c:pt idx="1" formatCode="0%">
                  <c:v>0.25</c:v>
                </c:pt>
                <c:pt idx="2" formatCode="0%">
                  <c:v>0</c:v>
                </c:pt>
                <c:pt idx="3" formatCode="0%">
                  <c:v>1</c:v>
                </c:pt>
                <c:pt idx="4" formatCode="0%">
                  <c:v>0.19999999999999996</c:v>
                </c:pt>
                <c:pt idx="5" formatCode="0%">
                  <c:v>0.66666666666666674</c:v>
                </c:pt>
                <c:pt idx="6" formatCode="0%">
                  <c:v>0.19999999999999996</c:v>
                </c:pt>
                <c:pt idx="7" formatCode="0%">
                  <c:v>0.79166666666666674</c:v>
                </c:pt>
                <c:pt idx="8" formatCode="0%">
                  <c:v>0.34883720930232553</c:v>
                </c:pt>
                <c:pt idx="9" formatCode="0%">
                  <c:v>0.31034482758620685</c:v>
                </c:pt>
                <c:pt idx="10" formatCode="0%">
                  <c:v>0.39473684210526305</c:v>
                </c:pt>
                <c:pt idx="11" formatCode="0%">
                  <c:v>0.28301886792452824</c:v>
                </c:pt>
                <c:pt idx="12" formatCode="0%">
                  <c:v>0.31617647058823528</c:v>
                </c:pt>
                <c:pt idx="13" formatCode="0%">
                  <c:v>0.1899441340782122</c:v>
                </c:pt>
                <c:pt idx="14" formatCode="0%">
                  <c:v>0.29577464788732399</c:v>
                </c:pt>
                <c:pt idx="15" formatCode="0%">
                  <c:v>0.28985507246376807</c:v>
                </c:pt>
                <c:pt idx="16" formatCode="0%">
                  <c:v>0.2191011235955056</c:v>
                </c:pt>
                <c:pt idx="17" formatCode="0%">
                  <c:v>0.25806451612903225</c:v>
                </c:pt>
                <c:pt idx="18" formatCode="0%">
                  <c:v>0.17032967032967039</c:v>
                </c:pt>
                <c:pt idx="19" formatCode="0%">
                  <c:v>0.20657276995305174</c:v>
                </c:pt>
                <c:pt idx="20" formatCode="0%">
                  <c:v>0.12062256809338523</c:v>
                </c:pt>
              </c:numCache>
            </c:numRef>
          </c:val>
          <c:smooth val="1"/>
          <c:extLst>
            <c:ext xmlns:c16="http://schemas.microsoft.com/office/drawing/2014/chart" uri="{C3380CC4-5D6E-409C-BE32-E72D297353CC}">
              <c16:uniqueId val="{00000003-D9CA-455B-A2D6-6172C4A35EC6}"/>
            </c:ext>
          </c:extLst>
        </c:ser>
        <c:ser>
          <c:idx val="0"/>
          <c:order val="1"/>
          <c:tx>
            <c:strRef>
              <c:f>'7dayMA'!$R$3</c:f>
              <c:strCache>
                <c:ptCount val="1"/>
                <c:pt idx="0">
                  <c:v>GR hospitalizations</c:v>
                </c:pt>
              </c:strCache>
            </c:strRef>
          </c:tx>
          <c:spPr>
            <a:ln w="19050" cap="rnd">
              <a:solidFill>
                <a:schemeClr val="accent4">
                  <a:alpha val="50000"/>
                </a:schemeClr>
              </a:solidFill>
              <a:prstDash val="sysDot"/>
              <a:round/>
            </a:ln>
            <a:effectLst/>
          </c:spPr>
          <c:marker>
            <c:symbol val="square"/>
            <c:size val="3"/>
            <c:spPr>
              <a:solidFill>
                <a:schemeClr val="accent4"/>
              </a:solidFill>
              <a:ln w="9525">
                <a:solidFill>
                  <a:schemeClr val="accent4"/>
                </a:solidFill>
              </a:ln>
              <a:effectLst/>
            </c:spPr>
          </c:marker>
          <c:trendline>
            <c:spPr>
              <a:ln w="44450" cap="rnd">
                <a:solidFill>
                  <a:schemeClr val="accent4"/>
                </a:solidFill>
                <a:prstDash val="solid"/>
              </a:ln>
              <a:effectLst/>
            </c:spPr>
            <c:trendlineType val="movingAvg"/>
            <c:period val="3"/>
            <c:dispRSqr val="0"/>
            <c:dispEq val="0"/>
          </c:trendline>
          <c:cat>
            <c:numRef>
              <c:extLst>
                <c:ext xmlns:c15="http://schemas.microsoft.com/office/drawing/2012/chart" uri="{02D57815-91ED-43cb-92C2-25804820EDAC}">
                  <c15:fullRef>
                    <c15:sqref>'7dayMA'!$C$69:$C$90</c15:sqref>
                  </c15:fullRef>
                </c:ext>
              </c:extLst>
              <c:f>'7dayMA'!$C$81:$C$90</c:f>
              <c:numCache>
                <c:formatCode>m/d/yyyy</c:formatCode>
                <c:ptCount val="10"/>
              </c:numCache>
            </c:numRef>
          </c:cat>
          <c:val>
            <c:numRef>
              <c:extLst>
                <c:ext xmlns:c15="http://schemas.microsoft.com/office/drawing/2012/chart" uri="{02D57815-91ED-43cb-92C2-25804820EDAC}">
                  <c15:fullRef>
                    <c15:sqref>'7dayMA'!$R$4:$R$36</c15:sqref>
                  </c15:fullRef>
                </c:ext>
              </c:extLst>
              <c:f>'7dayMA'!$R$16:$R$36</c:f>
              <c:numCache>
                <c:formatCode>General</c:formatCode>
                <c:ptCount val="21"/>
                <c:pt idx="4" formatCode="0%">
                  <c:v>0.18260869565217397</c:v>
                </c:pt>
                <c:pt idx="5" formatCode="0%">
                  <c:v>0.19117647058823528</c:v>
                </c:pt>
                <c:pt idx="6" formatCode="0%">
                  <c:v>0.26543209876543217</c:v>
                </c:pt>
                <c:pt idx="7" formatCode="0%">
                  <c:v>0.53170731707317076</c:v>
                </c:pt>
                <c:pt idx="8" formatCode="0%">
                  <c:v>0.2993630573248407</c:v>
                </c:pt>
                <c:pt idx="9" formatCode="0%">
                  <c:v>0.19852941176470584</c:v>
                </c:pt>
                <c:pt idx="10" formatCode="0%">
                  <c:v>0.31492842535787324</c:v>
                </c:pt>
                <c:pt idx="11" formatCode="0%">
                  <c:v>0.30015552099533438</c:v>
                </c:pt>
                <c:pt idx="12" formatCode="0%">
                  <c:v>0.18181818181818188</c:v>
                </c:pt>
                <c:pt idx="13" formatCode="0%">
                  <c:v>0.24493927125506065</c:v>
                </c:pt>
                <c:pt idx="14" formatCode="0%">
                  <c:v>0.21544715447154461</c:v>
                </c:pt>
                <c:pt idx="15" formatCode="0%">
                  <c:v>0.22809364548494981</c:v>
                </c:pt>
                <c:pt idx="16" formatCode="0%">
                  <c:v>0.17156862745098045</c:v>
                </c:pt>
                <c:pt idx="17" formatCode="0%">
                  <c:v>0.16225011622501162</c:v>
                </c:pt>
                <c:pt idx="18" formatCode="0%">
                  <c:v>0.18159999999999998</c:v>
                </c:pt>
                <c:pt idx="19" formatCode="0%">
                  <c:v>0.17907921462423837</c:v>
                </c:pt>
                <c:pt idx="20" formatCode="0%">
                  <c:v>0.14556416881998269</c:v>
                </c:pt>
              </c:numCache>
            </c:numRef>
          </c:val>
          <c:smooth val="1"/>
          <c:extLst>
            <c:ext xmlns:c16="http://schemas.microsoft.com/office/drawing/2014/chart" uri="{C3380CC4-5D6E-409C-BE32-E72D297353CC}">
              <c16:uniqueId val="{00000005-D9CA-455B-A2D6-6172C4A35EC6}"/>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0.70000000000000007"/>
          <c:min val="0"/>
        </c:scaling>
        <c:delete val="0"/>
        <c:axPos val="l"/>
        <c:majorGridlines>
          <c:spPr>
            <a:ln w="9525" cap="flat" cmpd="sng" algn="ctr">
              <a:solidFill>
                <a:schemeClr val="tx1"/>
              </a:solidFill>
              <a:round/>
            </a:ln>
            <a:effectLst/>
          </c:spPr>
        </c:maj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1"/>
      </c:valAx>
      <c:valAx>
        <c:axId val="842298944"/>
        <c:scaling>
          <c:orientation val="minMax"/>
          <c:max val="2"/>
        </c:scaling>
        <c:delete val="1"/>
        <c:axPos val="r"/>
        <c:numFmt formatCode="0.0" sourceLinked="0"/>
        <c:majorTickMark val="out"/>
        <c:minorTickMark val="none"/>
        <c:tickLblPos val="nextTo"/>
        <c:crossAx val="842288120"/>
        <c:crosses val="max"/>
        <c:crossBetween val="between"/>
      </c:valAx>
      <c:catAx>
        <c:axId val="842288120"/>
        <c:scaling>
          <c:orientation val="minMax"/>
        </c:scaling>
        <c:delete val="1"/>
        <c:axPos val="b"/>
        <c:numFmt formatCode="m/d/yyyy" sourceLinked="1"/>
        <c:majorTickMark val="out"/>
        <c:minorTickMark val="none"/>
        <c:tickLblPos val="nextTo"/>
        <c:crossAx val="842298944"/>
        <c:crosses val="autoZero"/>
        <c:auto val="1"/>
        <c:lblAlgn val="ctr"/>
        <c:lblOffset val="100"/>
        <c:noMultiLvlLbl val="1"/>
      </c:catAx>
      <c:spPr>
        <a:solidFill>
          <a:schemeClr val="bg1">
            <a:lumMod val="95000"/>
          </a:schemeClr>
        </a:solidFill>
        <a:ln>
          <a:noFill/>
        </a:ln>
        <a:effectLst/>
      </c:spPr>
    </c:plotArea>
    <c:legend>
      <c:legendPos val="r"/>
      <c:layout>
        <c:manualLayout>
          <c:xMode val="edge"/>
          <c:yMode val="edge"/>
          <c:x val="0.67194461086486401"/>
          <c:y val="0.24375220983676454"/>
          <c:w val="0.30700769456204352"/>
          <c:h val="0.1203544973642998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lineChart>
        <c:grouping val="standard"/>
        <c:varyColors val="0"/>
        <c:ser>
          <c:idx val="0"/>
          <c:order val="0"/>
          <c:tx>
            <c:strRef>
              <c:f>'7dayMA'!$F$3</c:f>
              <c:strCache>
                <c:ptCount val="1"/>
                <c:pt idx="0">
                  <c:v>New Cases</c:v>
                </c:pt>
              </c:strCache>
            </c:strRef>
          </c:tx>
          <c:spPr>
            <a:ln w="28575" cap="rnd">
              <a:solidFill>
                <a:schemeClr val="accent1"/>
              </a:solidFill>
              <a:round/>
            </a:ln>
            <a:effectLst/>
          </c:spPr>
          <c:marker>
            <c:symbol val="none"/>
          </c:marker>
          <c:val>
            <c:numRef>
              <c:f>'7dayMA'!$F$4:$F$36</c:f>
              <c:numCache>
                <c:formatCode>#,##0</c:formatCode>
                <c:ptCount val="3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numCache>
            </c:numRef>
          </c:val>
          <c:smooth val="0"/>
          <c:extLst>
            <c:ext xmlns:c16="http://schemas.microsoft.com/office/drawing/2014/chart" uri="{C3380CC4-5D6E-409C-BE32-E72D297353CC}">
              <c16:uniqueId val="{00000000-577C-4EB2-B7E0-65445E014F8A}"/>
            </c:ext>
          </c:extLst>
        </c:ser>
        <c:ser>
          <c:idx val="1"/>
          <c:order val="1"/>
          <c:tx>
            <c:strRef>
              <c:f>'7dayMA'!$U$3</c:f>
              <c:strCache>
                <c:ptCount val="1"/>
                <c:pt idx="0">
                  <c:v>RIVM</c:v>
                </c:pt>
              </c:strCache>
            </c:strRef>
          </c:tx>
          <c:spPr>
            <a:ln w="28575" cap="rnd">
              <a:solidFill>
                <a:schemeClr val="accent2"/>
              </a:solidFill>
              <a:round/>
            </a:ln>
            <a:effectLst/>
          </c:spPr>
          <c:marker>
            <c:symbol val="none"/>
          </c:marker>
          <c:val>
            <c:numRef>
              <c:f>'7dayMA'!$U$4:$U$36</c:f>
              <c:numCache>
                <c:formatCode>#,##0</c:formatCode>
                <c:ptCount val="33"/>
                <c:pt idx="0">
                  <c:v>3</c:v>
                </c:pt>
                <c:pt idx="1">
                  <c:v>5</c:v>
                </c:pt>
                <c:pt idx="2">
                  <c:v>13</c:v>
                </c:pt>
                <c:pt idx="3">
                  <c:v>13</c:v>
                </c:pt>
                <c:pt idx="4">
                  <c:v>47</c:v>
                </c:pt>
                <c:pt idx="5">
                  <c:v>40</c:v>
                </c:pt>
                <c:pt idx="6">
                  <c:v>41</c:v>
                </c:pt>
                <c:pt idx="7">
                  <c:v>41</c:v>
                </c:pt>
                <c:pt idx="8">
                  <c:v>33</c:v>
                </c:pt>
                <c:pt idx="9">
                  <c:v>45</c:v>
                </c:pt>
                <c:pt idx="10">
                  <c:v>71</c:v>
                </c:pt>
                <c:pt idx="11">
                  <c:v>77</c:v>
                </c:pt>
                <c:pt idx="12">
                  <c:v>135</c:v>
                </c:pt>
                <c:pt idx="13">
                  <c:v>172</c:v>
                </c:pt>
                <c:pt idx="14">
                  <c:v>184</c:v>
                </c:pt>
                <c:pt idx="15">
                  <c:v>216</c:v>
                </c:pt>
                <c:pt idx="16">
                  <c:v>221</c:v>
                </c:pt>
                <c:pt idx="17">
                  <c:v>234</c:v>
                </c:pt>
                <c:pt idx="18">
                  <c:v>272</c:v>
                </c:pt>
                <c:pt idx="19">
                  <c:v>372</c:v>
                </c:pt>
                <c:pt idx="20">
                  <c:v>459</c:v>
                </c:pt>
                <c:pt idx="21">
                  <c:v>514</c:v>
                </c:pt>
                <c:pt idx="22">
                  <c:v>703</c:v>
                </c:pt>
                <c:pt idx="23">
                  <c:v>667</c:v>
                </c:pt>
                <c:pt idx="24">
                  <c:v>541</c:v>
                </c:pt>
                <c:pt idx="25">
                  <c:v>618</c:v>
                </c:pt>
                <c:pt idx="26">
                  <c:v>1127</c:v>
                </c:pt>
                <c:pt idx="27">
                  <c:v>1043</c:v>
                </c:pt>
                <c:pt idx="28">
                  <c:v>1045</c:v>
                </c:pt>
                <c:pt idx="29">
                  <c:v>1171</c:v>
                </c:pt>
                <c:pt idx="30">
                  <c:v>970</c:v>
                </c:pt>
                <c:pt idx="31">
                  <c:v>622</c:v>
                </c:pt>
                <c:pt idx="32">
                  <c:v>35</c:v>
                </c:pt>
              </c:numCache>
            </c:numRef>
          </c:val>
          <c:smooth val="0"/>
          <c:extLst>
            <c:ext xmlns:c16="http://schemas.microsoft.com/office/drawing/2014/chart" uri="{C3380CC4-5D6E-409C-BE32-E72D297353CC}">
              <c16:uniqueId val="{00000001-577C-4EB2-B7E0-65445E014F8A}"/>
            </c:ext>
          </c:extLst>
        </c:ser>
        <c:ser>
          <c:idx val="2"/>
          <c:order val="2"/>
          <c:tx>
            <c:strRef>
              <c:f>'7dayMA'!$V$3</c:f>
              <c:strCache>
                <c:ptCount val="1"/>
                <c:pt idx="0">
                  <c:v>off7ma</c:v>
                </c:pt>
              </c:strCache>
            </c:strRef>
          </c:tx>
          <c:spPr>
            <a:ln w="28575" cap="rnd">
              <a:solidFill>
                <a:schemeClr val="accent3"/>
              </a:solidFill>
              <a:round/>
            </a:ln>
            <a:effectLst/>
          </c:spPr>
          <c:marker>
            <c:symbol val="none"/>
          </c:marker>
          <c:val>
            <c:numRef>
              <c:f>'7dayMA'!$V$4:$V$36</c:f>
              <c:numCache>
                <c:formatCode>#,##0</c:formatCode>
                <c:ptCount val="33"/>
                <c:pt idx="3">
                  <c:v>1.2857142857142858</c:v>
                </c:pt>
                <c:pt idx="4">
                  <c:v>2.4285714285714284</c:v>
                </c:pt>
                <c:pt idx="5">
                  <c:v>3.2857142857142856</c:v>
                </c:pt>
                <c:pt idx="6">
                  <c:v>5.4285714285714288</c:v>
                </c:pt>
                <c:pt idx="7">
                  <c:v>11.571428571428571</c:v>
                </c:pt>
                <c:pt idx="8">
                  <c:v>18</c:v>
                </c:pt>
                <c:pt idx="9">
                  <c:v>26</c:v>
                </c:pt>
                <c:pt idx="10">
                  <c:v>36.571428571428569</c:v>
                </c:pt>
                <c:pt idx="11">
                  <c:v>43.428571428571431</c:v>
                </c:pt>
                <c:pt idx="12">
                  <c:v>51.285714285714285</c:v>
                </c:pt>
                <c:pt idx="13">
                  <c:v>66.428571428571431</c:v>
                </c:pt>
                <c:pt idx="14">
                  <c:v>76</c:v>
                </c:pt>
                <c:pt idx="15">
                  <c:v>96.571428571428569</c:v>
                </c:pt>
                <c:pt idx="16">
                  <c:v>110.14285714285714</c:v>
                </c:pt>
                <c:pt idx="17">
                  <c:v>124.28571428571429</c:v>
                </c:pt>
                <c:pt idx="18">
                  <c:v>156</c:v>
                </c:pt>
                <c:pt idx="19">
                  <c:v>189</c:v>
                </c:pt>
                <c:pt idx="20">
                  <c:v>221.14285714285714</c:v>
                </c:pt>
                <c:pt idx="21">
                  <c:v>263.71428571428572</c:v>
                </c:pt>
                <c:pt idx="22">
                  <c:v>312.85714285714283</c:v>
                </c:pt>
                <c:pt idx="23">
                  <c:v>381.71428571428572</c:v>
                </c:pt>
                <c:pt idx="24">
                  <c:v>438.42857142857144</c:v>
                </c:pt>
                <c:pt idx="25">
                  <c:v>476.57142857142856</c:v>
                </c:pt>
                <c:pt idx="26">
                  <c:v>550.71428571428567</c:v>
                </c:pt>
                <c:pt idx="27">
                  <c:v>623</c:v>
                </c:pt>
                <c:pt idx="28">
                  <c:v>710.14285714285711</c:v>
                </c:pt>
                <c:pt idx="29">
                  <c:v>801.28571428571433</c:v>
                </c:pt>
                <c:pt idx="30">
                  <c:v>875.85714285714289</c:v>
                </c:pt>
                <c:pt idx="31">
                  <c:v>951.71428571428567</c:v>
                </c:pt>
                <c:pt idx="32">
                  <c:v>1000.1428571428571</c:v>
                </c:pt>
              </c:numCache>
            </c:numRef>
          </c:val>
          <c:smooth val="0"/>
          <c:extLst>
            <c:ext xmlns:c16="http://schemas.microsoft.com/office/drawing/2014/chart" uri="{C3380CC4-5D6E-409C-BE32-E72D297353CC}">
              <c16:uniqueId val="{00000002-577C-4EB2-B7E0-65445E014F8A}"/>
            </c:ext>
          </c:extLst>
        </c:ser>
        <c:ser>
          <c:idx val="3"/>
          <c:order val="3"/>
          <c:tx>
            <c:strRef>
              <c:f>'7dayMA'!$W$3</c:f>
              <c:strCache>
                <c:ptCount val="1"/>
                <c:pt idx="0">
                  <c:v>7ma</c:v>
                </c:pt>
              </c:strCache>
            </c:strRef>
          </c:tx>
          <c:spPr>
            <a:ln w="28575" cap="rnd">
              <a:solidFill>
                <a:schemeClr val="accent4"/>
              </a:solidFill>
              <a:round/>
            </a:ln>
            <a:effectLst/>
          </c:spPr>
          <c:marker>
            <c:symbol val="none"/>
          </c:marker>
          <c:val>
            <c:numRef>
              <c:f>'7dayMA'!$W$4:$W$36</c:f>
              <c:numCache>
                <c:formatCode>#,##0</c:formatCode>
                <c:ptCount val="33"/>
                <c:pt idx="3">
                  <c:v>4.8571428571428568</c:v>
                </c:pt>
                <c:pt idx="4">
                  <c:v>11.571428571428571</c:v>
                </c:pt>
                <c:pt idx="5">
                  <c:v>17.285714285714285</c:v>
                </c:pt>
                <c:pt idx="6">
                  <c:v>23.142857142857142</c:v>
                </c:pt>
                <c:pt idx="7">
                  <c:v>28.571428571428573</c:v>
                </c:pt>
                <c:pt idx="8">
                  <c:v>32.571428571428569</c:v>
                </c:pt>
                <c:pt idx="9">
                  <c:v>37.142857142857146</c:v>
                </c:pt>
                <c:pt idx="10">
                  <c:v>45.428571428571431</c:v>
                </c:pt>
                <c:pt idx="11">
                  <c:v>49.714285714285715</c:v>
                </c:pt>
                <c:pt idx="12">
                  <c:v>63.285714285714285</c:v>
                </c:pt>
                <c:pt idx="13">
                  <c:v>82</c:v>
                </c:pt>
                <c:pt idx="14">
                  <c:v>102.42857142857143</c:v>
                </c:pt>
                <c:pt idx="15">
                  <c:v>128.57142857142858</c:v>
                </c:pt>
                <c:pt idx="16">
                  <c:v>153.71428571428572</c:v>
                </c:pt>
                <c:pt idx="17">
                  <c:v>177</c:v>
                </c:pt>
                <c:pt idx="18">
                  <c:v>204.85714285714286</c:v>
                </c:pt>
                <c:pt idx="19">
                  <c:v>238.71428571428572</c:v>
                </c:pt>
                <c:pt idx="20">
                  <c:v>279.71428571428572</c:v>
                </c:pt>
                <c:pt idx="21">
                  <c:v>326.85714285714283</c:v>
                </c:pt>
                <c:pt idx="22">
                  <c:v>396.42857142857144</c:v>
                </c:pt>
                <c:pt idx="23">
                  <c:v>460.14285714285717</c:v>
                </c:pt>
                <c:pt idx="24">
                  <c:v>504</c:v>
                </c:pt>
                <c:pt idx="25">
                  <c:v>553.42857142857144</c:v>
                </c:pt>
                <c:pt idx="26">
                  <c:v>661.28571428571433</c:v>
                </c:pt>
                <c:pt idx="27">
                  <c:v>744.71428571428567</c:v>
                </c:pt>
                <c:pt idx="28">
                  <c:v>820.57142857142856</c:v>
                </c:pt>
                <c:pt idx="29">
                  <c:v>887.42857142857144</c:v>
                </c:pt>
                <c:pt idx="30">
                  <c:v>930.71428571428567</c:v>
                </c:pt>
                <c:pt idx="31">
                  <c:v>942.28571428571433</c:v>
                </c:pt>
                <c:pt idx="32">
                  <c:v>859</c:v>
                </c:pt>
              </c:numCache>
            </c:numRef>
          </c:val>
          <c:smooth val="0"/>
          <c:extLst>
            <c:ext xmlns:c16="http://schemas.microsoft.com/office/drawing/2014/chart" uri="{C3380CC4-5D6E-409C-BE32-E72D297353CC}">
              <c16:uniqueId val="{00000003-577C-4EB2-B7E0-65445E014F8A}"/>
            </c:ext>
          </c:extLst>
        </c:ser>
        <c:dLbls>
          <c:showLegendKey val="0"/>
          <c:showVal val="0"/>
          <c:showCatName val="0"/>
          <c:showSerName val="0"/>
          <c:showPercent val="0"/>
          <c:showBubbleSize val="0"/>
        </c:dLbls>
        <c:smooth val="0"/>
        <c:axId val="664298560"/>
        <c:axId val="664296264"/>
      </c:lineChart>
      <c:catAx>
        <c:axId val="6642985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664296264"/>
        <c:crosses val="autoZero"/>
        <c:auto val="1"/>
        <c:lblAlgn val="ctr"/>
        <c:lblOffset val="100"/>
        <c:noMultiLvlLbl val="0"/>
      </c:catAx>
      <c:valAx>
        <c:axId val="664296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664298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nl-NL" sz="2000" b="1"/>
              <a:t>Netherlands</a:t>
            </a:r>
            <a:r>
              <a:rPr lang="nl-NL" sz="2000" b="1" baseline="0"/>
              <a:t> Timeline - The "Grain of Salt graph".</a:t>
            </a:r>
            <a:endParaRPr lang="nl-NL" sz="2000" b="1"/>
          </a:p>
        </c:rich>
      </c:tx>
      <c:layout>
        <c:manualLayout>
          <c:xMode val="edge"/>
          <c:yMode val="edge"/>
          <c:x val="0.39184763071895423"/>
          <c:y val="4.5653594771241833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6.6094934640522879E-2"/>
          <c:y val="0.10042285783627081"/>
          <c:w val="0.92229959150326801"/>
          <c:h val="0.75272673998263318"/>
        </c:manualLayout>
      </c:layout>
      <c:barChart>
        <c:barDir val="col"/>
        <c:grouping val="clustered"/>
        <c:varyColors val="0"/>
        <c:ser>
          <c:idx val="1"/>
          <c:order val="0"/>
          <c:tx>
            <c:strRef>
              <c:f>'timeline 2'!$N$11</c:f>
              <c:strCache>
                <c:ptCount val="1"/>
                <c:pt idx="0">
                  <c:v>Estimated date of infection  (T-14)</c:v>
                </c:pt>
              </c:strCache>
            </c:strRef>
          </c:tx>
          <c:spPr>
            <a:gradFill flip="none" rotWithShape="1">
              <a:gsLst>
                <a:gs pos="82000">
                  <a:schemeClr val="bg1">
                    <a:lumMod val="65000"/>
                  </a:schemeClr>
                </a:gs>
                <a:gs pos="100000">
                  <a:schemeClr val="bg1">
                    <a:lumMod val="95000"/>
                  </a:schemeClr>
                </a:gs>
              </a:gsLst>
              <a:lin ang="16200000" scaled="1"/>
              <a:tileRect/>
            </a:gradFill>
            <a:ln>
              <a:noFill/>
            </a:ln>
            <a:effectLst/>
          </c:spPr>
          <c:invertIfNegative val="0"/>
          <c:cat>
            <c:numRef>
              <c:extLst>
                <c:ext xmlns:c15="http://schemas.microsoft.com/office/drawing/2012/chart" uri="{02D57815-91ED-43cb-92C2-25804820EDAC}">
                  <c15:fullRef>
                    <c15:sqref>'timeline 2'!$S$12:$S$74</c15:sqref>
                  </c15:fullRef>
                </c:ext>
              </c:extLst>
              <c:f>'timeline 2'!$S$24:$S$74</c:f>
              <c:numCache>
                <c:formatCode>m/d/yyyy</c:formatCode>
                <c:ptCount val="51"/>
                <c:pt idx="0">
                  <c:v>43878</c:v>
                </c:pt>
                <c:pt idx="1">
                  <c:v>43879</c:v>
                </c:pt>
                <c:pt idx="2">
                  <c:v>43880</c:v>
                </c:pt>
                <c:pt idx="3">
                  <c:v>43881</c:v>
                </c:pt>
                <c:pt idx="4">
                  <c:v>43882</c:v>
                </c:pt>
                <c:pt idx="5">
                  <c:v>43883</c:v>
                </c:pt>
                <c:pt idx="6">
                  <c:v>43884</c:v>
                </c:pt>
                <c:pt idx="7">
                  <c:v>43885</c:v>
                </c:pt>
                <c:pt idx="8">
                  <c:v>43886</c:v>
                </c:pt>
                <c:pt idx="9">
                  <c:v>43887</c:v>
                </c:pt>
                <c:pt idx="10">
                  <c:v>43888</c:v>
                </c:pt>
                <c:pt idx="11">
                  <c:v>43889</c:v>
                </c:pt>
                <c:pt idx="12">
                  <c:v>43890</c:v>
                </c:pt>
                <c:pt idx="13">
                  <c:v>43891</c:v>
                </c:pt>
                <c:pt idx="14">
                  <c:v>43892</c:v>
                </c:pt>
                <c:pt idx="15">
                  <c:v>43893</c:v>
                </c:pt>
                <c:pt idx="16">
                  <c:v>43894</c:v>
                </c:pt>
                <c:pt idx="17">
                  <c:v>43895</c:v>
                </c:pt>
                <c:pt idx="18">
                  <c:v>43896</c:v>
                </c:pt>
                <c:pt idx="19">
                  <c:v>43897</c:v>
                </c:pt>
                <c:pt idx="20">
                  <c:v>43898</c:v>
                </c:pt>
                <c:pt idx="21">
                  <c:v>43899</c:v>
                </c:pt>
                <c:pt idx="22">
                  <c:v>43900</c:v>
                </c:pt>
                <c:pt idx="23">
                  <c:v>43901</c:v>
                </c:pt>
                <c:pt idx="24">
                  <c:v>43902</c:v>
                </c:pt>
                <c:pt idx="25">
                  <c:v>43903</c:v>
                </c:pt>
                <c:pt idx="26">
                  <c:v>43904</c:v>
                </c:pt>
                <c:pt idx="27">
                  <c:v>43905</c:v>
                </c:pt>
                <c:pt idx="28">
                  <c:v>43906</c:v>
                </c:pt>
                <c:pt idx="29">
                  <c:v>43907</c:v>
                </c:pt>
                <c:pt idx="30">
                  <c:v>43908</c:v>
                </c:pt>
                <c:pt idx="31">
                  <c:v>43909</c:v>
                </c:pt>
                <c:pt idx="32">
                  <c:v>43910</c:v>
                </c:pt>
                <c:pt idx="33">
                  <c:v>43911</c:v>
                </c:pt>
                <c:pt idx="34">
                  <c:v>43912</c:v>
                </c:pt>
                <c:pt idx="35">
                  <c:v>43913</c:v>
                </c:pt>
                <c:pt idx="36">
                  <c:v>43914</c:v>
                </c:pt>
                <c:pt idx="37">
                  <c:v>43915</c:v>
                </c:pt>
                <c:pt idx="38">
                  <c:v>43916</c:v>
                </c:pt>
                <c:pt idx="39">
                  <c:v>43917</c:v>
                </c:pt>
                <c:pt idx="40">
                  <c:v>43918</c:v>
                </c:pt>
                <c:pt idx="41">
                  <c:v>43919</c:v>
                </c:pt>
                <c:pt idx="42">
                  <c:v>43920</c:v>
                </c:pt>
                <c:pt idx="43">
                  <c:v>43921</c:v>
                </c:pt>
                <c:pt idx="44">
                  <c:v>43922</c:v>
                </c:pt>
                <c:pt idx="45">
                  <c:v>43923</c:v>
                </c:pt>
                <c:pt idx="46">
                  <c:v>43924</c:v>
                </c:pt>
                <c:pt idx="47">
                  <c:v>43925</c:v>
                </c:pt>
                <c:pt idx="48">
                  <c:v>43926</c:v>
                </c:pt>
                <c:pt idx="49">
                  <c:v>43927</c:v>
                </c:pt>
                <c:pt idx="50">
                  <c:v>43928</c:v>
                </c:pt>
              </c:numCache>
            </c:numRef>
          </c:cat>
          <c:val>
            <c:numRef>
              <c:extLst>
                <c:ext xmlns:c15="http://schemas.microsoft.com/office/drawing/2012/chart" uri="{02D57815-91ED-43cb-92C2-25804820EDAC}">
                  <c15:fullRef>
                    <c15:sqref>'timeline 2'!$N$12:$N$66</c15:sqref>
                  </c15:fullRef>
                </c:ext>
              </c:extLst>
              <c:f>'timeline 2'!$N$24:$N$66</c:f>
              <c:numCache>
                <c:formatCode>General</c:formatCode>
                <c:ptCount val="43"/>
                <c:pt idx="0">
                  <c:v>8</c:v>
                </c:pt>
                <c:pt idx="1">
                  <c:v>6</c:v>
                </c:pt>
                <c:pt idx="2">
                  <c:v>15</c:v>
                </c:pt>
                <c:pt idx="3">
                  <c:v>44</c:v>
                </c:pt>
                <c:pt idx="4">
                  <c:v>46</c:v>
                </c:pt>
                <c:pt idx="5">
                  <c:v>60</c:v>
                </c:pt>
                <c:pt idx="6">
                  <c:v>77</c:v>
                </c:pt>
                <c:pt idx="7">
                  <c:v>56</c:v>
                </c:pt>
                <c:pt idx="8">
                  <c:v>61</c:v>
                </c:pt>
                <c:pt idx="9">
                  <c:v>121</c:v>
                </c:pt>
                <c:pt idx="10">
                  <c:v>111</c:v>
                </c:pt>
                <c:pt idx="11">
                  <c:v>190</c:v>
                </c:pt>
                <c:pt idx="12">
                  <c:v>155</c:v>
                </c:pt>
                <c:pt idx="13">
                  <c:v>176</c:v>
                </c:pt>
                <c:pt idx="14">
                  <c:v>278</c:v>
                </c:pt>
                <c:pt idx="15">
                  <c:v>292</c:v>
                </c:pt>
                <c:pt idx="16">
                  <c:v>346</c:v>
                </c:pt>
                <c:pt idx="17">
                  <c:v>409</c:v>
                </c:pt>
                <c:pt idx="18">
                  <c:v>534</c:v>
                </c:pt>
                <c:pt idx="19">
                  <c:v>637</c:v>
                </c:pt>
                <c:pt idx="20">
                  <c:v>573</c:v>
                </c:pt>
                <c:pt idx="21">
                  <c:v>545</c:v>
                </c:pt>
                <c:pt idx="22">
                  <c:v>811</c:v>
                </c:pt>
                <c:pt idx="23">
                  <c:v>852</c:v>
                </c:pt>
                <c:pt idx="24">
                  <c:v>1019</c:v>
                </c:pt>
                <c:pt idx="25">
                  <c:v>1172</c:v>
                </c:pt>
                <c:pt idx="26">
                  <c:v>1159</c:v>
                </c:pt>
                <c:pt idx="27">
                  <c:v>1104</c:v>
                </c:pt>
                <c:pt idx="28">
                  <c:v>884</c:v>
                </c:pt>
                <c:pt idx="29">
                  <c:v>845</c:v>
                </c:pt>
                <c:pt idx="30">
                  <c:v>1019</c:v>
                </c:pt>
                <c:pt idx="31">
                  <c:v>1083</c:v>
                </c:pt>
                <c:pt idx="32">
                  <c:v>1026</c:v>
                </c:pt>
                <c:pt idx="33">
                  <c:v>904</c:v>
                </c:pt>
                <c:pt idx="34">
                  <c:v>1224</c:v>
                </c:pt>
                <c:pt idx="35">
                  <c:v>952</c:v>
                </c:pt>
                <c:pt idx="36">
                  <c:v>777</c:v>
                </c:pt>
              </c:numCache>
            </c:numRef>
          </c:val>
          <c:extLst>
            <c:ext xmlns:c16="http://schemas.microsoft.com/office/drawing/2014/chart" uri="{C3380CC4-5D6E-409C-BE32-E72D297353CC}">
              <c16:uniqueId val="{00000000-496C-4CA7-ABC6-64E3C2CC9755}"/>
            </c:ext>
          </c:extLst>
        </c:ser>
        <c:ser>
          <c:idx val="0"/>
          <c:order val="1"/>
          <c:tx>
            <c:strRef>
              <c:f>'timeline 2'!$O$11</c:f>
              <c:strCache>
                <c:ptCount val="1"/>
                <c:pt idx="0">
                  <c:v>Date of diagnosis , new cases</c:v>
                </c:pt>
              </c:strCache>
            </c:strRef>
          </c:tx>
          <c:spPr>
            <a:solidFill>
              <a:schemeClr val="accent1"/>
            </a:solidFill>
            <a:ln>
              <a:noFill/>
            </a:ln>
            <a:effectLst/>
          </c:spPr>
          <c:invertIfNegative val="0"/>
          <c:cat>
            <c:numRef>
              <c:extLst>
                <c:ext xmlns:c15="http://schemas.microsoft.com/office/drawing/2012/chart" uri="{02D57815-91ED-43cb-92C2-25804820EDAC}">
                  <c15:fullRef>
                    <c15:sqref>'timeline 2'!$S$12:$S$74</c15:sqref>
                  </c15:fullRef>
                </c:ext>
              </c:extLst>
              <c:f>'timeline 2'!$S$24:$S$74</c:f>
              <c:numCache>
                <c:formatCode>m/d/yyyy</c:formatCode>
                <c:ptCount val="51"/>
                <c:pt idx="0">
                  <c:v>43878</c:v>
                </c:pt>
                <c:pt idx="1">
                  <c:v>43879</c:v>
                </c:pt>
                <c:pt idx="2">
                  <c:v>43880</c:v>
                </c:pt>
                <c:pt idx="3">
                  <c:v>43881</c:v>
                </c:pt>
                <c:pt idx="4">
                  <c:v>43882</c:v>
                </c:pt>
                <c:pt idx="5">
                  <c:v>43883</c:v>
                </c:pt>
                <c:pt idx="6">
                  <c:v>43884</c:v>
                </c:pt>
                <c:pt idx="7">
                  <c:v>43885</c:v>
                </c:pt>
                <c:pt idx="8">
                  <c:v>43886</c:v>
                </c:pt>
                <c:pt idx="9">
                  <c:v>43887</c:v>
                </c:pt>
                <c:pt idx="10">
                  <c:v>43888</c:v>
                </c:pt>
                <c:pt idx="11">
                  <c:v>43889</c:v>
                </c:pt>
                <c:pt idx="12">
                  <c:v>43890</c:v>
                </c:pt>
                <c:pt idx="13">
                  <c:v>43891</c:v>
                </c:pt>
                <c:pt idx="14">
                  <c:v>43892</c:v>
                </c:pt>
                <c:pt idx="15">
                  <c:v>43893</c:v>
                </c:pt>
                <c:pt idx="16">
                  <c:v>43894</c:v>
                </c:pt>
                <c:pt idx="17">
                  <c:v>43895</c:v>
                </c:pt>
                <c:pt idx="18">
                  <c:v>43896</c:v>
                </c:pt>
                <c:pt idx="19">
                  <c:v>43897</c:v>
                </c:pt>
                <c:pt idx="20">
                  <c:v>43898</c:v>
                </c:pt>
                <c:pt idx="21">
                  <c:v>43899</c:v>
                </c:pt>
                <c:pt idx="22">
                  <c:v>43900</c:v>
                </c:pt>
                <c:pt idx="23">
                  <c:v>43901</c:v>
                </c:pt>
                <c:pt idx="24">
                  <c:v>43902</c:v>
                </c:pt>
                <c:pt idx="25">
                  <c:v>43903</c:v>
                </c:pt>
                <c:pt idx="26">
                  <c:v>43904</c:v>
                </c:pt>
                <c:pt idx="27">
                  <c:v>43905</c:v>
                </c:pt>
                <c:pt idx="28">
                  <c:v>43906</c:v>
                </c:pt>
                <c:pt idx="29">
                  <c:v>43907</c:v>
                </c:pt>
                <c:pt idx="30">
                  <c:v>43908</c:v>
                </c:pt>
                <c:pt idx="31">
                  <c:v>43909</c:v>
                </c:pt>
                <c:pt idx="32">
                  <c:v>43910</c:v>
                </c:pt>
                <c:pt idx="33">
                  <c:v>43911</c:v>
                </c:pt>
                <c:pt idx="34">
                  <c:v>43912</c:v>
                </c:pt>
                <c:pt idx="35">
                  <c:v>43913</c:v>
                </c:pt>
                <c:pt idx="36">
                  <c:v>43914</c:v>
                </c:pt>
                <c:pt idx="37">
                  <c:v>43915</c:v>
                </c:pt>
                <c:pt idx="38">
                  <c:v>43916</c:v>
                </c:pt>
                <c:pt idx="39">
                  <c:v>43917</c:v>
                </c:pt>
                <c:pt idx="40">
                  <c:v>43918</c:v>
                </c:pt>
                <c:pt idx="41">
                  <c:v>43919</c:v>
                </c:pt>
                <c:pt idx="42">
                  <c:v>43920</c:v>
                </c:pt>
                <c:pt idx="43">
                  <c:v>43921</c:v>
                </c:pt>
                <c:pt idx="44">
                  <c:v>43922</c:v>
                </c:pt>
                <c:pt idx="45">
                  <c:v>43923</c:v>
                </c:pt>
                <c:pt idx="46">
                  <c:v>43924</c:v>
                </c:pt>
                <c:pt idx="47">
                  <c:v>43925</c:v>
                </c:pt>
                <c:pt idx="48">
                  <c:v>43926</c:v>
                </c:pt>
                <c:pt idx="49">
                  <c:v>43927</c:v>
                </c:pt>
                <c:pt idx="50">
                  <c:v>43928</c:v>
                </c:pt>
              </c:numCache>
            </c:numRef>
          </c:cat>
          <c:val>
            <c:numRef>
              <c:extLst>
                <c:ext xmlns:c15="http://schemas.microsoft.com/office/drawing/2012/chart" uri="{02D57815-91ED-43cb-92C2-25804820EDAC}">
                  <c15:fullRef>
                    <c15:sqref>'timeline 2'!$Q$12:$Q$74</c15:sqref>
                  </c15:fullRef>
                </c:ext>
              </c:extLst>
              <c:f>'timeline 2'!$Q$24:$Q$74</c:f>
              <c:numCache>
                <c:formatCode>General</c:formatCode>
                <c:ptCount val="51"/>
                <c:pt idx="10" formatCode="#,##0">
                  <c:v>1</c:v>
                </c:pt>
                <c:pt idx="11" formatCode="#,##0">
                  <c:v>1</c:v>
                </c:pt>
                <c:pt idx="12" formatCode="#,##0">
                  <c:v>4</c:v>
                </c:pt>
                <c:pt idx="13" formatCode="#,##0">
                  <c:v>3</c:v>
                </c:pt>
                <c:pt idx="14" formatCode="#,##0">
                  <c:v>8</c:v>
                </c:pt>
                <c:pt idx="15" formatCode="#,##0">
                  <c:v>6</c:v>
                </c:pt>
                <c:pt idx="16" formatCode="#,##0">
                  <c:v>15</c:v>
                </c:pt>
                <c:pt idx="17" formatCode="#,##0">
                  <c:v>44</c:v>
                </c:pt>
                <c:pt idx="18" formatCode="#,##0">
                  <c:v>46</c:v>
                </c:pt>
                <c:pt idx="19" formatCode="#,##0">
                  <c:v>60</c:v>
                </c:pt>
                <c:pt idx="20" formatCode="#,##0">
                  <c:v>77</c:v>
                </c:pt>
                <c:pt idx="21" formatCode="#,##0">
                  <c:v>56</c:v>
                </c:pt>
                <c:pt idx="22" formatCode="#,##0">
                  <c:v>61</c:v>
                </c:pt>
                <c:pt idx="23" formatCode="#,##0">
                  <c:v>121</c:v>
                </c:pt>
                <c:pt idx="24" formatCode="#,##0">
                  <c:v>111</c:v>
                </c:pt>
                <c:pt idx="25" formatCode="#,##0">
                  <c:v>190</c:v>
                </c:pt>
                <c:pt idx="26" formatCode="#,##0">
                  <c:v>155</c:v>
                </c:pt>
                <c:pt idx="27" formatCode="#,##0">
                  <c:v>176</c:v>
                </c:pt>
                <c:pt idx="28" formatCode="#,##0">
                  <c:v>278</c:v>
                </c:pt>
                <c:pt idx="29" formatCode="#,##0">
                  <c:v>292</c:v>
                </c:pt>
                <c:pt idx="30" formatCode="#,##0">
                  <c:v>346</c:v>
                </c:pt>
                <c:pt idx="31" formatCode="#,##0">
                  <c:v>409</c:v>
                </c:pt>
                <c:pt idx="32" formatCode="#,##0">
                  <c:v>534</c:v>
                </c:pt>
                <c:pt idx="33" formatCode="#,##0">
                  <c:v>637</c:v>
                </c:pt>
                <c:pt idx="34" formatCode="#,##0">
                  <c:v>573</c:v>
                </c:pt>
                <c:pt idx="35" formatCode="#,##0">
                  <c:v>545</c:v>
                </c:pt>
                <c:pt idx="36" formatCode="#,##0">
                  <c:v>811</c:v>
                </c:pt>
                <c:pt idx="37" formatCode="#,##0">
                  <c:v>852</c:v>
                </c:pt>
                <c:pt idx="38" formatCode="#,##0">
                  <c:v>1019</c:v>
                </c:pt>
                <c:pt idx="39" formatCode="#,##0">
                  <c:v>1172</c:v>
                </c:pt>
                <c:pt idx="40" formatCode="#,##0">
                  <c:v>1159</c:v>
                </c:pt>
                <c:pt idx="41" formatCode="0">
                  <c:v>1104</c:v>
                </c:pt>
                <c:pt idx="42" formatCode="0">
                  <c:v>884</c:v>
                </c:pt>
                <c:pt idx="43" formatCode="0">
                  <c:v>845</c:v>
                </c:pt>
                <c:pt idx="44" formatCode="0">
                  <c:v>1019</c:v>
                </c:pt>
                <c:pt idx="45" formatCode="0">
                  <c:v>1083</c:v>
                </c:pt>
                <c:pt idx="46" formatCode="0">
                  <c:v>1026</c:v>
                </c:pt>
                <c:pt idx="47" formatCode="0">
                  <c:v>904</c:v>
                </c:pt>
                <c:pt idx="48" formatCode="0">
                  <c:v>1224</c:v>
                </c:pt>
                <c:pt idx="49" formatCode="#,##0">
                  <c:v>952</c:v>
                </c:pt>
                <c:pt idx="50" formatCode="0">
                  <c:v>777</c:v>
                </c:pt>
              </c:numCache>
            </c:numRef>
          </c:val>
          <c:extLst>
            <c:ext xmlns:c16="http://schemas.microsoft.com/office/drawing/2014/chart" uri="{C3380CC4-5D6E-409C-BE32-E72D297353CC}">
              <c16:uniqueId val="{00000001-496C-4CA7-ABC6-64E3C2CC9755}"/>
            </c:ext>
          </c:extLst>
        </c:ser>
        <c:dLbls>
          <c:showLegendKey val="0"/>
          <c:showVal val="0"/>
          <c:showCatName val="0"/>
          <c:showSerName val="0"/>
          <c:showPercent val="0"/>
          <c:showBubbleSize val="0"/>
        </c:dLbls>
        <c:gapWidth val="50"/>
        <c:axId val="778517976"/>
        <c:axId val="778510760"/>
        <c:extLst>
          <c:ext xmlns:c15="http://schemas.microsoft.com/office/drawing/2012/chart" uri="{02D57815-91ED-43cb-92C2-25804820EDAC}">
            <c15:filteredBarSeries>
              <c15:ser>
                <c:idx val="3"/>
                <c:order val="2"/>
                <c:tx>
                  <c:strRef>
                    <c:extLst>
                      <c:ext uri="{02D57815-91ED-43cb-92C2-25804820EDAC}">
                        <c15:formulaRef>
                          <c15:sqref>'timeline 2'!$L$11</c15:sqref>
                        </c15:formulaRef>
                      </c:ext>
                    </c:extLst>
                    <c:strCache>
                      <c:ptCount val="1"/>
                      <c:pt idx="0">
                        <c:v>New Deceased</c:v>
                      </c:pt>
                    </c:strCache>
                  </c:strRef>
                </c:tx>
                <c:spPr>
                  <a:solidFill>
                    <a:srgbClr val="FF0000"/>
                  </a:solidFill>
                  <a:ln>
                    <a:solidFill>
                      <a:srgbClr val="FF0000"/>
                    </a:solidFill>
                  </a:ln>
                  <a:effectLst/>
                </c:spPr>
                <c:invertIfNegative val="0"/>
                <c:cat>
                  <c:numRef>
                    <c:extLst>
                      <c:ext uri="{02D57815-91ED-43cb-92C2-25804820EDAC}">
                        <c15:fullRef>
                          <c15:sqref>'timeline 2'!$S$12:$S$74</c15:sqref>
                        </c15:fullRef>
                        <c15:formulaRef>
                          <c15:sqref>'timeline 2'!$S$24:$S$74</c15:sqref>
                        </c15:formulaRef>
                      </c:ext>
                    </c:extLst>
                    <c:numCache>
                      <c:formatCode>m/d/yyyy</c:formatCode>
                      <c:ptCount val="51"/>
                      <c:pt idx="0">
                        <c:v>43878</c:v>
                      </c:pt>
                      <c:pt idx="1">
                        <c:v>43879</c:v>
                      </c:pt>
                      <c:pt idx="2">
                        <c:v>43880</c:v>
                      </c:pt>
                      <c:pt idx="3">
                        <c:v>43881</c:v>
                      </c:pt>
                      <c:pt idx="4">
                        <c:v>43882</c:v>
                      </c:pt>
                      <c:pt idx="5">
                        <c:v>43883</c:v>
                      </c:pt>
                      <c:pt idx="6">
                        <c:v>43884</c:v>
                      </c:pt>
                      <c:pt idx="7">
                        <c:v>43885</c:v>
                      </c:pt>
                      <c:pt idx="8">
                        <c:v>43886</c:v>
                      </c:pt>
                      <c:pt idx="9">
                        <c:v>43887</c:v>
                      </c:pt>
                      <c:pt idx="10">
                        <c:v>43888</c:v>
                      </c:pt>
                      <c:pt idx="11">
                        <c:v>43889</c:v>
                      </c:pt>
                      <c:pt idx="12">
                        <c:v>43890</c:v>
                      </c:pt>
                      <c:pt idx="13">
                        <c:v>43891</c:v>
                      </c:pt>
                      <c:pt idx="14">
                        <c:v>43892</c:v>
                      </c:pt>
                      <c:pt idx="15">
                        <c:v>43893</c:v>
                      </c:pt>
                      <c:pt idx="16">
                        <c:v>43894</c:v>
                      </c:pt>
                      <c:pt idx="17">
                        <c:v>43895</c:v>
                      </c:pt>
                      <c:pt idx="18">
                        <c:v>43896</c:v>
                      </c:pt>
                      <c:pt idx="19">
                        <c:v>43897</c:v>
                      </c:pt>
                      <c:pt idx="20">
                        <c:v>43898</c:v>
                      </c:pt>
                      <c:pt idx="21">
                        <c:v>43899</c:v>
                      </c:pt>
                      <c:pt idx="22">
                        <c:v>43900</c:v>
                      </c:pt>
                      <c:pt idx="23">
                        <c:v>43901</c:v>
                      </c:pt>
                      <c:pt idx="24">
                        <c:v>43902</c:v>
                      </c:pt>
                      <c:pt idx="25">
                        <c:v>43903</c:v>
                      </c:pt>
                      <c:pt idx="26">
                        <c:v>43904</c:v>
                      </c:pt>
                      <c:pt idx="27">
                        <c:v>43905</c:v>
                      </c:pt>
                      <c:pt idx="28">
                        <c:v>43906</c:v>
                      </c:pt>
                      <c:pt idx="29">
                        <c:v>43907</c:v>
                      </c:pt>
                      <c:pt idx="30">
                        <c:v>43908</c:v>
                      </c:pt>
                      <c:pt idx="31">
                        <c:v>43909</c:v>
                      </c:pt>
                      <c:pt idx="32">
                        <c:v>43910</c:v>
                      </c:pt>
                      <c:pt idx="33">
                        <c:v>43911</c:v>
                      </c:pt>
                      <c:pt idx="34">
                        <c:v>43912</c:v>
                      </c:pt>
                      <c:pt idx="35">
                        <c:v>43913</c:v>
                      </c:pt>
                      <c:pt idx="36">
                        <c:v>43914</c:v>
                      </c:pt>
                      <c:pt idx="37">
                        <c:v>43915</c:v>
                      </c:pt>
                      <c:pt idx="38">
                        <c:v>43916</c:v>
                      </c:pt>
                      <c:pt idx="39">
                        <c:v>43917</c:v>
                      </c:pt>
                      <c:pt idx="40">
                        <c:v>43918</c:v>
                      </c:pt>
                      <c:pt idx="41">
                        <c:v>43919</c:v>
                      </c:pt>
                      <c:pt idx="42">
                        <c:v>43920</c:v>
                      </c:pt>
                      <c:pt idx="43">
                        <c:v>43921</c:v>
                      </c:pt>
                      <c:pt idx="44">
                        <c:v>43922</c:v>
                      </c:pt>
                      <c:pt idx="45">
                        <c:v>43923</c:v>
                      </c:pt>
                      <c:pt idx="46">
                        <c:v>43924</c:v>
                      </c:pt>
                      <c:pt idx="47">
                        <c:v>43925</c:v>
                      </c:pt>
                      <c:pt idx="48">
                        <c:v>43926</c:v>
                      </c:pt>
                      <c:pt idx="49">
                        <c:v>43927</c:v>
                      </c:pt>
                      <c:pt idx="50">
                        <c:v>43928</c:v>
                      </c:pt>
                    </c:numCache>
                  </c:numRef>
                </c:cat>
                <c:val>
                  <c:numRef>
                    <c:extLst>
                      <c:ext uri="{02D57815-91ED-43cb-92C2-25804820EDAC}">
                        <c15:fullRef>
                          <c15:sqref>'timeline 2'!$L$12:$L$66</c15:sqref>
                        </c15:fullRef>
                        <c15:formulaRef>
                          <c15:sqref>'timeline 2'!$L$24:$L$66</c15:sqref>
                        </c15:formulaRef>
                      </c:ext>
                    </c:extLst>
                    <c:numCache>
                      <c:formatCode>General</c:formatCode>
                      <c:ptCount val="43"/>
                      <c:pt idx="18" formatCode="#,##0">
                        <c:v>1</c:v>
                      </c:pt>
                      <c:pt idx="19" formatCode="#,##0">
                        <c:v>0</c:v>
                      </c:pt>
                      <c:pt idx="20" formatCode="#,##0">
                        <c:v>2</c:v>
                      </c:pt>
                      <c:pt idx="21" formatCode="#,##0">
                        <c:v>0</c:v>
                      </c:pt>
                      <c:pt idx="22" formatCode="#,##0">
                        <c:v>1</c:v>
                      </c:pt>
                      <c:pt idx="23" formatCode="#,##0">
                        <c:v>1</c:v>
                      </c:pt>
                      <c:pt idx="24" formatCode="#,##0">
                        <c:v>0</c:v>
                      </c:pt>
                      <c:pt idx="25" formatCode="#,##0">
                        <c:v>5</c:v>
                      </c:pt>
                      <c:pt idx="26" formatCode="#,##0">
                        <c:v>2</c:v>
                      </c:pt>
                      <c:pt idx="27" formatCode="#,##0">
                        <c:v>8</c:v>
                      </c:pt>
                      <c:pt idx="28" formatCode="#,##0">
                        <c:v>4</c:v>
                      </c:pt>
                      <c:pt idx="29" formatCode="#,##0">
                        <c:v>19</c:v>
                      </c:pt>
                      <c:pt idx="30" formatCode="#,##0">
                        <c:v>15</c:v>
                      </c:pt>
                      <c:pt idx="31" formatCode="#,##0">
                        <c:v>18</c:v>
                      </c:pt>
                      <c:pt idx="32" formatCode="#,##0">
                        <c:v>30</c:v>
                      </c:pt>
                      <c:pt idx="33" formatCode="#,##0">
                        <c:v>30</c:v>
                      </c:pt>
                      <c:pt idx="34" formatCode="#,##0">
                        <c:v>43</c:v>
                      </c:pt>
                      <c:pt idx="35" formatCode="#,##0">
                        <c:v>34</c:v>
                      </c:pt>
                      <c:pt idx="36" formatCode="#,##0">
                        <c:v>63</c:v>
                      </c:pt>
                      <c:pt idx="37" formatCode="#,##0">
                        <c:v>80</c:v>
                      </c:pt>
                      <c:pt idx="38" formatCode="#,##0">
                        <c:v>78</c:v>
                      </c:pt>
                      <c:pt idx="39" formatCode="#,##0">
                        <c:v>112</c:v>
                      </c:pt>
                      <c:pt idx="40" formatCode="#,##0">
                        <c:v>93</c:v>
                      </c:pt>
                      <c:pt idx="41" formatCode="0">
                        <c:v>132</c:v>
                      </c:pt>
                      <c:pt idx="42" formatCode="0">
                        <c:v>93</c:v>
                      </c:pt>
                    </c:numCache>
                  </c:numRef>
                </c:val>
                <c:extLst>
                  <c:ext xmlns:c16="http://schemas.microsoft.com/office/drawing/2014/chart" uri="{C3380CC4-5D6E-409C-BE32-E72D297353CC}">
                    <c16:uniqueId val="{00000002-496C-4CA7-ABC6-64E3C2CC9755}"/>
                  </c:ext>
                </c:extLst>
              </c15:ser>
            </c15:filteredBarSeries>
            <c15:filteredBarSeries>
              <c15:ser>
                <c:idx val="4"/>
                <c:order val="3"/>
                <c:tx>
                  <c:strRef>
                    <c:extLst xmlns:c15="http://schemas.microsoft.com/office/drawing/2012/chart">
                      <c:ext xmlns:c15="http://schemas.microsoft.com/office/drawing/2012/chart" uri="{02D57815-91ED-43cb-92C2-25804820EDAC}">
                        <c15:formulaRef>
                          <c15:sqref>'timeline 2'!$K$11</c15:sqref>
                        </c15:formulaRef>
                      </c:ext>
                    </c:extLst>
                    <c:strCache>
                      <c:ptCount val="1"/>
                      <c:pt idx="0">
                        <c:v>Deceased  T-19</c:v>
                      </c:pt>
                    </c:strCache>
                  </c:strRef>
                </c:tx>
                <c:spPr>
                  <a:solidFill>
                    <a:srgbClr val="FF0000">
                      <a:alpha val="40000"/>
                    </a:srgbClr>
                  </a:solidFill>
                  <a:ln>
                    <a:noFill/>
                  </a:ln>
                  <a:effectLst/>
                </c:spPr>
                <c:invertIfNegative val="0"/>
                <c:cat>
                  <c:numRef>
                    <c:extLst>
                      <c:ext xmlns:c15="http://schemas.microsoft.com/office/drawing/2012/chart" uri="{02D57815-91ED-43cb-92C2-25804820EDAC}">
                        <c15:fullRef>
                          <c15:sqref>'timeline 2'!$S$12:$S$74</c15:sqref>
                        </c15:fullRef>
                        <c15:formulaRef>
                          <c15:sqref>'timeline 2'!$S$24:$S$74</c15:sqref>
                        </c15:formulaRef>
                      </c:ext>
                    </c:extLst>
                    <c:numCache>
                      <c:formatCode>m/d/yyyy</c:formatCode>
                      <c:ptCount val="51"/>
                      <c:pt idx="0">
                        <c:v>43878</c:v>
                      </c:pt>
                      <c:pt idx="1">
                        <c:v>43879</c:v>
                      </c:pt>
                      <c:pt idx="2">
                        <c:v>43880</c:v>
                      </c:pt>
                      <c:pt idx="3">
                        <c:v>43881</c:v>
                      </c:pt>
                      <c:pt idx="4">
                        <c:v>43882</c:v>
                      </c:pt>
                      <c:pt idx="5">
                        <c:v>43883</c:v>
                      </c:pt>
                      <c:pt idx="6">
                        <c:v>43884</c:v>
                      </c:pt>
                      <c:pt idx="7">
                        <c:v>43885</c:v>
                      </c:pt>
                      <c:pt idx="8">
                        <c:v>43886</c:v>
                      </c:pt>
                      <c:pt idx="9">
                        <c:v>43887</c:v>
                      </c:pt>
                      <c:pt idx="10">
                        <c:v>43888</c:v>
                      </c:pt>
                      <c:pt idx="11">
                        <c:v>43889</c:v>
                      </c:pt>
                      <c:pt idx="12">
                        <c:v>43890</c:v>
                      </c:pt>
                      <c:pt idx="13">
                        <c:v>43891</c:v>
                      </c:pt>
                      <c:pt idx="14">
                        <c:v>43892</c:v>
                      </c:pt>
                      <c:pt idx="15">
                        <c:v>43893</c:v>
                      </c:pt>
                      <c:pt idx="16">
                        <c:v>43894</c:v>
                      </c:pt>
                      <c:pt idx="17">
                        <c:v>43895</c:v>
                      </c:pt>
                      <c:pt idx="18">
                        <c:v>43896</c:v>
                      </c:pt>
                      <c:pt idx="19">
                        <c:v>43897</c:v>
                      </c:pt>
                      <c:pt idx="20">
                        <c:v>43898</c:v>
                      </c:pt>
                      <c:pt idx="21">
                        <c:v>43899</c:v>
                      </c:pt>
                      <c:pt idx="22">
                        <c:v>43900</c:v>
                      </c:pt>
                      <c:pt idx="23">
                        <c:v>43901</c:v>
                      </c:pt>
                      <c:pt idx="24">
                        <c:v>43902</c:v>
                      </c:pt>
                      <c:pt idx="25">
                        <c:v>43903</c:v>
                      </c:pt>
                      <c:pt idx="26">
                        <c:v>43904</c:v>
                      </c:pt>
                      <c:pt idx="27">
                        <c:v>43905</c:v>
                      </c:pt>
                      <c:pt idx="28">
                        <c:v>43906</c:v>
                      </c:pt>
                      <c:pt idx="29">
                        <c:v>43907</c:v>
                      </c:pt>
                      <c:pt idx="30">
                        <c:v>43908</c:v>
                      </c:pt>
                      <c:pt idx="31">
                        <c:v>43909</c:v>
                      </c:pt>
                      <c:pt idx="32">
                        <c:v>43910</c:v>
                      </c:pt>
                      <c:pt idx="33">
                        <c:v>43911</c:v>
                      </c:pt>
                      <c:pt idx="34">
                        <c:v>43912</c:v>
                      </c:pt>
                      <c:pt idx="35">
                        <c:v>43913</c:v>
                      </c:pt>
                      <c:pt idx="36">
                        <c:v>43914</c:v>
                      </c:pt>
                      <c:pt idx="37">
                        <c:v>43915</c:v>
                      </c:pt>
                      <c:pt idx="38">
                        <c:v>43916</c:v>
                      </c:pt>
                      <c:pt idx="39">
                        <c:v>43917</c:v>
                      </c:pt>
                      <c:pt idx="40">
                        <c:v>43918</c:v>
                      </c:pt>
                      <c:pt idx="41">
                        <c:v>43919</c:v>
                      </c:pt>
                      <c:pt idx="42">
                        <c:v>43920</c:v>
                      </c:pt>
                      <c:pt idx="43">
                        <c:v>43921</c:v>
                      </c:pt>
                      <c:pt idx="44">
                        <c:v>43922</c:v>
                      </c:pt>
                      <c:pt idx="45">
                        <c:v>43923</c:v>
                      </c:pt>
                      <c:pt idx="46">
                        <c:v>43924</c:v>
                      </c:pt>
                      <c:pt idx="47">
                        <c:v>43925</c:v>
                      </c:pt>
                      <c:pt idx="48">
                        <c:v>43926</c:v>
                      </c:pt>
                      <c:pt idx="49">
                        <c:v>43927</c:v>
                      </c:pt>
                      <c:pt idx="50">
                        <c:v>43928</c:v>
                      </c:pt>
                    </c:numCache>
                  </c:numRef>
                </c:cat>
                <c:val>
                  <c:numRef>
                    <c:extLst>
                      <c:ext xmlns:c15="http://schemas.microsoft.com/office/drawing/2012/chart" uri="{02D57815-91ED-43cb-92C2-25804820EDAC}">
                        <c15:fullRef>
                          <c15:sqref>'timeline 2'!$K$12:$K$66</c15:sqref>
                        </c15:fullRef>
                        <c15:formulaRef>
                          <c15:sqref>'timeline 2'!$K$24:$K$66</c15:sqref>
                        </c15:formulaRef>
                      </c:ext>
                    </c:extLst>
                    <c:numCache>
                      <c:formatCode>General</c:formatCode>
                      <c:ptCount val="43"/>
                      <c:pt idx="0" formatCode="#,##0">
                        <c:v>1</c:v>
                      </c:pt>
                      <c:pt idx="1" formatCode="#,##0">
                        <c:v>0</c:v>
                      </c:pt>
                      <c:pt idx="2" formatCode="#,##0">
                        <c:v>2</c:v>
                      </c:pt>
                      <c:pt idx="3" formatCode="#,##0">
                        <c:v>0</c:v>
                      </c:pt>
                      <c:pt idx="4" formatCode="#,##0">
                        <c:v>1</c:v>
                      </c:pt>
                      <c:pt idx="5" formatCode="#,##0">
                        <c:v>1</c:v>
                      </c:pt>
                      <c:pt idx="6" formatCode="#,##0">
                        <c:v>0</c:v>
                      </c:pt>
                      <c:pt idx="7" formatCode="#,##0">
                        <c:v>5</c:v>
                      </c:pt>
                      <c:pt idx="8" formatCode="#,##0">
                        <c:v>2</c:v>
                      </c:pt>
                      <c:pt idx="9" formatCode="#,##0">
                        <c:v>8</c:v>
                      </c:pt>
                      <c:pt idx="10" formatCode="#,##0">
                        <c:v>4</c:v>
                      </c:pt>
                      <c:pt idx="11" formatCode="#,##0">
                        <c:v>19</c:v>
                      </c:pt>
                      <c:pt idx="12" formatCode="#,##0">
                        <c:v>15</c:v>
                      </c:pt>
                      <c:pt idx="13" formatCode="#,##0">
                        <c:v>18</c:v>
                      </c:pt>
                      <c:pt idx="14" formatCode="#,##0">
                        <c:v>30</c:v>
                      </c:pt>
                      <c:pt idx="15" formatCode="#,##0">
                        <c:v>30</c:v>
                      </c:pt>
                      <c:pt idx="16" formatCode="#,##0">
                        <c:v>43</c:v>
                      </c:pt>
                      <c:pt idx="17" formatCode="#,##0">
                        <c:v>34</c:v>
                      </c:pt>
                      <c:pt idx="18" formatCode="#,##0">
                        <c:v>63</c:v>
                      </c:pt>
                      <c:pt idx="19" formatCode="#,##0">
                        <c:v>80</c:v>
                      </c:pt>
                      <c:pt idx="20" formatCode="#,##0">
                        <c:v>78</c:v>
                      </c:pt>
                      <c:pt idx="21" formatCode="#,##0">
                        <c:v>112</c:v>
                      </c:pt>
                      <c:pt idx="22" formatCode="#,##0">
                        <c:v>93</c:v>
                      </c:pt>
                      <c:pt idx="23" formatCode="#,##0">
                        <c:v>132</c:v>
                      </c:pt>
                      <c:pt idx="24" formatCode="#,##0">
                        <c:v>93</c:v>
                      </c:pt>
                    </c:numCache>
                  </c:numRef>
                </c:val>
                <c:extLst xmlns:c15="http://schemas.microsoft.com/office/drawing/2012/chart">
                  <c:ext xmlns:c16="http://schemas.microsoft.com/office/drawing/2014/chart" uri="{C3380CC4-5D6E-409C-BE32-E72D297353CC}">
                    <c16:uniqueId val="{00000003-496C-4CA7-ABC6-64E3C2CC9755}"/>
                  </c:ext>
                </c:extLst>
              </c15:ser>
            </c15:filteredBarSeries>
          </c:ext>
        </c:extLst>
      </c:barChart>
      <c:dateAx>
        <c:axId val="778517976"/>
        <c:scaling>
          <c:orientation val="minMax"/>
        </c:scaling>
        <c:delete val="0"/>
        <c:axPos val="b"/>
        <c:numFmt formatCode="[$-413]d/mmm;@"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778510760"/>
        <c:crosses val="autoZero"/>
        <c:auto val="1"/>
        <c:lblOffset val="100"/>
        <c:baseTimeUnit val="days"/>
      </c:dateAx>
      <c:valAx>
        <c:axId val="778510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778517976"/>
        <c:crosses val="autoZero"/>
        <c:crossBetween val="between"/>
      </c:valAx>
      <c:spPr>
        <a:noFill/>
        <a:ln>
          <a:noFill/>
        </a:ln>
        <a:effectLst/>
      </c:spPr>
    </c:plotArea>
    <c:legend>
      <c:legendPos val="t"/>
      <c:layout>
        <c:manualLayout>
          <c:xMode val="edge"/>
          <c:yMode val="edge"/>
          <c:x val="0.16845057189542484"/>
          <c:y val="0.10046911764705885"/>
          <c:w val="0.82288635620915029"/>
          <c:h val="5.759656862745098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a:solidFill>
                  <a:schemeClr val="tx1">
                    <a:lumMod val="75000"/>
                    <a:lumOff val="25000"/>
                  </a:schemeClr>
                </a:solidFill>
              </a:rPr>
              <a:t>Number</a:t>
            </a:r>
            <a:r>
              <a:rPr lang="nl-NL" sz="1800" b="1" baseline="0">
                <a:solidFill>
                  <a:schemeClr val="tx1">
                    <a:lumMod val="75000"/>
                    <a:lumOff val="25000"/>
                  </a:schemeClr>
                </a:solidFill>
              </a:rPr>
              <a:t> of tests performed</a:t>
            </a:r>
            <a:br>
              <a:rPr lang="nl-NL" sz="1800" b="1" baseline="0"/>
            </a:br>
            <a:r>
              <a:rPr lang="nl-NL" sz="1100" b="1" baseline="0">
                <a:solidFill>
                  <a:schemeClr val="bg2">
                    <a:lumMod val="50000"/>
                  </a:schemeClr>
                </a:solidFill>
              </a:rPr>
              <a:t>The number last few days will increase due to non-daily lab reporting</a:t>
            </a:r>
            <a:endParaRPr lang="nl-NL" sz="1800" b="1" baseline="0">
              <a:solidFill>
                <a:schemeClr val="bg2">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stacked"/>
        <c:varyColors val="0"/>
        <c:ser>
          <c:idx val="0"/>
          <c:order val="0"/>
          <c:tx>
            <c:strRef>
              <c:f>'Virologische dagstaten'!$W$7</c:f>
              <c:strCache>
                <c:ptCount val="1"/>
                <c:pt idx="0">
                  <c:v>Positive tests</c:v>
                </c:pt>
              </c:strCache>
            </c:strRef>
          </c:tx>
          <c:spPr>
            <a:solidFill>
              <a:schemeClr val="accent1"/>
            </a:solidFill>
            <a:ln>
              <a:noFill/>
            </a:ln>
            <a:effectLst/>
          </c:spPr>
          <c:invertIfNegative val="0"/>
          <c:dPt>
            <c:idx val="28"/>
            <c:invertIfNegative val="0"/>
            <c:bubble3D val="0"/>
            <c:spPr>
              <a:solidFill>
                <a:schemeClr val="accent1">
                  <a:alpha val="66000"/>
                </a:schemeClr>
              </a:solidFill>
              <a:ln>
                <a:noFill/>
              </a:ln>
              <a:effectLst/>
            </c:spPr>
            <c:extLst>
              <c:ext xmlns:c16="http://schemas.microsoft.com/office/drawing/2014/chart" uri="{C3380CC4-5D6E-409C-BE32-E72D297353CC}">
                <c16:uniqueId val="{00000001-706B-4940-8413-9C80C341100B}"/>
              </c:ext>
            </c:extLst>
          </c:dPt>
          <c:dPt>
            <c:idx val="29"/>
            <c:invertIfNegative val="0"/>
            <c:bubble3D val="0"/>
            <c:spPr>
              <a:solidFill>
                <a:schemeClr val="accent1">
                  <a:alpha val="60000"/>
                </a:schemeClr>
              </a:solidFill>
              <a:ln>
                <a:noFill/>
              </a:ln>
              <a:effectLst/>
            </c:spPr>
            <c:extLst>
              <c:ext xmlns:c16="http://schemas.microsoft.com/office/drawing/2014/chart" uri="{C3380CC4-5D6E-409C-BE32-E72D297353CC}">
                <c16:uniqueId val="{00000003-706B-4940-8413-9C80C341100B}"/>
              </c:ext>
            </c:extLst>
          </c:dPt>
          <c:dPt>
            <c:idx val="30"/>
            <c:invertIfNegative val="0"/>
            <c:bubble3D val="0"/>
            <c:spPr>
              <a:solidFill>
                <a:schemeClr val="accent1">
                  <a:alpha val="60000"/>
                </a:schemeClr>
              </a:solidFill>
              <a:ln>
                <a:noFill/>
              </a:ln>
              <a:effectLst/>
            </c:spPr>
            <c:extLst>
              <c:ext xmlns:c16="http://schemas.microsoft.com/office/drawing/2014/chart" uri="{C3380CC4-5D6E-409C-BE32-E72D297353CC}">
                <c16:uniqueId val="{00000008-5743-49DE-A447-D157E59F3848}"/>
              </c:ext>
            </c:extLst>
          </c:dPt>
          <c:dPt>
            <c:idx val="31"/>
            <c:invertIfNegative val="0"/>
            <c:bubble3D val="0"/>
            <c:spPr>
              <a:solidFill>
                <a:schemeClr val="accent1">
                  <a:alpha val="59000"/>
                </a:schemeClr>
              </a:solidFill>
              <a:ln>
                <a:noFill/>
              </a:ln>
              <a:effectLst/>
            </c:spPr>
            <c:extLst>
              <c:ext xmlns:c16="http://schemas.microsoft.com/office/drawing/2014/chart" uri="{C3380CC4-5D6E-409C-BE32-E72D297353CC}">
                <c16:uniqueId val="{0000000B-5743-49DE-A447-D157E59F3848}"/>
              </c:ext>
            </c:extLst>
          </c:dPt>
          <c:cat>
            <c:numRef>
              <c:f>'Virologische dagstaten'!$V$10:$V$40</c:f>
              <c:numCache>
                <c:formatCode>m/d/yyyy</c:formatCode>
                <c:ptCount val="31"/>
                <c:pt idx="0">
                  <c:v>43900</c:v>
                </c:pt>
                <c:pt idx="1">
                  <c:v>43901</c:v>
                </c:pt>
                <c:pt idx="2">
                  <c:v>43902</c:v>
                </c:pt>
                <c:pt idx="3">
                  <c:v>43903</c:v>
                </c:pt>
                <c:pt idx="4">
                  <c:v>43904</c:v>
                </c:pt>
                <c:pt idx="5">
                  <c:v>43905</c:v>
                </c:pt>
                <c:pt idx="6">
                  <c:v>43906</c:v>
                </c:pt>
                <c:pt idx="7">
                  <c:v>43907</c:v>
                </c:pt>
                <c:pt idx="8">
                  <c:v>43908</c:v>
                </c:pt>
                <c:pt idx="9">
                  <c:v>43909</c:v>
                </c:pt>
                <c:pt idx="10">
                  <c:v>43910</c:v>
                </c:pt>
                <c:pt idx="11">
                  <c:v>43911</c:v>
                </c:pt>
                <c:pt idx="12">
                  <c:v>43912</c:v>
                </c:pt>
                <c:pt idx="13">
                  <c:v>43913</c:v>
                </c:pt>
                <c:pt idx="14">
                  <c:v>43914</c:v>
                </c:pt>
                <c:pt idx="15">
                  <c:v>43915</c:v>
                </c:pt>
                <c:pt idx="16">
                  <c:v>43916</c:v>
                </c:pt>
                <c:pt idx="17">
                  <c:v>43917</c:v>
                </c:pt>
                <c:pt idx="18">
                  <c:v>43918</c:v>
                </c:pt>
                <c:pt idx="19">
                  <c:v>43919</c:v>
                </c:pt>
                <c:pt idx="20">
                  <c:v>43920</c:v>
                </c:pt>
                <c:pt idx="21">
                  <c:v>43921</c:v>
                </c:pt>
                <c:pt idx="22">
                  <c:v>43922</c:v>
                </c:pt>
                <c:pt idx="23">
                  <c:v>43923</c:v>
                </c:pt>
                <c:pt idx="24">
                  <c:v>43924</c:v>
                </c:pt>
                <c:pt idx="25">
                  <c:v>43925</c:v>
                </c:pt>
                <c:pt idx="26">
                  <c:v>43926</c:v>
                </c:pt>
                <c:pt idx="27">
                  <c:v>43927</c:v>
                </c:pt>
                <c:pt idx="28">
                  <c:v>43928</c:v>
                </c:pt>
                <c:pt idx="29">
                  <c:v>43929</c:v>
                </c:pt>
                <c:pt idx="30">
                  <c:v>43930</c:v>
                </c:pt>
              </c:numCache>
            </c:numRef>
          </c:cat>
          <c:val>
            <c:numRef>
              <c:f>'Virologische dagstaten'!$W$10:$W$41</c:f>
              <c:numCache>
                <c:formatCode>General</c:formatCode>
                <c:ptCount val="32"/>
                <c:pt idx="0">
                  <c:v>117</c:v>
                </c:pt>
                <c:pt idx="1">
                  <c:v>175</c:v>
                </c:pt>
                <c:pt idx="2">
                  <c:v>163</c:v>
                </c:pt>
                <c:pt idx="3">
                  <c:v>256</c:v>
                </c:pt>
                <c:pt idx="4">
                  <c:v>168</c:v>
                </c:pt>
                <c:pt idx="5">
                  <c:v>176</c:v>
                </c:pt>
                <c:pt idx="6">
                  <c:v>334</c:v>
                </c:pt>
                <c:pt idx="7">
                  <c:v>456</c:v>
                </c:pt>
                <c:pt idx="8">
                  <c:v>390</c:v>
                </c:pt>
                <c:pt idx="9">
                  <c:v>560</c:v>
                </c:pt>
                <c:pt idx="10">
                  <c:v>615</c:v>
                </c:pt>
                <c:pt idx="11">
                  <c:v>477</c:v>
                </c:pt>
                <c:pt idx="12">
                  <c:v>480</c:v>
                </c:pt>
                <c:pt idx="13">
                  <c:v>562</c:v>
                </c:pt>
                <c:pt idx="14">
                  <c:v>951</c:v>
                </c:pt>
                <c:pt idx="15">
                  <c:v>1082</c:v>
                </c:pt>
                <c:pt idx="16">
                  <c:v>1065</c:v>
                </c:pt>
                <c:pt idx="17">
                  <c:v>1100</c:v>
                </c:pt>
                <c:pt idx="18">
                  <c:v>961</c:v>
                </c:pt>
                <c:pt idx="19">
                  <c:v>607</c:v>
                </c:pt>
                <c:pt idx="20">
                  <c:v>925</c:v>
                </c:pt>
                <c:pt idx="21">
                  <c:v>1103</c:v>
                </c:pt>
                <c:pt idx="22">
                  <c:v>1096</c:v>
                </c:pt>
                <c:pt idx="23">
                  <c:v>1229</c:v>
                </c:pt>
                <c:pt idx="24">
                  <c:v>1264</c:v>
                </c:pt>
                <c:pt idx="25">
                  <c:v>923</c:v>
                </c:pt>
                <c:pt idx="26">
                  <c:v>618</c:v>
                </c:pt>
                <c:pt idx="27">
                  <c:v>942</c:v>
                </c:pt>
                <c:pt idx="28">
                  <c:v>1249</c:v>
                </c:pt>
                <c:pt idx="29">
                  <c:v>1304</c:v>
                </c:pt>
                <c:pt idx="30">
                  <c:v>1179</c:v>
                </c:pt>
                <c:pt idx="31">
                  <c:v>950</c:v>
                </c:pt>
              </c:numCache>
            </c:numRef>
          </c:val>
          <c:extLst>
            <c:ext xmlns:c16="http://schemas.microsoft.com/office/drawing/2014/chart" uri="{C3380CC4-5D6E-409C-BE32-E72D297353CC}">
              <c16:uniqueId val="{00000000-26CB-404B-B293-5D6C1B048FAA}"/>
            </c:ext>
          </c:extLst>
        </c:ser>
        <c:ser>
          <c:idx val="1"/>
          <c:order val="1"/>
          <c:tx>
            <c:strRef>
              <c:f>'Virologische dagstaten'!$X$7</c:f>
              <c:strCache>
                <c:ptCount val="1"/>
                <c:pt idx="0">
                  <c:v>Total tests</c:v>
                </c:pt>
              </c:strCache>
            </c:strRef>
          </c:tx>
          <c:spPr>
            <a:solidFill>
              <a:schemeClr val="accent2"/>
            </a:solidFill>
            <a:ln>
              <a:noFill/>
            </a:ln>
            <a:effectLst/>
          </c:spPr>
          <c:invertIfNegative val="0"/>
          <c:dPt>
            <c:idx val="28"/>
            <c:invertIfNegative val="0"/>
            <c:bubble3D val="0"/>
            <c:spPr>
              <a:solidFill>
                <a:schemeClr val="accent2">
                  <a:alpha val="80000"/>
                </a:schemeClr>
              </a:solidFill>
              <a:ln>
                <a:noFill/>
              </a:ln>
              <a:effectLst/>
            </c:spPr>
            <c:extLst>
              <c:ext xmlns:c16="http://schemas.microsoft.com/office/drawing/2014/chart" uri="{C3380CC4-5D6E-409C-BE32-E72D297353CC}">
                <c16:uniqueId val="{00000009-706B-4940-8413-9C80C341100B}"/>
              </c:ext>
            </c:extLst>
          </c:dPt>
          <c:dPt>
            <c:idx val="29"/>
            <c:invertIfNegative val="0"/>
            <c:bubble3D val="0"/>
            <c:spPr>
              <a:solidFill>
                <a:schemeClr val="accent2">
                  <a:alpha val="66000"/>
                </a:schemeClr>
              </a:solidFill>
              <a:ln>
                <a:noFill/>
              </a:ln>
              <a:effectLst/>
            </c:spPr>
            <c:extLst>
              <c:ext xmlns:c16="http://schemas.microsoft.com/office/drawing/2014/chart" uri="{C3380CC4-5D6E-409C-BE32-E72D297353CC}">
                <c16:uniqueId val="{0000000B-706B-4940-8413-9C80C341100B}"/>
              </c:ext>
            </c:extLst>
          </c:dPt>
          <c:dPt>
            <c:idx val="30"/>
            <c:invertIfNegative val="0"/>
            <c:bubble3D val="0"/>
            <c:spPr>
              <a:solidFill>
                <a:schemeClr val="accent2">
                  <a:alpha val="60000"/>
                </a:schemeClr>
              </a:solidFill>
              <a:ln>
                <a:noFill/>
              </a:ln>
              <a:effectLst/>
            </c:spPr>
            <c:extLst>
              <c:ext xmlns:c16="http://schemas.microsoft.com/office/drawing/2014/chart" uri="{C3380CC4-5D6E-409C-BE32-E72D297353CC}">
                <c16:uniqueId val="{00000009-5743-49DE-A447-D157E59F3848}"/>
              </c:ext>
            </c:extLst>
          </c:dPt>
          <c:cat>
            <c:numRef>
              <c:f>'Virologische dagstaten'!$V$10:$V$40</c:f>
              <c:numCache>
                <c:formatCode>m/d/yyyy</c:formatCode>
                <c:ptCount val="31"/>
                <c:pt idx="0">
                  <c:v>43900</c:v>
                </c:pt>
                <c:pt idx="1">
                  <c:v>43901</c:v>
                </c:pt>
                <c:pt idx="2">
                  <c:v>43902</c:v>
                </c:pt>
                <c:pt idx="3">
                  <c:v>43903</c:v>
                </c:pt>
                <c:pt idx="4">
                  <c:v>43904</c:v>
                </c:pt>
                <c:pt idx="5">
                  <c:v>43905</c:v>
                </c:pt>
                <c:pt idx="6">
                  <c:v>43906</c:v>
                </c:pt>
                <c:pt idx="7">
                  <c:v>43907</c:v>
                </c:pt>
                <c:pt idx="8">
                  <c:v>43908</c:v>
                </c:pt>
                <c:pt idx="9">
                  <c:v>43909</c:v>
                </c:pt>
                <c:pt idx="10">
                  <c:v>43910</c:v>
                </c:pt>
                <c:pt idx="11">
                  <c:v>43911</c:v>
                </c:pt>
                <c:pt idx="12">
                  <c:v>43912</c:v>
                </c:pt>
                <c:pt idx="13">
                  <c:v>43913</c:v>
                </c:pt>
                <c:pt idx="14">
                  <c:v>43914</c:v>
                </c:pt>
                <c:pt idx="15">
                  <c:v>43915</c:v>
                </c:pt>
                <c:pt idx="16">
                  <c:v>43916</c:v>
                </c:pt>
                <c:pt idx="17">
                  <c:v>43917</c:v>
                </c:pt>
                <c:pt idx="18">
                  <c:v>43918</c:v>
                </c:pt>
                <c:pt idx="19">
                  <c:v>43919</c:v>
                </c:pt>
                <c:pt idx="20">
                  <c:v>43920</c:v>
                </c:pt>
                <c:pt idx="21">
                  <c:v>43921</c:v>
                </c:pt>
                <c:pt idx="22">
                  <c:v>43922</c:v>
                </c:pt>
                <c:pt idx="23">
                  <c:v>43923</c:v>
                </c:pt>
                <c:pt idx="24">
                  <c:v>43924</c:v>
                </c:pt>
                <c:pt idx="25">
                  <c:v>43925</c:v>
                </c:pt>
                <c:pt idx="26">
                  <c:v>43926</c:v>
                </c:pt>
                <c:pt idx="27">
                  <c:v>43927</c:v>
                </c:pt>
                <c:pt idx="28">
                  <c:v>43928</c:v>
                </c:pt>
                <c:pt idx="29">
                  <c:v>43929</c:v>
                </c:pt>
                <c:pt idx="30">
                  <c:v>43930</c:v>
                </c:pt>
              </c:numCache>
            </c:numRef>
          </c:cat>
          <c:val>
            <c:numRef>
              <c:f>'Virologische dagstaten'!$X$10:$X$40</c:f>
              <c:numCache>
                <c:formatCode>General</c:formatCode>
                <c:ptCount val="31"/>
                <c:pt idx="0">
                  <c:v>1271</c:v>
                </c:pt>
                <c:pt idx="1">
                  <c:v>1671</c:v>
                </c:pt>
                <c:pt idx="2">
                  <c:v>1302</c:v>
                </c:pt>
                <c:pt idx="3">
                  <c:v>1729</c:v>
                </c:pt>
                <c:pt idx="4">
                  <c:v>1176</c:v>
                </c:pt>
                <c:pt idx="5">
                  <c:v>1368</c:v>
                </c:pt>
                <c:pt idx="6">
                  <c:v>1965</c:v>
                </c:pt>
                <c:pt idx="7">
                  <c:v>2998</c:v>
                </c:pt>
                <c:pt idx="8">
                  <c:v>2558</c:v>
                </c:pt>
                <c:pt idx="9">
                  <c:v>2708</c:v>
                </c:pt>
                <c:pt idx="10">
                  <c:v>2759</c:v>
                </c:pt>
                <c:pt idx="11">
                  <c:v>1621</c:v>
                </c:pt>
                <c:pt idx="12">
                  <c:v>1479</c:v>
                </c:pt>
                <c:pt idx="13">
                  <c:v>1734</c:v>
                </c:pt>
                <c:pt idx="14">
                  <c:v>2867</c:v>
                </c:pt>
                <c:pt idx="15">
                  <c:v>2715</c:v>
                </c:pt>
                <c:pt idx="16">
                  <c:v>2434</c:v>
                </c:pt>
                <c:pt idx="17">
                  <c:v>2706</c:v>
                </c:pt>
                <c:pt idx="18">
                  <c:v>1879</c:v>
                </c:pt>
                <c:pt idx="19">
                  <c:v>1390</c:v>
                </c:pt>
                <c:pt idx="20">
                  <c:v>2322</c:v>
                </c:pt>
                <c:pt idx="21">
                  <c:v>3291</c:v>
                </c:pt>
                <c:pt idx="22">
                  <c:v>3177</c:v>
                </c:pt>
                <c:pt idx="23">
                  <c:v>3622</c:v>
                </c:pt>
                <c:pt idx="24">
                  <c:v>4066</c:v>
                </c:pt>
                <c:pt idx="25">
                  <c:v>2720</c:v>
                </c:pt>
                <c:pt idx="26">
                  <c:v>1777</c:v>
                </c:pt>
                <c:pt idx="27">
                  <c:v>3178</c:v>
                </c:pt>
                <c:pt idx="28">
                  <c:v>4800</c:v>
                </c:pt>
                <c:pt idx="29">
                  <c:v>4640</c:v>
                </c:pt>
                <c:pt idx="30">
                  <c:v>4598</c:v>
                </c:pt>
              </c:numCache>
            </c:numRef>
          </c:val>
          <c:extLst>
            <c:ext xmlns:c16="http://schemas.microsoft.com/office/drawing/2014/chart" uri="{C3380CC4-5D6E-409C-BE32-E72D297353CC}">
              <c16:uniqueId val="{00000001-26CB-404B-B293-5D6C1B048FAA}"/>
            </c:ext>
          </c:extLst>
        </c:ser>
        <c:dLbls>
          <c:showLegendKey val="0"/>
          <c:showVal val="0"/>
          <c:showCatName val="0"/>
          <c:showSerName val="0"/>
          <c:showPercent val="0"/>
          <c:showBubbleSize val="0"/>
        </c:dLbls>
        <c:gapWidth val="30"/>
        <c:overlap val="100"/>
        <c:axId val="269304728"/>
        <c:axId val="269305712"/>
      </c:barChart>
      <c:dateAx>
        <c:axId val="269304728"/>
        <c:scaling>
          <c:orientation val="minMax"/>
        </c:scaling>
        <c:delete val="0"/>
        <c:axPos val="b"/>
        <c:numFmt formatCode="d/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LID4096"/>
          </a:p>
        </c:txPr>
        <c:crossAx val="269305712"/>
        <c:crosses val="autoZero"/>
        <c:auto val="1"/>
        <c:lblOffset val="100"/>
        <c:baseTimeUnit val="days"/>
      </c:dateAx>
      <c:valAx>
        <c:axId val="26930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2693047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a:solidFill>
                  <a:schemeClr val="tx1">
                    <a:lumMod val="75000"/>
                    <a:lumOff val="25000"/>
                  </a:schemeClr>
                </a:solidFill>
              </a:rPr>
              <a:t>Number</a:t>
            </a:r>
            <a:r>
              <a:rPr lang="nl-NL" sz="1800" b="1" baseline="0">
                <a:solidFill>
                  <a:schemeClr val="tx1">
                    <a:lumMod val="75000"/>
                    <a:lumOff val="25000"/>
                  </a:schemeClr>
                </a:solidFill>
              </a:rPr>
              <a:t> of tests performed</a:t>
            </a:r>
            <a:br>
              <a:rPr lang="nl-NL" sz="1800" b="1" baseline="0"/>
            </a:br>
            <a:r>
              <a:rPr lang="nl-NL" sz="1200" b="1" baseline="0">
                <a:solidFill>
                  <a:schemeClr val="bg2">
                    <a:lumMod val="50000"/>
                  </a:schemeClr>
                </a:solidFill>
              </a:rPr>
              <a:t>The number of tests in the last few days will increase due to non-daily lab reporting</a:t>
            </a:r>
            <a:endParaRPr lang="nl-NL" sz="1800" b="1" baseline="0">
              <a:solidFill>
                <a:schemeClr val="bg2">
                  <a:lumMod val="50000"/>
                </a:schemeClr>
              </a:solidFill>
            </a:endParaRPr>
          </a:p>
        </c:rich>
      </c:tx>
      <c:layout>
        <c:manualLayout>
          <c:xMode val="edge"/>
          <c:yMode val="edge"/>
          <c:x val="0.13777183124367748"/>
          <c:y val="1.0745387204105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lineChart>
        <c:grouping val="standard"/>
        <c:varyColors val="0"/>
        <c:ser>
          <c:idx val="1"/>
          <c:order val="1"/>
          <c:tx>
            <c:strRef>
              <c:f>'Virologische dagstaten'!$X$7</c:f>
              <c:strCache>
                <c:ptCount val="1"/>
                <c:pt idx="0">
                  <c:v>Total tests</c:v>
                </c:pt>
              </c:strCache>
            </c:strRef>
          </c:tx>
          <c:spPr>
            <a:ln w="38100" cap="rnd">
              <a:solidFill>
                <a:schemeClr val="accent2"/>
              </a:solidFill>
              <a:round/>
            </a:ln>
            <a:effectLst/>
          </c:spPr>
          <c:marker>
            <c:symbol val="circle"/>
            <c:size val="6"/>
            <c:spPr>
              <a:solidFill>
                <a:schemeClr val="accent2">
                  <a:lumMod val="75000"/>
                </a:schemeClr>
              </a:solidFill>
              <a:ln w="9525">
                <a:solidFill>
                  <a:schemeClr val="accent2">
                    <a:lumMod val="75000"/>
                  </a:schemeClr>
                </a:solidFill>
              </a:ln>
              <a:effectLst/>
            </c:spPr>
          </c:marker>
          <c:cat>
            <c:numRef>
              <c:f>'Virologische dagstaten'!$V$10:$V$40</c:f>
              <c:numCache>
                <c:formatCode>m/d/yyyy</c:formatCode>
                <c:ptCount val="31"/>
                <c:pt idx="0">
                  <c:v>43900</c:v>
                </c:pt>
                <c:pt idx="1">
                  <c:v>43901</c:v>
                </c:pt>
                <c:pt idx="2">
                  <c:v>43902</c:v>
                </c:pt>
                <c:pt idx="3">
                  <c:v>43903</c:v>
                </c:pt>
                <c:pt idx="4">
                  <c:v>43904</c:v>
                </c:pt>
                <c:pt idx="5">
                  <c:v>43905</c:v>
                </c:pt>
                <c:pt idx="6">
                  <c:v>43906</c:v>
                </c:pt>
                <c:pt idx="7">
                  <c:v>43907</c:v>
                </c:pt>
                <c:pt idx="8">
                  <c:v>43908</c:v>
                </c:pt>
                <c:pt idx="9">
                  <c:v>43909</c:v>
                </c:pt>
                <c:pt idx="10">
                  <c:v>43910</c:v>
                </c:pt>
                <c:pt idx="11">
                  <c:v>43911</c:v>
                </c:pt>
                <c:pt idx="12">
                  <c:v>43912</c:v>
                </c:pt>
                <c:pt idx="13">
                  <c:v>43913</c:v>
                </c:pt>
                <c:pt idx="14">
                  <c:v>43914</c:v>
                </c:pt>
                <c:pt idx="15">
                  <c:v>43915</c:v>
                </c:pt>
                <c:pt idx="16">
                  <c:v>43916</c:v>
                </c:pt>
                <c:pt idx="17">
                  <c:v>43917</c:v>
                </c:pt>
                <c:pt idx="18">
                  <c:v>43918</c:v>
                </c:pt>
                <c:pt idx="19">
                  <c:v>43919</c:v>
                </c:pt>
                <c:pt idx="20">
                  <c:v>43920</c:v>
                </c:pt>
                <c:pt idx="21">
                  <c:v>43921</c:v>
                </c:pt>
                <c:pt idx="22">
                  <c:v>43922</c:v>
                </c:pt>
                <c:pt idx="23">
                  <c:v>43923</c:v>
                </c:pt>
                <c:pt idx="24">
                  <c:v>43924</c:v>
                </c:pt>
                <c:pt idx="25">
                  <c:v>43925</c:v>
                </c:pt>
                <c:pt idx="26">
                  <c:v>43926</c:v>
                </c:pt>
                <c:pt idx="27">
                  <c:v>43927</c:v>
                </c:pt>
                <c:pt idx="28">
                  <c:v>43928</c:v>
                </c:pt>
                <c:pt idx="29">
                  <c:v>43929</c:v>
                </c:pt>
                <c:pt idx="30">
                  <c:v>43930</c:v>
                </c:pt>
              </c:numCache>
            </c:numRef>
          </c:cat>
          <c:val>
            <c:numRef>
              <c:f>'Virologische dagstaten'!$O$10:$O$40</c:f>
              <c:numCache>
                <c:formatCode>General</c:formatCode>
                <c:ptCount val="31"/>
                <c:pt idx="0">
                  <c:v>1388</c:v>
                </c:pt>
                <c:pt idx="1">
                  <c:v>1846</c:v>
                </c:pt>
                <c:pt idx="2">
                  <c:v>1465</c:v>
                </c:pt>
                <c:pt idx="3">
                  <c:v>1985</c:v>
                </c:pt>
                <c:pt idx="4">
                  <c:v>1344</c:v>
                </c:pt>
                <c:pt idx="5">
                  <c:v>1544</c:v>
                </c:pt>
                <c:pt idx="6">
                  <c:v>2299</c:v>
                </c:pt>
                <c:pt idx="7">
                  <c:v>3454</c:v>
                </c:pt>
                <c:pt idx="8">
                  <c:v>2948</c:v>
                </c:pt>
                <c:pt idx="9">
                  <c:v>3268</c:v>
                </c:pt>
                <c:pt idx="10">
                  <c:v>3374</c:v>
                </c:pt>
                <c:pt idx="11">
                  <c:v>2098</c:v>
                </c:pt>
                <c:pt idx="12">
                  <c:v>1959</c:v>
                </c:pt>
                <c:pt idx="13">
                  <c:v>2296</c:v>
                </c:pt>
                <c:pt idx="14">
                  <c:v>3818</c:v>
                </c:pt>
                <c:pt idx="15">
                  <c:v>3797</c:v>
                </c:pt>
                <c:pt idx="16">
                  <c:v>3499</c:v>
                </c:pt>
                <c:pt idx="17">
                  <c:v>3806</c:v>
                </c:pt>
                <c:pt idx="18">
                  <c:v>2840</c:v>
                </c:pt>
                <c:pt idx="19">
                  <c:v>1997</c:v>
                </c:pt>
                <c:pt idx="20">
                  <c:v>3247</c:v>
                </c:pt>
                <c:pt idx="21">
                  <c:v>4394</c:v>
                </c:pt>
                <c:pt idx="22">
                  <c:v>4273</c:v>
                </c:pt>
                <c:pt idx="23">
                  <c:v>4851</c:v>
                </c:pt>
                <c:pt idx="24">
                  <c:v>5330</c:v>
                </c:pt>
                <c:pt idx="25">
                  <c:v>3643</c:v>
                </c:pt>
                <c:pt idx="26">
                  <c:v>2395</c:v>
                </c:pt>
                <c:pt idx="27">
                  <c:v>4120</c:v>
                </c:pt>
                <c:pt idx="28">
                  <c:v>6049</c:v>
                </c:pt>
                <c:pt idx="29">
                  <c:v>5944</c:v>
                </c:pt>
                <c:pt idx="30">
                  <c:v>5777</c:v>
                </c:pt>
              </c:numCache>
            </c:numRef>
          </c:val>
          <c:smooth val="1"/>
          <c:extLst>
            <c:ext xmlns:c16="http://schemas.microsoft.com/office/drawing/2014/chart" uri="{C3380CC4-5D6E-409C-BE32-E72D297353CC}">
              <c16:uniqueId val="{00000000-C389-4B21-A1F3-55543120F32E}"/>
            </c:ext>
          </c:extLst>
        </c:ser>
        <c:dLbls>
          <c:showLegendKey val="0"/>
          <c:showVal val="0"/>
          <c:showCatName val="0"/>
          <c:showSerName val="0"/>
          <c:showPercent val="0"/>
          <c:showBubbleSize val="0"/>
        </c:dLbls>
        <c:marker val="1"/>
        <c:smooth val="0"/>
        <c:axId val="269304728"/>
        <c:axId val="269305712"/>
      </c:lineChart>
      <c:lineChart>
        <c:grouping val="standard"/>
        <c:varyColors val="0"/>
        <c:ser>
          <c:idx val="0"/>
          <c:order val="0"/>
          <c:tx>
            <c:strRef>
              <c:f>'Virologische dagstaten'!$T$7</c:f>
              <c:strCache>
                <c:ptCount val="1"/>
                <c:pt idx="0">
                  <c:v>Percentage positive</c:v>
                </c:pt>
              </c:strCache>
            </c:strRef>
          </c:tx>
          <c:spPr>
            <a:ln w="38100" cap="rnd">
              <a:solidFill>
                <a:schemeClr val="accent1"/>
              </a:solidFill>
              <a:round/>
            </a:ln>
            <a:effectLst/>
          </c:spPr>
          <c:marker>
            <c:symbol val="circle"/>
            <c:size val="6"/>
            <c:spPr>
              <a:solidFill>
                <a:schemeClr val="accent1">
                  <a:lumMod val="75000"/>
                </a:schemeClr>
              </a:solidFill>
              <a:ln w="9525">
                <a:solidFill>
                  <a:schemeClr val="accent1">
                    <a:lumMod val="75000"/>
                  </a:schemeClr>
                </a:solidFill>
              </a:ln>
              <a:effectLst/>
            </c:spPr>
          </c:marker>
          <c:cat>
            <c:numRef>
              <c:f>'Virologische dagstaten'!$V$10:$V$40</c:f>
              <c:numCache>
                <c:formatCode>m/d/yyyy</c:formatCode>
                <c:ptCount val="31"/>
                <c:pt idx="0">
                  <c:v>43900</c:v>
                </c:pt>
                <c:pt idx="1">
                  <c:v>43901</c:v>
                </c:pt>
                <c:pt idx="2">
                  <c:v>43902</c:v>
                </c:pt>
                <c:pt idx="3">
                  <c:v>43903</c:v>
                </c:pt>
                <c:pt idx="4">
                  <c:v>43904</c:v>
                </c:pt>
                <c:pt idx="5">
                  <c:v>43905</c:v>
                </c:pt>
                <c:pt idx="6">
                  <c:v>43906</c:v>
                </c:pt>
                <c:pt idx="7">
                  <c:v>43907</c:v>
                </c:pt>
                <c:pt idx="8">
                  <c:v>43908</c:v>
                </c:pt>
                <c:pt idx="9">
                  <c:v>43909</c:v>
                </c:pt>
                <c:pt idx="10">
                  <c:v>43910</c:v>
                </c:pt>
                <c:pt idx="11">
                  <c:v>43911</c:v>
                </c:pt>
                <c:pt idx="12">
                  <c:v>43912</c:v>
                </c:pt>
                <c:pt idx="13">
                  <c:v>43913</c:v>
                </c:pt>
                <c:pt idx="14">
                  <c:v>43914</c:v>
                </c:pt>
                <c:pt idx="15">
                  <c:v>43915</c:v>
                </c:pt>
                <c:pt idx="16">
                  <c:v>43916</c:v>
                </c:pt>
                <c:pt idx="17">
                  <c:v>43917</c:v>
                </c:pt>
                <c:pt idx="18">
                  <c:v>43918</c:v>
                </c:pt>
                <c:pt idx="19">
                  <c:v>43919</c:v>
                </c:pt>
                <c:pt idx="20">
                  <c:v>43920</c:v>
                </c:pt>
                <c:pt idx="21">
                  <c:v>43921</c:v>
                </c:pt>
                <c:pt idx="22">
                  <c:v>43922</c:v>
                </c:pt>
                <c:pt idx="23">
                  <c:v>43923</c:v>
                </c:pt>
                <c:pt idx="24">
                  <c:v>43924</c:v>
                </c:pt>
                <c:pt idx="25">
                  <c:v>43925</c:v>
                </c:pt>
                <c:pt idx="26">
                  <c:v>43926</c:v>
                </c:pt>
                <c:pt idx="27">
                  <c:v>43927</c:v>
                </c:pt>
                <c:pt idx="28">
                  <c:v>43928</c:v>
                </c:pt>
                <c:pt idx="29">
                  <c:v>43929</c:v>
                </c:pt>
                <c:pt idx="30">
                  <c:v>43930</c:v>
                </c:pt>
              </c:numCache>
            </c:numRef>
          </c:cat>
          <c:val>
            <c:numRef>
              <c:f>'Virologische dagstaten'!$T$10:$T$40</c:f>
              <c:numCache>
                <c:formatCode>0%</c:formatCode>
                <c:ptCount val="31"/>
                <c:pt idx="0">
                  <c:v>8.4293948126801146E-2</c:v>
                </c:pt>
                <c:pt idx="1">
                  <c:v>9.4799566630552543E-2</c:v>
                </c:pt>
                <c:pt idx="2">
                  <c:v>0.11126279863481228</c:v>
                </c:pt>
                <c:pt idx="3">
                  <c:v>0.12896725440806045</c:v>
                </c:pt>
                <c:pt idx="4">
                  <c:v>0.125</c:v>
                </c:pt>
                <c:pt idx="5">
                  <c:v>0.11398963730569948</c:v>
                </c:pt>
                <c:pt idx="6">
                  <c:v>0.14528055676381035</c:v>
                </c:pt>
                <c:pt idx="7">
                  <c:v>0.13202084539664158</c:v>
                </c:pt>
                <c:pt idx="8">
                  <c:v>0.13229308005427409</c:v>
                </c:pt>
                <c:pt idx="9">
                  <c:v>0.17135862913096694</c:v>
                </c:pt>
                <c:pt idx="10">
                  <c:v>0.18227622999407231</c:v>
                </c:pt>
                <c:pt idx="11">
                  <c:v>0.22735938989513824</c:v>
                </c:pt>
                <c:pt idx="12">
                  <c:v>0.24502297090352221</c:v>
                </c:pt>
                <c:pt idx="13">
                  <c:v>0.24477351916376305</c:v>
                </c:pt>
                <c:pt idx="14">
                  <c:v>0.24908328968046098</c:v>
                </c:pt>
                <c:pt idx="15">
                  <c:v>0.28496181195680803</c:v>
                </c:pt>
                <c:pt idx="16">
                  <c:v>0.30437267790797373</c:v>
                </c:pt>
                <c:pt idx="17">
                  <c:v>0.28901734104046245</c:v>
                </c:pt>
                <c:pt idx="18">
                  <c:v>0.33838028169014084</c:v>
                </c:pt>
                <c:pt idx="19">
                  <c:v>0.30395593390085129</c:v>
                </c:pt>
                <c:pt idx="20">
                  <c:v>0.28487834924545735</c:v>
                </c:pt>
                <c:pt idx="21">
                  <c:v>0.2510241238051889</c:v>
                </c:pt>
                <c:pt idx="22">
                  <c:v>0.25649426632342615</c:v>
                </c:pt>
                <c:pt idx="23">
                  <c:v>0.25334982477839618</c:v>
                </c:pt>
                <c:pt idx="24">
                  <c:v>0.23714821763602251</c:v>
                </c:pt>
                <c:pt idx="25">
                  <c:v>0.25336261323085368</c:v>
                </c:pt>
                <c:pt idx="26">
                  <c:v>0.2580375782881002</c:v>
                </c:pt>
                <c:pt idx="27">
                  <c:v>0.22864077669902913</c:v>
                </c:pt>
                <c:pt idx="28">
                  <c:v>0.20648040998512152</c:v>
                </c:pt>
                <c:pt idx="29">
                  <c:v>0.21938088829071331</c:v>
                </c:pt>
                <c:pt idx="30">
                  <c:v>0.20408516531071491</c:v>
                </c:pt>
              </c:numCache>
            </c:numRef>
          </c:val>
          <c:smooth val="1"/>
          <c:extLst>
            <c:ext xmlns:c16="http://schemas.microsoft.com/office/drawing/2014/chart" uri="{C3380CC4-5D6E-409C-BE32-E72D297353CC}">
              <c16:uniqueId val="{00000001-C389-4B21-A1F3-55543120F32E}"/>
            </c:ext>
          </c:extLst>
        </c:ser>
        <c:dLbls>
          <c:showLegendKey val="0"/>
          <c:showVal val="0"/>
          <c:showCatName val="0"/>
          <c:showSerName val="0"/>
          <c:showPercent val="0"/>
          <c:showBubbleSize val="0"/>
        </c:dLbls>
        <c:marker val="1"/>
        <c:smooth val="0"/>
        <c:axId val="586415704"/>
        <c:axId val="586415376"/>
      </c:lineChart>
      <c:dateAx>
        <c:axId val="269304728"/>
        <c:scaling>
          <c:orientation val="minMax"/>
        </c:scaling>
        <c:delete val="0"/>
        <c:axPos val="b"/>
        <c:majorGridlines>
          <c:spPr>
            <a:ln w="9525" cap="flat" cmpd="sng" algn="ctr">
              <a:solidFill>
                <a:schemeClr val="tx1">
                  <a:lumMod val="15000"/>
                  <a:lumOff val="85000"/>
                </a:schemeClr>
              </a:solidFill>
              <a:round/>
            </a:ln>
            <a:effectLst/>
          </c:spPr>
        </c:majorGridlines>
        <c:numFmt formatCode="ddd\ d/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LID4096"/>
          </a:p>
        </c:txPr>
        <c:crossAx val="269305712"/>
        <c:crosses val="autoZero"/>
        <c:auto val="1"/>
        <c:lblOffset val="100"/>
        <c:baseTimeUnit val="days"/>
        <c:majorUnit val="7"/>
        <c:majorTimeUnit val="days"/>
      </c:dateAx>
      <c:valAx>
        <c:axId val="269305712"/>
        <c:scaling>
          <c:orientation val="minMax"/>
          <c:max val="7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accent2">
                    <a:lumMod val="75000"/>
                  </a:schemeClr>
                </a:solidFill>
                <a:latin typeface="+mn-lt"/>
                <a:ea typeface="+mn-ea"/>
                <a:cs typeface="+mn-cs"/>
              </a:defRPr>
            </a:pPr>
            <a:endParaRPr lang="LID4096"/>
          </a:p>
        </c:txPr>
        <c:crossAx val="269304728"/>
        <c:crossesAt val="43900"/>
        <c:crossBetween val="midCat"/>
      </c:valAx>
      <c:valAx>
        <c:axId val="586415376"/>
        <c:scaling>
          <c:orientation val="minMax"/>
          <c:max val="0.70000000000000007"/>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accent1"/>
                </a:solidFill>
                <a:latin typeface="+mn-lt"/>
                <a:ea typeface="+mn-ea"/>
                <a:cs typeface="+mn-cs"/>
              </a:defRPr>
            </a:pPr>
            <a:endParaRPr lang="LID4096"/>
          </a:p>
        </c:txPr>
        <c:crossAx val="586415704"/>
        <c:crosses val="max"/>
        <c:crossBetween val="between"/>
      </c:valAx>
      <c:dateAx>
        <c:axId val="586415704"/>
        <c:scaling>
          <c:orientation val="minMax"/>
        </c:scaling>
        <c:delete val="1"/>
        <c:axPos val="b"/>
        <c:numFmt formatCode="m/d/yyyy" sourceLinked="1"/>
        <c:majorTickMark val="out"/>
        <c:minorTickMark val="none"/>
        <c:tickLblPos val="nextTo"/>
        <c:crossAx val="586415376"/>
        <c:crosses val="autoZero"/>
        <c:auto val="1"/>
        <c:lblOffset val="100"/>
        <c:baseTimeUnit val="days"/>
      </c:dateAx>
      <c:spPr>
        <a:noFill/>
        <a:ln>
          <a:noFill/>
        </a:ln>
        <a:effectLst/>
      </c:spPr>
    </c:plotArea>
    <c:legend>
      <c:legendPos val="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i="0" u="none" baseline="0">
                <a:effectLst/>
              </a:rPr>
              <a:t>Growth </a:t>
            </a:r>
            <a:r>
              <a:rPr lang="nl-NL" sz="1800" b="1" i="0" u="sng" baseline="0">
                <a:effectLst/>
              </a:rPr>
              <a:t>ICU</a:t>
            </a:r>
            <a:r>
              <a:rPr lang="nl-NL" sz="1800" b="1" i="0" u="none" baseline="0">
                <a:effectLst/>
              </a:rPr>
              <a:t> Dutch patients, 5 day moving average</a:t>
            </a:r>
            <a:endParaRPr lang="en-NL" u="none">
              <a:effectLst/>
            </a:endParaRPr>
          </a:p>
        </c:rich>
      </c:tx>
      <c:layout>
        <c:manualLayout>
          <c:xMode val="edge"/>
          <c:yMode val="edge"/>
          <c:x val="0.15214374999999999"/>
          <c:y val="1.2971111111111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8.1089583333333312E-2"/>
          <c:w val="0.82501240250871288"/>
          <c:h val="0.82145722222222217"/>
        </c:manualLayout>
      </c:layout>
      <c:lineChart>
        <c:grouping val="standard"/>
        <c:varyColors val="0"/>
        <c:ser>
          <c:idx val="3"/>
          <c:order val="0"/>
          <c:tx>
            <c:strRef>
              <c:f>ICU!$K$2</c:f>
              <c:strCache>
                <c:ptCount val="1"/>
                <c:pt idx="0">
                  <c:v>GR1</c:v>
                </c:pt>
              </c:strCache>
            </c:strRef>
          </c:tx>
          <c:spPr>
            <a:ln w="22225" cap="rnd">
              <a:solidFill>
                <a:srgbClr val="C00000">
                  <a:alpha val="34000"/>
                </a:srgbClr>
              </a:solidFill>
              <a:prstDash val="dash"/>
              <a:round/>
            </a:ln>
            <a:effectLst/>
          </c:spPr>
          <c:marker>
            <c:symbol val="circle"/>
            <c:size val="5"/>
            <c:spPr>
              <a:solidFill>
                <a:srgbClr val="C00000">
                  <a:alpha val="40000"/>
                </a:srgbClr>
              </a:solidFill>
              <a:ln w="9525">
                <a:solidFill>
                  <a:srgbClr val="C00000">
                    <a:alpha val="34000"/>
                  </a:srgbClr>
                </a:solidFill>
              </a:ln>
              <a:effectLst/>
            </c:spPr>
          </c:marker>
          <c:trendline>
            <c:spPr>
              <a:ln w="38100" cap="rnd">
                <a:solidFill>
                  <a:srgbClr val="C00000"/>
                </a:solidFill>
                <a:prstDash val="solid"/>
              </a:ln>
              <a:effectLst/>
            </c:spPr>
            <c:trendlineType val="movingAvg"/>
            <c:period val="7"/>
            <c:dispRSqr val="0"/>
            <c:dispEq val="0"/>
          </c:trendline>
          <c:cat>
            <c:numRef>
              <c:f>ICU!$H$22:$H$47</c:f>
              <c:numCache>
                <c:formatCode>m/d/yyyy</c:formatCode>
                <c:ptCount val="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numCache>
            </c:numRef>
          </c:cat>
          <c:val>
            <c:numRef>
              <c:f>ICU!$K$22:$K$47</c:f>
              <c:numCache>
                <c:formatCode>0%</c:formatCode>
                <c:ptCount val="26"/>
                <c:pt idx="0">
                  <c:v>0.20714285714285707</c:v>
                </c:pt>
                <c:pt idx="1">
                  <c:v>0.30769230769230771</c:v>
                </c:pt>
                <c:pt idx="2">
                  <c:v>0.2262443438914028</c:v>
                </c:pt>
                <c:pt idx="3">
                  <c:v>0.29151291512915134</c:v>
                </c:pt>
                <c:pt idx="4">
                  <c:v>0.17999999999999994</c:v>
                </c:pt>
                <c:pt idx="5">
                  <c:v>0.116222760290557</c:v>
                </c:pt>
                <c:pt idx="6">
                  <c:v>0.20173535791757047</c:v>
                </c:pt>
                <c:pt idx="7">
                  <c:v>0.1480144404332131</c:v>
                </c:pt>
                <c:pt idx="8">
                  <c:v>0.15094339622641506</c:v>
                </c:pt>
                <c:pt idx="9">
                  <c:v>0.11475409836065564</c:v>
                </c:pt>
                <c:pt idx="10">
                  <c:v>0.10049019607843146</c:v>
                </c:pt>
                <c:pt idx="11">
                  <c:v>6.4587973273942056E-2</c:v>
                </c:pt>
                <c:pt idx="12">
                  <c:v>4.4979079497907914E-2</c:v>
                </c:pt>
                <c:pt idx="13">
                  <c:v>5.6056056056056125E-2</c:v>
                </c:pt>
                <c:pt idx="14">
                  <c:v>6.5402843601895633E-2</c:v>
                </c:pt>
                <c:pt idx="15">
                  <c:v>5.9608540925266906E-2</c:v>
                </c:pt>
                <c:pt idx="16">
                  <c:v>6.884970612930319E-2</c:v>
                </c:pt>
                <c:pt idx="17">
                  <c:v>4.0062843676355042E-2</c:v>
                </c:pt>
                <c:pt idx="18">
                  <c:v>2.7190332326284095E-2</c:v>
                </c:pt>
                <c:pt idx="19">
                  <c:v>1.8382352941176405E-2</c:v>
                </c:pt>
                <c:pt idx="20">
                  <c:v>1.7328519855595692E-2</c:v>
                </c:pt>
                <c:pt idx="21">
                  <c:v>1.0645848119233525E-2</c:v>
                </c:pt>
                <c:pt idx="22">
                  <c:v>-1.1235955056179803E-2</c:v>
                </c:pt>
                <c:pt idx="23">
                  <c:v>6.3920454545454142E-3</c:v>
                </c:pt>
                <c:pt idx="24">
                  <c:v>-2.3288637967536996E-2</c:v>
                </c:pt>
                <c:pt idx="25">
                  <c:v>5.0578034682080553E-3</c:v>
                </c:pt>
              </c:numCache>
            </c:numRef>
          </c:val>
          <c:smooth val="1"/>
          <c:extLst>
            <c:ext xmlns:c16="http://schemas.microsoft.com/office/drawing/2014/chart" uri="{C3380CC4-5D6E-409C-BE32-E72D297353CC}">
              <c16:uniqueId val="{00000005-67F9-454E-B17F-9B52DE5E13A8}"/>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ICU!$L$2</c:f>
              <c:strCache>
                <c:ptCount val="1"/>
                <c:pt idx="0">
                  <c:v>GF</c:v>
                </c:pt>
              </c:strCache>
            </c:strRef>
          </c:tx>
          <c:spPr>
            <a:ln w="22225" cap="rnd">
              <a:solidFill>
                <a:srgbClr val="4472C4">
                  <a:lumMod val="40000"/>
                  <a:lumOff val="60000"/>
                </a:srgbClr>
              </a:solidFill>
              <a:prstDash val="dash"/>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trendline>
            <c:spPr>
              <a:ln w="38100" cap="rnd">
                <a:solidFill>
                  <a:srgbClr val="4472C4"/>
                </a:solidFill>
                <a:prstDash val="solid"/>
              </a:ln>
              <a:effectLst/>
            </c:spPr>
            <c:trendlineType val="movingAvg"/>
            <c:period val="7"/>
            <c:dispRSqr val="0"/>
            <c:dispEq val="0"/>
          </c:trendline>
          <c:cat>
            <c:numRef>
              <c:f>ICU!$H$22:$H$47</c:f>
              <c:numCache>
                <c:formatCode>m/d/yyyy</c:formatCode>
                <c:ptCount val="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numCache>
            </c:numRef>
          </c:cat>
          <c:val>
            <c:numRef>
              <c:f>ICU!$L$22:$L$47</c:f>
              <c:numCache>
                <c:formatCode>0.00</c:formatCode>
                <c:ptCount val="26"/>
                <c:pt idx="0">
                  <c:v>1</c:v>
                </c:pt>
                <c:pt idx="1">
                  <c:v>1.7931034482758621</c:v>
                </c:pt>
                <c:pt idx="2">
                  <c:v>0.96153846153846156</c:v>
                </c:pt>
                <c:pt idx="3">
                  <c:v>1.58</c:v>
                </c:pt>
                <c:pt idx="4">
                  <c:v>0.79746835443037978</c:v>
                </c:pt>
                <c:pt idx="5">
                  <c:v>0.76190476190476186</c:v>
                </c:pt>
                <c:pt idx="6">
                  <c:v>1.9375</c:v>
                </c:pt>
                <c:pt idx="7">
                  <c:v>0.88172043010752688</c:v>
                </c:pt>
                <c:pt idx="8">
                  <c:v>1.1707317073170731</c:v>
                </c:pt>
                <c:pt idx="9">
                  <c:v>0.875</c:v>
                </c:pt>
                <c:pt idx="10">
                  <c:v>0.97619047619047616</c:v>
                </c:pt>
                <c:pt idx="11">
                  <c:v>0.70731707317073167</c:v>
                </c:pt>
                <c:pt idx="12">
                  <c:v>0.74137931034482762</c:v>
                </c:pt>
                <c:pt idx="13">
                  <c:v>1.3023255813953489</c:v>
                </c:pt>
                <c:pt idx="14">
                  <c:v>1.2321428571428572</c:v>
                </c:pt>
                <c:pt idx="15">
                  <c:v>0.97101449275362317</c:v>
                </c:pt>
                <c:pt idx="16">
                  <c:v>1.2238805970149254</c:v>
                </c:pt>
                <c:pt idx="17">
                  <c:v>0.62195121951219512</c:v>
                </c:pt>
                <c:pt idx="18">
                  <c:v>0.70588235294117652</c:v>
                </c:pt>
                <c:pt idx="19">
                  <c:v>0.69444444444444442</c:v>
                </c:pt>
                <c:pt idx="20">
                  <c:v>0.96</c:v>
                </c:pt>
                <c:pt idx="21">
                  <c:v>0.625</c:v>
                </c:pt>
                <c:pt idx="22">
                  <c:v>-1.0666666666666667</c:v>
                </c:pt>
                <c:pt idx="23">
                  <c:v>-0.5625</c:v>
                </c:pt>
                <c:pt idx="24">
                  <c:v>-3.6666666666666665</c:v>
                </c:pt>
                <c:pt idx="25">
                  <c:v>-0.21212121212121213</c:v>
                </c:pt>
              </c:numCache>
            </c:numRef>
          </c:val>
          <c:smooth val="1"/>
          <c:extLst>
            <c:ext xmlns:c16="http://schemas.microsoft.com/office/drawing/2014/chart" uri="{C3380CC4-5D6E-409C-BE32-E72D297353CC}">
              <c16:uniqueId val="{0000000E-67F9-454E-B17F-9B52DE5E13A8}"/>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ysClr val="window" lastClr="FFFFFF">
              <a:lumMod val="95000"/>
            </a:sys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ysClr val="window" lastClr="FFFFFF">
            <a:lumMod val="95000"/>
          </a:sysClr>
        </a:solidFill>
        <a:ln>
          <a:solidFill>
            <a:sysClr val="windowText" lastClr="000000"/>
          </a:solidFill>
        </a:ln>
        <a:effectLst/>
      </c:spPr>
    </c:plotArea>
    <c:plotVisOnly val="1"/>
    <c:dispBlanksAs val="gap"/>
    <c:showDLblsOverMax val="0"/>
    <c:extLst/>
  </c:chart>
  <c:spPr>
    <a:solidFill>
      <a:sysClr val="window" lastClr="FFFFFF">
        <a:lumMod val="95000"/>
      </a:sys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i="0" u="sng" kern="1200" spc="100" baseline="0">
                <a:ln>
                  <a:noFill/>
                </a:ln>
                <a:solidFill>
                  <a:schemeClr val="tx1">
                    <a:lumMod val="75000"/>
                    <a:lumOff val="25000"/>
                  </a:schemeClr>
                </a:solidFill>
                <a:effectLst/>
              </a:rPr>
              <a:t>Dutch Patients with COVID-19 in the ICU right now</a:t>
            </a:r>
          </a:p>
          <a:p>
            <a:pPr>
              <a:defRPr/>
            </a:pPr>
            <a:r>
              <a:rPr lang="nl-NL" sz="1200" b="1" i="0" u="none" kern="1200" spc="100" baseline="0">
                <a:ln>
                  <a:noFill/>
                </a:ln>
                <a:solidFill>
                  <a:schemeClr val="bg2">
                    <a:lumMod val="50000"/>
                  </a:schemeClr>
                </a:solidFill>
                <a:effectLst/>
              </a:rPr>
              <a:t>56 are on the German ICU</a:t>
            </a:r>
            <a:endParaRPr lang="en-NL" sz="1200" b="1" u="none">
              <a:solidFill>
                <a:schemeClr val="bg2">
                  <a:lumMod val="50000"/>
                </a:schemeClr>
              </a:solidFill>
              <a:effectLst/>
            </a:endParaRPr>
          </a:p>
        </c:rich>
      </c:tx>
      <c:layout>
        <c:manualLayout>
          <c:xMode val="edge"/>
          <c:yMode val="edge"/>
          <c:x val="0.20131111111111114"/>
          <c:y val="3.72815277777777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0671674569330743E-2"/>
          <c:y val="0.10974089367403789"/>
          <c:w val="0.88890950152692616"/>
          <c:h val="0.7954201304841495"/>
        </c:manualLayout>
      </c:layout>
      <c:barChart>
        <c:barDir val="col"/>
        <c:grouping val="stacked"/>
        <c:varyColors val="0"/>
        <c:ser>
          <c:idx val="0"/>
          <c:order val="0"/>
          <c:tx>
            <c:strRef>
              <c:f>ICU!$D$2</c:f>
              <c:strCache>
                <c:ptCount val="1"/>
                <c:pt idx="0">
                  <c:v>ICU (Netherlands)</c:v>
                </c:pt>
              </c:strCache>
            </c:strRef>
          </c:tx>
          <c:spPr>
            <a:solidFill>
              <a:schemeClr val="accent1"/>
            </a:solidFill>
            <a:ln>
              <a:solidFill>
                <a:schemeClr val="tx1"/>
              </a:solidFill>
            </a:ln>
            <a:effectLst/>
          </c:spPr>
          <c:invertIfNegative val="0"/>
          <c:dPt>
            <c:idx val="7"/>
            <c:invertIfNegative val="0"/>
            <c:bubble3D val="0"/>
            <c:spPr>
              <a:solidFill>
                <a:schemeClr val="accent1"/>
              </a:solidFill>
              <a:ln>
                <a:solidFill>
                  <a:schemeClr val="tx1"/>
                </a:solidFill>
              </a:ln>
              <a:effectLst/>
            </c:spPr>
            <c:extLst>
              <c:ext xmlns:c16="http://schemas.microsoft.com/office/drawing/2014/chart" uri="{C3380CC4-5D6E-409C-BE32-E72D297353CC}">
                <c16:uniqueId val="{00000001-4A1B-4FD2-85BF-BFF4B839581D}"/>
              </c:ext>
            </c:extLst>
          </c:dPt>
          <c:dPt>
            <c:idx val="8"/>
            <c:invertIfNegative val="0"/>
            <c:bubble3D val="0"/>
            <c:spPr>
              <a:solidFill>
                <a:schemeClr val="accent1"/>
              </a:solidFill>
              <a:ln>
                <a:solidFill>
                  <a:schemeClr val="tx1"/>
                </a:solidFill>
              </a:ln>
              <a:effectLst/>
            </c:spPr>
            <c:extLst>
              <c:ext xmlns:c16="http://schemas.microsoft.com/office/drawing/2014/chart" uri="{C3380CC4-5D6E-409C-BE32-E72D297353CC}">
                <c16:uniqueId val="{00000003-4A1B-4FD2-85BF-BFF4B839581D}"/>
              </c:ext>
            </c:extLst>
          </c:dPt>
          <c:dPt>
            <c:idx val="9"/>
            <c:invertIfNegative val="0"/>
            <c:bubble3D val="0"/>
            <c:spPr>
              <a:solidFill>
                <a:schemeClr val="accent1"/>
              </a:solidFill>
              <a:ln>
                <a:solidFill>
                  <a:schemeClr val="tx1"/>
                </a:solidFill>
              </a:ln>
              <a:effectLst/>
            </c:spPr>
            <c:extLst>
              <c:ext xmlns:c16="http://schemas.microsoft.com/office/drawing/2014/chart" uri="{C3380CC4-5D6E-409C-BE32-E72D297353CC}">
                <c16:uniqueId val="{00000005-4A1B-4FD2-85BF-BFF4B839581D}"/>
              </c:ext>
            </c:extLst>
          </c:dPt>
          <c:dPt>
            <c:idx val="10"/>
            <c:invertIfNegative val="0"/>
            <c:bubble3D val="0"/>
            <c:spPr>
              <a:solidFill>
                <a:schemeClr val="accent1"/>
              </a:solidFill>
              <a:ln>
                <a:solidFill>
                  <a:schemeClr val="tx1"/>
                </a:solidFill>
              </a:ln>
              <a:effectLst/>
            </c:spPr>
            <c:extLst>
              <c:ext xmlns:c16="http://schemas.microsoft.com/office/drawing/2014/chart" uri="{C3380CC4-5D6E-409C-BE32-E72D297353CC}">
                <c16:uniqueId val="{00000007-4A1B-4FD2-85BF-BFF4B839581D}"/>
              </c:ext>
            </c:extLst>
          </c:dPt>
          <c:dPt>
            <c:idx val="11"/>
            <c:invertIfNegative val="0"/>
            <c:bubble3D val="0"/>
            <c:spPr>
              <a:solidFill>
                <a:schemeClr val="accent1"/>
              </a:solidFill>
              <a:ln>
                <a:solidFill>
                  <a:schemeClr val="tx1"/>
                </a:solidFill>
              </a:ln>
              <a:effectLst/>
            </c:spPr>
            <c:extLst>
              <c:ext xmlns:c16="http://schemas.microsoft.com/office/drawing/2014/chart" uri="{C3380CC4-5D6E-409C-BE32-E72D297353CC}">
                <c16:uniqueId val="{00000009-4A1B-4FD2-85BF-BFF4B839581D}"/>
              </c:ext>
            </c:extLst>
          </c:dPt>
          <c:dPt>
            <c:idx val="12"/>
            <c:invertIfNegative val="0"/>
            <c:bubble3D val="0"/>
            <c:spPr>
              <a:solidFill>
                <a:schemeClr val="accent1"/>
              </a:solidFill>
              <a:ln>
                <a:solidFill>
                  <a:schemeClr val="tx1"/>
                </a:solidFill>
              </a:ln>
              <a:effectLst/>
            </c:spPr>
            <c:extLst>
              <c:ext xmlns:c16="http://schemas.microsoft.com/office/drawing/2014/chart" uri="{C3380CC4-5D6E-409C-BE32-E72D297353CC}">
                <c16:uniqueId val="{0000000B-4A1B-4FD2-85BF-BFF4B839581D}"/>
              </c:ext>
            </c:extLst>
          </c:dPt>
          <c:cat>
            <c:numRef>
              <c:extLst>
                <c:ext xmlns:c15="http://schemas.microsoft.com/office/drawing/2012/chart" uri="{02D57815-91ED-43cb-92C2-25804820EDAC}">
                  <c15:fullRef>
                    <c15:sqref>ICU!$H$3:$H$48</c15:sqref>
                  </c15:fullRef>
                </c:ext>
              </c:extLst>
              <c:f>ICU!$H$20:$H$48</c:f>
              <c:numCache>
                <c:formatCode>m/d/yyyy</c:formatCode>
                <c:ptCount val="2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numCache>
            </c:numRef>
          </c:cat>
          <c:val>
            <c:numRef>
              <c:extLst>
                <c:ext xmlns:c15="http://schemas.microsoft.com/office/drawing/2012/chart" uri="{02D57815-91ED-43cb-92C2-25804820EDAC}">
                  <c15:fullRef>
                    <c15:sqref>ICU!$D$3:$D$48</c15:sqref>
                  </c15:fullRef>
                </c:ext>
              </c:extLst>
              <c:f>ICU!$D$20:$D$48</c:f>
              <c:numCache>
                <c:formatCode>General</c:formatCode>
                <c:ptCount val="29"/>
                <c:pt idx="0">
                  <c:v>111</c:v>
                </c:pt>
                <c:pt idx="1">
                  <c:v>140</c:v>
                </c:pt>
                <c:pt idx="2">
                  <c:v>169</c:v>
                </c:pt>
                <c:pt idx="3">
                  <c:v>221</c:v>
                </c:pt>
                <c:pt idx="4">
                  <c:v>271</c:v>
                </c:pt>
                <c:pt idx="5">
                  <c:v>350</c:v>
                </c:pt>
                <c:pt idx="6" formatCode="0">
                  <c:v>413</c:v>
                </c:pt>
                <c:pt idx="7" formatCode="0">
                  <c:v>461</c:v>
                </c:pt>
                <c:pt idx="8" formatCode="0">
                  <c:v>554</c:v>
                </c:pt>
                <c:pt idx="9" formatCode="#,##0">
                  <c:v>636</c:v>
                </c:pt>
                <c:pt idx="10" formatCode="#,##0">
                  <c:v>732</c:v>
                </c:pt>
                <c:pt idx="11" formatCode="#,##0">
                  <c:v>816</c:v>
                </c:pt>
                <c:pt idx="12" formatCode="#,##0">
                  <c:v>898</c:v>
                </c:pt>
                <c:pt idx="13" formatCode="#,##0">
                  <c:v>956</c:v>
                </c:pt>
                <c:pt idx="14" formatCode="#,##0">
                  <c:v>999</c:v>
                </c:pt>
                <c:pt idx="15" formatCode="#,##0">
                  <c:v>1055</c:v>
                </c:pt>
                <c:pt idx="16" formatCode="#,##0">
                  <c:v>1124</c:v>
                </c:pt>
                <c:pt idx="17" formatCode="#,##0">
                  <c:v>1191</c:v>
                </c:pt>
                <c:pt idx="18" formatCode="#,##0">
                  <c:v>1273</c:v>
                </c:pt>
                <c:pt idx="19" formatCode="#,##0">
                  <c:v>1310</c:v>
                </c:pt>
                <c:pt idx="20" formatCode="#,##0">
                  <c:v>1343</c:v>
                </c:pt>
                <c:pt idx="21" formatCode="#,##0">
                  <c:v>1361</c:v>
                </c:pt>
                <c:pt idx="22" formatCode="#,##0">
                  <c:v>1372</c:v>
                </c:pt>
                <c:pt idx="23" formatCode="#,##0">
                  <c:v>1377</c:v>
                </c:pt>
                <c:pt idx="24">
                  <c:v>1356</c:v>
                </c:pt>
                <c:pt idx="25">
                  <c:v>1361</c:v>
                </c:pt>
                <c:pt idx="26">
                  <c:v>1326</c:v>
                </c:pt>
                <c:pt idx="27">
                  <c:v>1334</c:v>
                </c:pt>
                <c:pt idx="28">
                  <c:v>1302</c:v>
                </c:pt>
              </c:numCache>
            </c:numRef>
          </c:val>
          <c:extLst>
            <c:ext xmlns:c16="http://schemas.microsoft.com/office/drawing/2014/chart" uri="{C3380CC4-5D6E-409C-BE32-E72D297353CC}">
              <c16:uniqueId val="{0000000D-4A1B-4FD2-85BF-BFF4B839581D}"/>
            </c:ext>
          </c:extLst>
        </c:ser>
        <c:ser>
          <c:idx val="4"/>
          <c:order val="4"/>
          <c:tx>
            <c:strRef>
              <c:f>ICU!$E$2</c:f>
              <c:strCache>
                <c:ptCount val="1"/>
                <c:pt idx="0">
                  <c:v>ICU (Germany)</c:v>
                </c:pt>
              </c:strCache>
            </c:strRef>
          </c:tx>
          <c:spPr>
            <a:solidFill>
              <a:schemeClr val="accent1">
                <a:tint val="70000"/>
              </a:schemeClr>
            </a:solidFill>
            <a:ln>
              <a:solidFill>
                <a:schemeClr val="accent1">
                  <a:lumMod val="50000"/>
                </a:schemeClr>
              </a:solidFill>
            </a:ln>
            <a:effectLst/>
          </c:spPr>
          <c:invertIfNegative val="0"/>
          <c:cat>
            <c:numRef>
              <c:extLst>
                <c:ext xmlns:c15="http://schemas.microsoft.com/office/drawing/2012/chart" uri="{02D57815-91ED-43cb-92C2-25804820EDAC}">
                  <c15:fullRef>
                    <c15:sqref>ICU!$H$3:$H$48</c15:sqref>
                  </c15:fullRef>
                </c:ext>
              </c:extLst>
              <c:f>ICU!$H$20:$H$48</c:f>
              <c:numCache>
                <c:formatCode>m/d/yyyy</c:formatCode>
                <c:ptCount val="2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numCache>
            </c:numRef>
          </c:cat>
          <c:val>
            <c:numRef>
              <c:extLst>
                <c:ext xmlns:c15="http://schemas.microsoft.com/office/drawing/2012/chart" uri="{02D57815-91ED-43cb-92C2-25804820EDAC}">
                  <c15:fullRef>
                    <c15:sqref>ICU!$E$3:$E$48</c15:sqref>
                  </c15:fullRef>
                </c:ext>
              </c:extLst>
              <c:f>ICU!$E$20:$E$48</c:f>
              <c:numCache>
                <c:formatCode>General</c:formatCode>
                <c:ptCount val="29"/>
                <c:pt idx="19" formatCode="#,##0">
                  <c:v>14</c:v>
                </c:pt>
                <c:pt idx="20" formatCode="#,##0">
                  <c:v>17</c:v>
                </c:pt>
                <c:pt idx="21" formatCode="#,##0">
                  <c:v>24</c:v>
                </c:pt>
                <c:pt idx="22" formatCode="#,##0">
                  <c:v>37</c:v>
                </c:pt>
                <c:pt idx="23">
                  <c:v>47</c:v>
                </c:pt>
                <c:pt idx="24">
                  <c:v>52</c:v>
                </c:pt>
                <c:pt idx="25">
                  <c:v>56</c:v>
                </c:pt>
                <c:pt idx="26">
                  <c:v>58</c:v>
                </c:pt>
                <c:pt idx="27">
                  <c:v>57</c:v>
                </c:pt>
                <c:pt idx="28">
                  <c:v>56</c:v>
                </c:pt>
              </c:numCache>
            </c:numRef>
          </c:val>
          <c:extLst>
            <c:ext xmlns:c16="http://schemas.microsoft.com/office/drawing/2014/chart" uri="{C3380CC4-5D6E-409C-BE32-E72D297353CC}">
              <c16:uniqueId val="{00000011-FB5C-4A36-9241-3348BADBB060}"/>
            </c:ext>
          </c:extLst>
        </c:ser>
        <c:dLbls>
          <c:showLegendKey val="0"/>
          <c:showVal val="0"/>
          <c:showCatName val="0"/>
          <c:showSerName val="0"/>
          <c:showPercent val="0"/>
          <c:showBubbleSize val="0"/>
        </c:dLbls>
        <c:gapWidth val="75"/>
        <c:overlap val="100"/>
        <c:axId val="596545392"/>
        <c:axId val="596544408"/>
      </c:barChart>
      <c:lineChart>
        <c:grouping val="standard"/>
        <c:varyColors val="0"/>
        <c:ser>
          <c:idx val="1"/>
          <c:order val="1"/>
          <c:tx>
            <c:strRef>
              <c:f>ICU!$A$2</c:f>
              <c:strCache>
                <c:ptCount val="1"/>
                <c:pt idx="0">
                  <c:v>test</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ICU!$H$3:$H$48</c15:sqref>
                  </c15:fullRef>
                </c:ext>
              </c:extLst>
              <c:f>ICU!$H$20:$H$48</c:f>
              <c:numCache>
                <c:formatCode>m/d/yyyy</c:formatCode>
                <c:ptCount val="2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numCache>
            </c:numRef>
          </c:cat>
          <c:val>
            <c:numRef>
              <c:extLst>
                <c:ext xmlns:c15="http://schemas.microsoft.com/office/drawing/2012/chart" uri="{02D57815-91ED-43cb-92C2-25804820EDAC}">
                  <c15:fullRef>
                    <c15:sqref>ICU!$A$3:$A$48</c15:sqref>
                  </c15:fullRef>
                </c:ext>
              </c:extLst>
              <c:f>ICU!$A$20:$A$48</c:f>
              <c:numCache>
                <c:formatCode>General</c:formatCode>
                <c:ptCount val="29"/>
                <c:pt idx="0">
                  <c:v>575</c:v>
                </c:pt>
                <c:pt idx="1">
                  <c:v>575</c:v>
                </c:pt>
                <c:pt idx="2">
                  <c:v>575</c:v>
                </c:pt>
                <c:pt idx="3">
                  <c:v>575</c:v>
                </c:pt>
                <c:pt idx="4">
                  <c:v>575</c:v>
                </c:pt>
                <c:pt idx="5">
                  <c:v>575</c:v>
                </c:pt>
                <c:pt idx="6">
                  <c:v>575</c:v>
                </c:pt>
                <c:pt idx="7">
                  <c:v>575</c:v>
                </c:pt>
                <c:pt idx="8">
                  <c:v>575</c:v>
                </c:pt>
                <c:pt idx="9">
                  <c:v>575</c:v>
                </c:pt>
                <c:pt idx="10">
                  <c:v>575</c:v>
                </c:pt>
                <c:pt idx="11">
                  <c:v>575</c:v>
                </c:pt>
                <c:pt idx="12">
                  <c:v>575</c:v>
                </c:pt>
                <c:pt idx="13">
                  <c:v>575</c:v>
                </c:pt>
                <c:pt idx="14">
                  <c:v>575</c:v>
                </c:pt>
                <c:pt idx="15">
                  <c:v>575</c:v>
                </c:pt>
                <c:pt idx="16">
                  <c:v>575</c:v>
                </c:pt>
                <c:pt idx="17">
                  <c:v>575</c:v>
                </c:pt>
                <c:pt idx="18">
                  <c:v>575</c:v>
                </c:pt>
                <c:pt idx="19">
                  <c:v>575</c:v>
                </c:pt>
                <c:pt idx="20">
                  <c:v>575</c:v>
                </c:pt>
                <c:pt idx="21">
                  <c:v>575</c:v>
                </c:pt>
                <c:pt idx="22">
                  <c:v>575</c:v>
                </c:pt>
                <c:pt idx="23">
                  <c:v>575</c:v>
                </c:pt>
                <c:pt idx="24">
                  <c:v>575</c:v>
                </c:pt>
                <c:pt idx="25">
                  <c:v>575</c:v>
                </c:pt>
                <c:pt idx="26">
                  <c:v>575</c:v>
                </c:pt>
                <c:pt idx="27">
                  <c:v>575</c:v>
                </c:pt>
                <c:pt idx="28">
                  <c:v>575</c:v>
                </c:pt>
              </c:numCache>
            </c:numRef>
          </c:val>
          <c:smooth val="0"/>
          <c:extLst>
            <c:ext xmlns:c16="http://schemas.microsoft.com/office/drawing/2014/chart" uri="{C3380CC4-5D6E-409C-BE32-E72D297353CC}">
              <c16:uniqueId val="{0000000E-4A1B-4FD2-85BF-BFF4B839581D}"/>
            </c:ext>
          </c:extLst>
        </c:ser>
        <c:ser>
          <c:idx val="2"/>
          <c:order val="2"/>
          <c:tx>
            <c:strRef>
              <c:f>ICU!$B$2</c:f>
              <c:strCache>
                <c:ptCount val="1"/>
                <c:pt idx="0">
                  <c:v>bsd</c:v>
                </c:pt>
              </c:strCache>
              <c:extLst xmlns:c15="http://schemas.microsoft.com/office/drawing/2012/chart"/>
            </c:strRef>
          </c:tx>
          <c:spPr>
            <a:ln w="28575" cap="rnd">
              <a:solidFill>
                <a:schemeClr val="accent2">
                  <a:lumMod val="60000"/>
                  <a:lumOff val="40000"/>
                  <a:alpha val="99000"/>
                </a:schemeClr>
              </a:solidFill>
              <a:round/>
            </a:ln>
            <a:effectLst/>
          </c:spPr>
          <c:marker>
            <c:symbol val="none"/>
          </c:marker>
          <c:cat>
            <c:numRef>
              <c:extLst>
                <c:ext xmlns:c15="http://schemas.microsoft.com/office/drawing/2012/chart" uri="{02D57815-91ED-43cb-92C2-25804820EDAC}">
                  <c15:fullRef>
                    <c15:sqref>ICU!$H$3:$H$48</c15:sqref>
                  </c15:fullRef>
                </c:ext>
              </c:extLst>
              <c:f>ICU!$H$20:$H$48</c:f>
              <c:numCache>
                <c:formatCode>m/d/yyyy</c:formatCode>
                <c:ptCount val="2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numCache>
            </c:numRef>
          </c:cat>
          <c:val>
            <c:numRef>
              <c:extLst>
                <c:ext xmlns:c15="http://schemas.microsoft.com/office/drawing/2012/chart" uri="{02D57815-91ED-43cb-92C2-25804820EDAC}">
                  <c15:fullRef>
                    <c15:sqref>ICU!$B$3:$B$48</c15:sqref>
                  </c15:fullRef>
                </c:ext>
              </c:extLst>
              <c:f>ICU!$B$20:$B$48</c:f>
              <c:numCache>
                <c:formatCode>General</c:formatCode>
                <c:ptCount val="29"/>
                <c:pt idx="0">
                  <c:v>1000</c:v>
                </c:pt>
                <c:pt idx="1">
                  <c:v>1000</c:v>
                </c:pt>
                <c:pt idx="2">
                  <c:v>1000</c:v>
                </c:pt>
                <c:pt idx="3">
                  <c:v>1000</c:v>
                </c:pt>
                <c:pt idx="4">
                  <c:v>1000</c:v>
                </c:pt>
                <c:pt idx="5">
                  <c:v>1000</c:v>
                </c:pt>
                <c:pt idx="6">
                  <c:v>1000</c:v>
                </c:pt>
                <c:pt idx="7">
                  <c:v>1000</c:v>
                </c:pt>
                <c:pt idx="8">
                  <c:v>1000</c:v>
                </c:pt>
                <c:pt idx="9">
                  <c:v>1000</c:v>
                </c:pt>
                <c:pt idx="10">
                  <c:v>1000</c:v>
                </c:pt>
                <c:pt idx="11">
                  <c:v>1000</c:v>
                </c:pt>
                <c:pt idx="12">
                  <c:v>1000</c:v>
                </c:pt>
                <c:pt idx="13">
                  <c:v>1000</c:v>
                </c:pt>
                <c:pt idx="14">
                  <c:v>1000</c:v>
                </c:pt>
                <c:pt idx="15">
                  <c:v>1000</c:v>
                </c:pt>
                <c:pt idx="16">
                  <c:v>1000</c:v>
                </c:pt>
                <c:pt idx="17">
                  <c:v>1000</c:v>
                </c:pt>
                <c:pt idx="18">
                  <c:v>1000</c:v>
                </c:pt>
                <c:pt idx="19">
                  <c:v>1000</c:v>
                </c:pt>
                <c:pt idx="20">
                  <c:v>1000</c:v>
                </c:pt>
                <c:pt idx="21">
                  <c:v>1000</c:v>
                </c:pt>
                <c:pt idx="22">
                  <c:v>1000</c:v>
                </c:pt>
                <c:pt idx="23">
                  <c:v>1000</c:v>
                </c:pt>
                <c:pt idx="24">
                  <c:v>1000</c:v>
                </c:pt>
                <c:pt idx="25">
                  <c:v>1000</c:v>
                </c:pt>
                <c:pt idx="26">
                  <c:v>1000</c:v>
                </c:pt>
                <c:pt idx="27">
                  <c:v>1000</c:v>
                </c:pt>
                <c:pt idx="28">
                  <c:v>1000</c:v>
                </c:pt>
              </c:numCache>
            </c:numRef>
          </c:val>
          <c:smooth val="0"/>
          <c:extLst xmlns:c15="http://schemas.microsoft.com/office/drawing/2012/chart">
            <c:ext xmlns:c16="http://schemas.microsoft.com/office/drawing/2014/chart" uri="{C3380CC4-5D6E-409C-BE32-E72D297353CC}">
              <c16:uniqueId val="{0000000F-4A1B-4FD2-85BF-BFF4B839581D}"/>
            </c:ext>
          </c:extLst>
        </c:ser>
        <c:ser>
          <c:idx val="3"/>
          <c:order val="3"/>
          <c:tx>
            <c:strRef>
              <c:f>ICU!$C$2</c:f>
              <c:strCache>
                <c:ptCount val="1"/>
                <c:pt idx="0">
                  <c:v>Test2</c:v>
                </c:pt>
              </c:strCache>
            </c:strRef>
          </c:tx>
          <c:spPr>
            <a:ln w="28575" cap="rnd">
              <a:solidFill>
                <a:srgbClr val="C00000"/>
              </a:solidFill>
              <a:round/>
            </a:ln>
            <a:effectLst/>
          </c:spPr>
          <c:marker>
            <c:symbol val="none"/>
          </c:marker>
          <c:cat>
            <c:numRef>
              <c:extLst>
                <c:ext xmlns:c15="http://schemas.microsoft.com/office/drawing/2012/chart" uri="{02D57815-91ED-43cb-92C2-25804820EDAC}">
                  <c15:fullRef>
                    <c15:sqref>ICU!$H$3:$H$48</c15:sqref>
                  </c15:fullRef>
                </c:ext>
              </c:extLst>
              <c:f>ICU!$H$20:$H$48</c:f>
              <c:numCache>
                <c:formatCode>m/d/yyyy</c:formatCode>
                <c:ptCount val="2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numCache>
            </c:numRef>
          </c:cat>
          <c:val>
            <c:numRef>
              <c:extLst>
                <c:ext xmlns:c15="http://schemas.microsoft.com/office/drawing/2012/chart" uri="{02D57815-91ED-43cb-92C2-25804820EDAC}">
                  <c15:fullRef>
                    <c15:sqref>ICU!$C$3:$C$48</c15:sqref>
                  </c15:fullRef>
                </c:ext>
              </c:extLst>
              <c:f>ICU!$C$20:$C$48</c:f>
              <c:numCache>
                <c:formatCode>General</c:formatCode>
                <c:ptCount val="29"/>
                <c:pt idx="0">
                  <c:v>1900</c:v>
                </c:pt>
                <c:pt idx="1">
                  <c:v>1900</c:v>
                </c:pt>
                <c:pt idx="2">
                  <c:v>1900</c:v>
                </c:pt>
                <c:pt idx="3">
                  <c:v>1900</c:v>
                </c:pt>
                <c:pt idx="4">
                  <c:v>1900</c:v>
                </c:pt>
                <c:pt idx="5">
                  <c:v>1900</c:v>
                </c:pt>
                <c:pt idx="6">
                  <c:v>1900</c:v>
                </c:pt>
                <c:pt idx="7">
                  <c:v>1900</c:v>
                </c:pt>
                <c:pt idx="8">
                  <c:v>1900</c:v>
                </c:pt>
                <c:pt idx="9">
                  <c:v>1900</c:v>
                </c:pt>
                <c:pt idx="10">
                  <c:v>1900</c:v>
                </c:pt>
                <c:pt idx="11">
                  <c:v>1900</c:v>
                </c:pt>
                <c:pt idx="12">
                  <c:v>1900</c:v>
                </c:pt>
                <c:pt idx="13">
                  <c:v>1900</c:v>
                </c:pt>
                <c:pt idx="14">
                  <c:v>1900</c:v>
                </c:pt>
                <c:pt idx="15">
                  <c:v>1900</c:v>
                </c:pt>
                <c:pt idx="16">
                  <c:v>1900</c:v>
                </c:pt>
                <c:pt idx="17">
                  <c:v>1900</c:v>
                </c:pt>
                <c:pt idx="18">
                  <c:v>1900</c:v>
                </c:pt>
                <c:pt idx="19">
                  <c:v>1900</c:v>
                </c:pt>
                <c:pt idx="20">
                  <c:v>1900</c:v>
                </c:pt>
                <c:pt idx="21">
                  <c:v>1900</c:v>
                </c:pt>
                <c:pt idx="22">
                  <c:v>1900</c:v>
                </c:pt>
                <c:pt idx="23">
                  <c:v>1900</c:v>
                </c:pt>
                <c:pt idx="24">
                  <c:v>1900</c:v>
                </c:pt>
                <c:pt idx="25">
                  <c:v>1900</c:v>
                </c:pt>
                <c:pt idx="26">
                  <c:v>1900</c:v>
                </c:pt>
                <c:pt idx="27">
                  <c:v>1900</c:v>
                </c:pt>
                <c:pt idx="28">
                  <c:v>1900</c:v>
                </c:pt>
              </c:numCache>
            </c:numRef>
          </c:val>
          <c:smooth val="0"/>
          <c:extLst>
            <c:ext xmlns:c16="http://schemas.microsoft.com/office/drawing/2014/chart" uri="{C3380CC4-5D6E-409C-BE32-E72D297353CC}">
              <c16:uniqueId val="{00000010-4A1B-4FD2-85BF-BFF4B839581D}"/>
            </c:ext>
          </c:extLst>
        </c:ser>
        <c:ser>
          <c:idx val="5"/>
          <c:order val="5"/>
          <c:tx>
            <c:strRef>
              <c:f>ICU!$F$2</c:f>
              <c:strCache>
                <c:ptCount val="1"/>
                <c:pt idx="0">
                  <c:v>ICU</c:v>
                </c:pt>
              </c:strCache>
            </c:strRef>
          </c:tx>
          <c:spPr>
            <a:ln w="28575" cap="rnd">
              <a:noFill/>
              <a:round/>
            </a:ln>
            <a:effectLst/>
          </c:spPr>
          <c:marker>
            <c:symbol val="none"/>
          </c:marker>
          <c:dLbls>
            <c:dLbl>
              <c:idx val="23"/>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LID4096"/>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1477-4A03-9F1A-7E31E2A2BB78}"/>
                </c:ext>
              </c:extLst>
            </c:dLbl>
            <c:dLbl>
              <c:idx val="28"/>
              <c:layout>
                <c:manualLayout>
                  <c:x val="0"/>
                  <c:y val="-3.880555555555555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178F-4586-AE66-2314FB6FB4EB}"/>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ICU!$H$3:$H$48</c15:sqref>
                  </c15:fullRef>
                </c:ext>
              </c:extLst>
              <c:f>ICU!$H$20:$H$48</c:f>
              <c:numCache>
                <c:formatCode>m/d/yyyy</c:formatCode>
                <c:ptCount val="2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numCache>
            </c:numRef>
          </c:cat>
          <c:val>
            <c:numRef>
              <c:extLst>
                <c:ext xmlns:c15="http://schemas.microsoft.com/office/drawing/2012/chart" uri="{02D57815-91ED-43cb-92C2-25804820EDAC}">
                  <c15:fullRef>
                    <c15:sqref>ICU!$F$3:$F$48</c15:sqref>
                  </c15:fullRef>
                </c:ext>
              </c:extLst>
              <c:f>ICU!$F$20:$F$48</c:f>
              <c:numCache>
                <c:formatCode>#,##0</c:formatCode>
                <c:ptCount val="29"/>
                <c:pt idx="0">
                  <c:v>111</c:v>
                </c:pt>
                <c:pt idx="1">
                  <c:v>140</c:v>
                </c:pt>
                <c:pt idx="2">
                  <c:v>169</c:v>
                </c:pt>
                <c:pt idx="3">
                  <c:v>221</c:v>
                </c:pt>
                <c:pt idx="4">
                  <c:v>271</c:v>
                </c:pt>
                <c:pt idx="5">
                  <c:v>350</c:v>
                </c:pt>
                <c:pt idx="6">
                  <c:v>413</c:v>
                </c:pt>
                <c:pt idx="7">
                  <c:v>461</c:v>
                </c:pt>
                <c:pt idx="8">
                  <c:v>554</c:v>
                </c:pt>
                <c:pt idx="9">
                  <c:v>636</c:v>
                </c:pt>
                <c:pt idx="10">
                  <c:v>732</c:v>
                </c:pt>
                <c:pt idx="11">
                  <c:v>816</c:v>
                </c:pt>
                <c:pt idx="12">
                  <c:v>898</c:v>
                </c:pt>
                <c:pt idx="13">
                  <c:v>956</c:v>
                </c:pt>
                <c:pt idx="14">
                  <c:v>999</c:v>
                </c:pt>
                <c:pt idx="15">
                  <c:v>1055</c:v>
                </c:pt>
                <c:pt idx="16">
                  <c:v>1124</c:v>
                </c:pt>
                <c:pt idx="17">
                  <c:v>1191</c:v>
                </c:pt>
                <c:pt idx="18">
                  <c:v>1273</c:v>
                </c:pt>
                <c:pt idx="19">
                  <c:v>1324</c:v>
                </c:pt>
                <c:pt idx="20">
                  <c:v>1360</c:v>
                </c:pt>
                <c:pt idx="21">
                  <c:v>1385</c:v>
                </c:pt>
                <c:pt idx="22">
                  <c:v>1409</c:v>
                </c:pt>
                <c:pt idx="23">
                  <c:v>1424</c:v>
                </c:pt>
                <c:pt idx="24" formatCode="General">
                  <c:v>1408</c:v>
                </c:pt>
                <c:pt idx="25" formatCode="General">
                  <c:v>1417</c:v>
                </c:pt>
                <c:pt idx="26" formatCode="General">
                  <c:v>1384</c:v>
                </c:pt>
                <c:pt idx="27" formatCode="General">
                  <c:v>1391</c:v>
                </c:pt>
                <c:pt idx="28" formatCode="General">
                  <c:v>1358</c:v>
                </c:pt>
              </c:numCache>
            </c:numRef>
          </c:val>
          <c:smooth val="0"/>
          <c:extLst>
            <c:ext xmlns:c16="http://schemas.microsoft.com/office/drawing/2014/chart" uri="{C3380CC4-5D6E-409C-BE32-E72D297353CC}">
              <c16:uniqueId val="{00000013-7CFA-4DF2-B219-E73DF8461DA8}"/>
            </c:ext>
          </c:extLst>
        </c:ser>
        <c:dLbls>
          <c:showLegendKey val="0"/>
          <c:showVal val="0"/>
          <c:showCatName val="0"/>
          <c:showSerName val="0"/>
          <c:showPercent val="0"/>
          <c:showBubbleSize val="0"/>
        </c:dLbls>
        <c:marker val="1"/>
        <c:smooth val="0"/>
        <c:axId val="596545392"/>
        <c:axId val="596544408"/>
        <c:extLst/>
      </c:lineChart>
      <c:date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dateAx>
      <c:valAx>
        <c:axId val="596544408"/>
        <c:scaling>
          <c:orientation val="minMax"/>
          <c:max val="2200"/>
          <c:min val="0"/>
        </c:scaling>
        <c:delete val="0"/>
        <c:axPos val="l"/>
        <c:numFmt formatCode="#,##0" sourceLinked="0"/>
        <c:majorTickMark val="none"/>
        <c:minorTickMark val="none"/>
        <c:tickLblPos val="nextTo"/>
        <c:spPr>
          <a:noFill/>
          <a:ln w="88900">
            <a:gradFill flip="none" rotWithShape="1">
              <a:gsLst>
                <a:gs pos="79000">
                  <a:schemeClr val="tx1"/>
                </a:gs>
                <a:gs pos="22000">
                  <a:schemeClr val="accent6"/>
                </a:gs>
                <a:gs pos="34000">
                  <a:schemeClr val="accent2">
                    <a:lumMod val="45000"/>
                    <a:lumOff val="55000"/>
                  </a:schemeClr>
                </a:gs>
                <a:gs pos="48000">
                  <a:srgbClr val="FB6251"/>
                </a:gs>
                <a:gs pos="45000">
                  <a:schemeClr val="accent2">
                    <a:lumMod val="45000"/>
                    <a:lumOff val="55000"/>
                  </a:schemeClr>
                </a:gs>
                <a:gs pos="72000">
                  <a:srgbClr val="FF0000"/>
                </a:gs>
              </a:gsLst>
              <a:lin ang="5400000" scaled="1"/>
              <a:tileRect/>
            </a:grad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LID4096"/>
          </a:p>
        </c:txPr>
        <c:crossAx val="596545392"/>
        <c:crosses val="autoZero"/>
        <c:crossBetween val="between"/>
      </c:valAx>
      <c:spPr>
        <a:noFill/>
        <a:ln>
          <a:noFill/>
        </a:ln>
        <a:effectLst/>
      </c:spPr>
    </c:plotArea>
    <c:legend>
      <c:legendPos val="r"/>
      <c:layout>
        <c:manualLayout>
          <c:xMode val="edge"/>
          <c:yMode val="edge"/>
          <c:x val="0.46904708333333328"/>
          <c:y val="0.11754666666666663"/>
          <c:w val="0.20968821655720524"/>
          <c:h val="5.2859004830177109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190500"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nl-NL" sz="1800" b="1" i="0" u="sng" kern="1200" spc="100" baseline="0">
                <a:ln>
                  <a:noFill/>
                </a:ln>
                <a:solidFill>
                  <a:srgbClr val="000000"/>
                </a:solidFill>
                <a:effectLst/>
              </a:rPr>
              <a:t>COVID-19 cases</a:t>
            </a:r>
            <a:r>
              <a:rPr lang="nl-NL" sz="2000" b="1" i="0" u="sng" kern="1200" spc="100" baseline="0">
                <a:ln>
                  <a:noFill/>
                </a:ln>
                <a:solidFill>
                  <a:srgbClr val="000000"/>
                </a:solidFill>
                <a:effectLst/>
              </a:rPr>
              <a:t> per 100.000</a:t>
            </a:r>
            <a:endParaRPr lang="en-NL" sz="1200">
              <a:effectLst/>
            </a:endParaRPr>
          </a:p>
          <a:p>
            <a:pPr algn="ctr">
              <a:defRPr/>
            </a:pPr>
            <a:r>
              <a:rPr lang="nl-NL" sz="1000" b="0" i="0" kern="1200" spc="100" baseline="0">
                <a:ln>
                  <a:noFill/>
                </a:ln>
                <a:solidFill>
                  <a:srgbClr val="404040"/>
                </a:solidFill>
                <a:effectLst/>
              </a:rPr>
              <a:t>    *source: RIVM/CBS, March 29th, 2020</a:t>
            </a:r>
            <a:endParaRPr lang="en-NL" sz="1000" b="0">
              <a:effectLst/>
            </a:endParaRPr>
          </a:p>
        </c:rich>
      </c:tx>
      <c:layout>
        <c:manualLayout>
          <c:xMode val="edge"/>
          <c:yMode val="edge"/>
          <c:x val="0.28502615069807646"/>
          <c:y val="2.293055555555555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2.0414447279784344E-2"/>
          <c:y val="7.6164722222222217E-2"/>
          <c:w val="0.97883333039351816"/>
          <c:h val="0.80066347222222234"/>
        </c:manualLayout>
      </c:layout>
      <c:barChart>
        <c:barDir val="col"/>
        <c:grouping val="clustered"/>
        <c:varyColors val="0"/>
        <c:ser>
          <c:idx val="0"/>
          <c:order val="0"/>
          <c:tx>
            <c:strRef>
              <c:f>Provinces!$I$153</c:f>
              <c:strCache>
                <c:ptCount val="1"/>
                <c:pt idx="0">
                  <c:v>besmetting per 100.000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Provinces!$E$154:$E$165</c:f>
              <c:strCache>
                <c:ptCount val="12"/>
                <c:pt idx="0">
                  <c:v>North Brabant</c:v>
                </c:pt>
                <c:pt idx="1">
                  <c:v>Limburg</c:v>
                </c:pt>
                <c:pt idx="2">
                  <c:v>Utrecht</c:v>
                </c:pt>
                <c:pt idx="3">
                  <c:v>Gelderland</c:v>
                </c:pt>
                <c:pt idx="4">
                  <c:v>Overijssel</c:v>
                </c:pt>
                <c:pt idx="5">
                  <c:v>North Holland</c:v>
                </c:pt>
                <c:pt idx="6">
                  <c:v>South Holland</c:v>
                </c:pt>
                <c:pt idx="7">
                  <c:v>Zeeland</c:v>
                </c:pt>
                <c:pt idx="8">
                  <c:v>Flevoland</c:v>
                </c:pt>
                <c:pt idx="9">
                  <c:v>Drenthe</c:v>
                </c:pt>
                <c:pt idx="10">
                  <c:v>Groningen</c:v>
                </c:pt>
                <c:pt idx="11">
                  <c:v>Friesland </c:v>
                </c:pt>
              </c:strCache>
            </c:strRef>
          </c:cat>
          <c:val>
            <c:numRef>
              <c:f>Provinces!$I$154:$I$165</c:f>
              <c:numCache>
                <c:formatCode>0.0</c:formatCode>
                <c:ptCount val="12"/>
                <c:pt idx="0">
                  <c:v>159.31766475568691</c:v>
                </c:pt>
                <c:pt idx="1">
                  <c:v>157.72080016899935</c:v>
                </c:pt>
                <c:pt idx="2">
                  <c:v>98.156502794508256</c:v>
                </c:pt>
                <c:pt idx="3">
                  <c:v>95.151720256818578</c:v>
                </c:pt>
                <c:pt idx="4">
                  <c:v>90.924731182795696</c:v>
                </c:pt>
                <c:pt idx="5">
                  <c:v>88.414719904876051</c:v>
                </c:pt>
                <c:pt idx="6">
                  <c:v>75.958889980949607</c:v>
                </c:pt>
                <c:pt idx="7">
                  <c:v>61.274669573085035</c:v>
                </c:pt>
                <c:pt idx="8">
                  <c:v>55.321895413247461</c:v>
                </c:pt>
                <c:pt idx="9">
                  <c:v>38.488262092910666</c:v>
                </c:pt>
                <c:pt idx="10">
                  <c:v>32.419833430308451</c:v>
                </c:pt>
                <c:pt idx="11">
                  <c:v>30.310303656930444</c:v>
                </c:pt>
              </c:numCache>
            </c:numRef>
          </c:val>
          <c:extLst>
            <c:ext xmlns:c16="http://schemas.microsoft.com/office/drawing/2014/chart" uri="{C3380CC4-5D6E-409C-BE32-E72D297353CC}">
              <c16:uniqueId val="{00000000-4AF0-4185-9DCB-EB81FD9CEFA2}"/>
            </c:ext>
          </c:extLst>
        </c:ser>
        <c:dLbls>
          <c:showLegendKey val="0"/>
          <c:showVal val="0"/>
          <c:showCatName val="0"/>
          <c:showSerName val="0"/>
          <c:showPercent val="0"/>
          <c:showBubbleSize val="0"/>
        </c:dLbls>
        <c:gapWidth val="38"/>
        <c:axId val="573238168"/>
        <c:axId val="567824944"/>
      </c:barChart>
      <c:lineChart>
        <c:grouping val="standard"/>
        <c:varyColors val="0"/>
        <c:ser>
          <c:idx val="1"/>
          <c:order val="1"/>
          <c:tx>
            <c:strRef>
              <c:f>Provinces!$K$153</c:f>
              <c:strCache>
                <c:ptCount val="1"/>
                <c:pt idx="0">
                  <c:v>Netherlands average: 56,08</c:v>
                </c:pt>
              </c:strCache>
            </c:strRef>
          </c:tx>
          <c:spPr>
            <a:ln w="28575" cap="rnd">
              <a:solidFill>
                <a:schemeClr val="accent2"/>
              </a:solidFill>
              <a:round/>
            </a:ln>
            <a:effectLst/>
          </c:spPr>
          <c:marker>
            <c:symbol val="none"/>
          </c:marker>
          <c:cat>
            <c:strRef>
              <c:f>Provinces!$E$154:$E$165</c:f>
              <c:strCache>
                <c:ptCount val="12"/>
                <c:pt idx="0">
                  <c:v>North Brabant</c:v>
                </c:pt>
                <c:pt idx="1">
                  <c:v>Limburg</c:v>
                </c:pt>
                <c:pt idx="2">
                  <c:v>Utrecht</c:v>
                </c:pt>
                <c:pt idx="3">
                  <c:v>Gelderland</c:v>
                </c:pt>
                <c:pt idx="4">
                  <c:v>Overijssel</c:v>
                </c:pt>
                <c:pt idx="5">
                  <c:v>North Holland</c:v>
                </c:pt>
                <c:pt idx="6">
                  <c:v>South Holland</c:v>
                </c:pt>
                <c:pt idx="7">
                  <c:v>Zeeland</c:v>
                </c:pt>
                <c:pt idx="8">
                  <c:v>Flevoland</c:v>
                </c:pt>
                <c:pt idx="9">
                  <c:v>Drenthe</c:v>
                </c:pt>
                <c:pt idx="10">
                  <c:v>Groningen</c:v>
                </c:pt>
                <c:pt idx="11">
                  <c:v>Friesland </c:v>
                </c:pt>
              </c:strCache>
            </c:strRef>
          </c:cat>
          <c:val>
            <c:numRef>
              <c:f>Provinces!$K$154:$K$165</c:f>
              <c:numCache>
                <c:formatCode>0.00</c:formatCode>
                <c:ptCount val="12"/>
                <c:pt idx="0">
                  <c:v>97.653035662371636</c:v>
                </c:pt>
                <c:pt idx="1">
                  <c:v>97.653035662371636</c:v>
                </c:pt>
                <c:pt idx="2">
                  <c:v>97.653035662371636</c:v>
                </c:pt>
                <c:pt idx="3">
                  <c:v>97.653035662371636</c:v>
                </c:pt>
                <c:pt idx="4">
                  <c:v>97.653035662371636</c:v>
                </c:pt>
                <c:pt idx="5">
                  <c:v>97.653035662371636</c:v>
                </c:pt>
                <c:pt idx="6">
                  <c:v>97.653035662371636</c:v>
                </c:pt>
                <c:pt idx="7">
                  <c:v>97.653035662371636</c:v>
                </c:pt>
                <c:pt idx="8">
                  <c:v>97.653035662371636</c:v>
                </c:pt>
                <c:pt idx="9">
                  <c:v>97.653035662371636</c:v>
                </c:pt>
                <c:pt idx="10">
                  <c:v>97.653035662371636</c:v>
                </c:pt>
                <c:pt idx="11">
                  <c:v>97.653035662371636</c:v>
                </c:pt>
              </c:numCache>
            </c:numRef>
          </c:val>
          <c:smooth val="0"/>
          <c:extLst>
            <c:ext xmlns:c16="http://schemas.microsoft.com/office/drawing/2014/chart" uri="{C3380CC4-5D6E-409C-BE32-E72D297353CC}">
              <c16:uniqueId val="{00000001-4AF0-4185-9DCB-EB81FD9CEFA2}"/>
            </c:ext>
          </c:extLst>
        </c:ser>
        <c:dLbls>
          <c:showLegendKey val="0"/>
          <c:showVal val="0"/>
          <c:showCatName val="0"/>
          <c:showSerName val="0"/>
          <c:showPercent val="0"/>
          <c:showBubbleSize val="0"/>
        </c:dLbls>
        <c:marker val="1"/>
        <c:smooth val="0"/>
        <c:axId val="573238168"/>
        <c:axId val="567824944"/>
      </c:lineChart>
      <c:catAx>
        <c:axId val="573238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67824944"/>
        <c:crosses val="autoZero"/>
        <c:auto val="1"/>
        <c:lblAlgn val="ctr"/>
        <c:lblOffset val="100"/>
        <c:noMultiLvlLbl val="0"/>
      </c:catAx>
      <c:valAx>
        <c:axId val="567824944"/>
        <c:scaling>
          <c:orientation val="minMax"/>
        </c:scaling>
        <c:delete val="1"/>
        <c:axPos val="l"/>
        <c:numFmt formatCode="0.0" sourceLinked="1"/>
        <c:majorTickMark val="none"/>
        <c:minorTickMark val="none"/>
        <c:tickLblPos val="nextTo"/>
        <c:crossAx val="573238168"/>
        <c:crosses val="autoZero"/>
        <c:crossBetween val="between"/>
      </c:valAx>
      <c:spPr>
        <a:noFill/>
        <a:ln w="25400">
          <a:noFill/>
        </a:ln>
        <a:effectLst/>
      </c:spPr>
    </c:plotArea>
    <c:legend>
      <c:legendPos val="b"/>
      <c:legendEntry>
        <c:idx val="0"/>
        <c:delete val="1"/>
      </c:legendEntry>
      <c:layout>
        <c:manualLayout>
          <c:xMode val="edge"/>
          <c:yMode val="edge"/>
          <c:x val="0.54442222222222225"/>
          <c:y val="0.21176194444444449"/>
          <c:w val="0.35696058965632771"/>
          <c:h val="2.976583333333333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u="none">
                <a:solidFill>
                  <a:schemeClr val="bg2">
                    <a:lumMod val="50000"/>
                  </a:schemeClr>
                </a:solidFill>
              </a:rPr>
              <a:t>Cumulative number of COVID-19 cases per province in NL</a:t>
            </a:r>
            <a:endParaRPr lang="nl-NL" sz="900" u="none">
              <a:solidFill>
                <a:schemeClr val="bg2">
                  <a:lumMod val="50000"/>
                </a:schemeClr>
              </a:solidFill>
            </a:endParaRPr>
          </a:p>
        </c:rich>
      </c:tx>
      <c:layout>
        <c:manualLayout>
          <c:xMode val="edge"/>
          <c:yMode val="edge"/>
          <c:x val="0.14782069444444446"/>
          <c:y val="5.38850000000000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5197763695961543E-2"/>
          <c:y val="0.1089026388888889"/>
          <c:w val="0.70390555555555556"/>
          <c:h val="0.82726791666666666"/>
        </c:manualLayout>
      </c:layout>
      <c:lineChart>
        <c:grouping val="standard"/>
        <c:varyColors val="0"/>
        <c:ser>
          <c:idx val="1"/>
          <c:order val="0"/>
          <c:tx>
            <c:strRef>
              <c:f>Provinces!$C$9</c:f>
              <c:strCache>
                <c:ptCount val="1"/>
                <c:pt idx="0">
                  <c:v>North Brabant</c:v>
                </c:pt>
              </c:strCache>
            </c:strRef>
          </c:tx>
          <c:spPr>
            <a:ln w="57150" cap="rnd">
              <a:solidFill>
                <a:srgbClr val="C00000"/>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Provinces!$D$9:$AS$9</c:f>
              <c:numCache>
                <c:formatCode>General</c:formatCode>
                <c:ptCount val="42"/>
                <c:pt idx="0">
                  <c:v>12</c:v>
                </c:pt>
                <c:pt idx="1">
                  <c:v>17</c:v>
                </c:pt>
                <c:pt idx="2">
                  <c:v>26</c:v>
                </c:pt>
                <c:pt idx="3">
                  <c:v>41</c:v>
                </c:pt>
                <c:pt idx="4">
                  <c:v>61</c:v>
                </c:pt>
                <c:pt idx="5">
                  <c:v>96</c:v>
                </c:pt>
                <c:pt idx="6">
                  <c:v>141</c:v>
                </c:pt>
                <c:pt idx="7">
                  <c:v>168</c:v>
                </c:pt>
                <c:pt idx="8">
                  <c:v>212</c:v>
                </c:pt>
                <c:pt idx="9">
                  <c:v>265</c:v>
                </c:pt>
                <c:pt idx="10">
                  <c:v>360</c:v>
                </c:pt>
                <c:pt idx="11">
                  <c:v>403</c:v>
                </c:pt>
                <c:pt idx="12">
                  <c:v>446</c:v>
                </c:pt>
                <c:pt idx="13">
                  <c:v>552</c:v>
                </c:pt>
                <c:pt idx="14">
                  <c:v>669</c:v>
                </c:pt>
                <c:pt idx="15">
                  <c:v>770</c:v>
                </c:pt>
                <c:pt idx="16">
                  <c:v>879</c:v>
                </c:pt>
                <c:pt idx="17">
                  <c:v>1011</c:v>
                </c:pt>
                <c:pt idx="18">
                  <c:v>1178</c:v>
                </c:pt>
                <c:pt idx="19">
                  <c:v>1393</c:v>
                </c:pt>
                <c:pt idx="20">
                  <c:v>1545</c:v>
                </c:pt>
                <c:pt idx="21">
                  <c:v>1745</c:v>
                </c:pt>
                <c:pt idx="22">
                  <c:v>1919</c:v>
                </c:pt>
                <c:pt idx="23">
                  <c:v>2161</c:v>
                </c:pt>
                <c:pt idx="24">
                  <c:v>2488</c:v>
                </c:pt>
                <c:pt idx="25">
                  <c:v>2748</c:v>
                </c:pt>
                <c:pt idx="26">
                  <c:v>3017</c:v>
                </c:pt>
                <c:pt idx="27">
                  <c:v>3231</c:v>
                </c:pt>
                <c:pt idx="28">
                  <c:v>3412</c:v>
                </c:pt>
                <c:pt idx="29">
                  <c:v>3560</c:v>
                </c:pt>
                <c:pt idx="30" formatCode="0">
                  <c:v>3790</c:v>
                </c:pt>
                <c:pt idx="31" formatCode="0">
                  <c:v>3946</c:v>
                </c:pt>
                <c:pt idx="32" formatCode="0">
                  <c:v>4084</c:v>
                </c:pt>
                <c:pt idx="33">
                  <c:v>4263</c:v>
                </c:pt>
                <c:pt idx="34">
                  <c:v>4456</c:v>
                </c:pt>
                <c:pt idx="35">
                  <c:v>4614</c:v>
                </c:pt>
                <c:pt idx="36">
                  <c:v>4799</c:v>
                </c:pt>
                <c:pt idx="37">
                  <c:v>5011</c:v>
                </c:pt>
                <c:pt idx="38">
                  <c:v>5264</c:v>
                </c:pt>
                <c:pt idx="39">
                  <c:v>5467</c:v>
                </c:pt>
                <c:pt idx="40">
                  <c:v>5721</c:v>
                </c:pt>
              </c:numCache>
            </c:numRef>
          </c:val>
          <c:smooth val="0"/>
          <c:extLst>
            <c:ext xmlns:c16="http://schemas.microsoft.com/office/drawing/2014/chart" uri="{C3380CC4-5D6E-409C-BE32-E72D297353CC}">
              <c16:uniqueId val="{00000000-FBD2-4BE5-BB44-E200FF3017D4}"/>
            </c:ext>
          </c:extLst>
        </c:ser>
        <c:ser>
          <c:idx val="2"/>
          <c:order val="1"/>
          <c:tx>
            <c:strRef>
              <c:f>Provinces!$C$10</c:f>
              <c:strCache>
                <c:ptCount val="1"/>
                <c:pt idx="0">
                  <c:v>South Holland</c:v>
                </c:pt>
              </c:strCache>
            </c:strRef>
          </c:tx>
          <c:spPr>
            <a:ln w="44450" cap="rnd">
              <a:solidFill>
                <a:schemeClr val="accent2">
                  <a:lumMod val="5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Provinces!$D$10:$AS$10</c:f>
              <c:numCache>
                <c:formatCode>General</c:formatCode>
                <c:ptCount val="42"/>
                <c:pt idx="0">
                  <c:v>3</c:v>
                </c:pt>
                <c:pt idx="1">
                  <c:v>7</c:v>
                </c:pt>
                <c:pt idx="2">
                  <c:v>12</c:v>
                </c:pt>
                <c:pt idx="3">
                  <c:v>20</c:v>
                </c:pt>
                <c:pt idx="4">
                  <c:v>29</c:v>
                </c:pt>
                <c:pt idx="5">
                  <c:v>31</c:v>
                </c:pt>
                <c:pt idx="6">
                  <c:v>36</c:v>
                </c:pt>
                <c:pt idx="7">
                  <c:v>46</c:v>
                </c:pt>
                <c:pt idx="8">
                  <c:v>50</c:v>
                </c:pt>
                <c:pt idx="9">
                  <c:v>63</c:v>
                </c:pt>
                <c:pt idx="10">
                  <c:v>79</c:v>
                </c:pt>
                <c:pt idx="11">
                  <c:v>95</c:v>
                </c:pt>
                <c:pt idx="12">
                  <c:v>110</c:v>
                </c:pt>
                <c:pt idx="13">
                  <c:v>136</c:v>
                </c:pt>
                <c:pt idx="14">
                  <c:v>175</c:v>
                </c:pt>
                <c:pt idx="15">
                  <c:v>232</c:v>
                </c:pt>
                <c:pt idx="16">
                  <c:v>301</c:v>
                </c:pt>
                <c:pt idx="17">
                  <c:v>392</c:v>
                </c:pt>
                <c:pt idx="18">
                  <c:v>463</c:v>
                </c:pt>
                <c:pt idx="19">
                  <c:v>557</c:v>
                </c:pt>
                <c:pt idx="20">
                  <c:v>617</c:v>
                </c:pt>
                <c:pt idx="21">
                  <c:v>722</c:v>
                </c:pt>
                <c:pt idx="22">
                  <c:v>846</c:v>
                </c:pt>
                <c:pt idx="23">
                  <c:v>1042</c:v>
                </c:pt>
                <c:pt idx="24">
                  <c:v>1249</c:v>
                </c:pt>
                <c:pt idx="25">
                  <c:v>1508</c:v>
                </c:pt>
                <c:pt idx="26">
                  <c:v>1669</c:v>
                </c:pt>
                <c:pt idx="27">
                  <c:v>1810</c:v>
                </c:pt>
                <c:pt idx="28">
                  <c:v>1949</c:v>
                </c:pt>
                <c:pt idx="29">
                  <c:v>2193</c:v>
                </c:pt>
                <c:pt idx="30" formatCode="0">
                  <c:v>2416</c:v>
                </c:pt>
                <c:pt idx="31" formatCode="0">
                  <c:v>2622</c:v>
                </c:pt>
                <c:pt idx="32" formatCode="0">
                  <c:v>2817</c:v>
                </c:pt>
                <c:pt idx="33">
                  <c:v>3115</c:v>
                </c:pt>
                <c:pt idx="34" formatCode="0">
                  <c:v>3361</c:v>
                </c:pt>
                <c:pt idx="35">
                  <c:v>3500</c:v>
                </c:pt>
                <c:pt idx="36">
                  <c:v>3747</c:v>
                </c:pt>
                <c:pt idx="37">
                  <c:v>4064</c:v>
                </c:pt>
                <c:pt idx="38">
                  <c:v>4272</c:v>
                </c:pt>
                <c:pt idx="39">
                  <c:v>4683</c:v>
                </c:pt>
                <c:pt idx="40">
                  <c:v>4906</c:v>
                </c:pt>
              </c:numCache>
            </c:numRef>
          </c:val>
          <c:smooth val="0"/>
          <c:extLst>
            <c:ext xmlns:c16="http://schemas.microsoft.com/office/drawing/2014/chart" uri="{C3380CC4-5D6E-409C-BE32-E72D297353CC}">
              <c16:uniqueId val="{00000001-FBD2-4BE5-BB44-E200FF3017D4}"/>
            </c:ext>
          </c:extLst>
        </c:ser>
        <c:ser>
          <c:idx val="3"/>
          <c:order val="2"/>
          <c:tx>
            <c:strRef>
              <c:f>Provinces!$C$11</c:f>
              <c:strCache>
                <c:ptCount val="1"/>
                <c:pt idx="0">
                  <c:v>North Holland</c:v>
                </c:pt>
              </c:strCache>
            </c:strRef>
          </c:tx>
          <c:spPr>
            <a:ln w="44450" cap="rnd">
              <a:solidFill>
                <a:schemeClr val="accent2">
                  <a:lumMod val="75000"/>
                  <a:alpha val="67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Provinces!$D$11:$AS$11</c:f>
              <c:numCache>
                <c:formatCode>General</c:formatCode>
                <c:ptCount val="42"/>
                <c:pt idx="0">
                  <c:v>4</c:v>
                </c:pt>
                <c:pt idx="1">
                  <c:v>7</c:v>
                </c:pt>
                <c:pt idx="2">
                  <c:v>9</c:v>
                </c:pt>
                <c:pt idx="3">
                  <c:v>10</c:v>
                </c:pt>
                <c:pt idx="4">
                  <c:v>17</c:v>
                </c:pt>
                <c:pt idx="5">
                  <c:v>22</c:v>
                </c:pt>
                <c:pt idx="6">
                  <c:v>23</c:v>
                </c:pt>
                <c:pt idx="7">
                  <c:v>29</c:v>
                </c:pt>
                <c:pt idx="8">
                  <c:v>49</c:v>
                </c:pt>
                <c:pt idx="9">
                  <c:v>42</c:v>
                </c:pt>
                <c:pt idx="10">
                  <c:v>63</c:v>
                </c:pt>
                <c:pt idx="11">
                  <c:v>83</c:v>
                </c:pt>
                <c:pt idx="12">
                  <c:v>91</c:v>
                </c:pt>
                <c:pt idx="13">
                  <c:v>115</c:v>
                </c:pt>
                <c:pt idx="14">
                  <c:v>148</c:v>
                </c:pt>
                <c:pt idx="15">
                  <c:v>169</c:v>
                </c:pt>
                <c:pt idx="16">
                  <c:v>239</c:v>
                </c:pt>
                <c:pt idx="17">
                  <c:v>322</c:v>
                </c:pt>
                <c:pt idx="18">
                  <c:v>422</c:v>
                </c:pt>
                <c:pt idx="19">
                  <c:v>496</c:v>
                </c:pt>
                <c:pt idx="20">
                  <c:v>555</c:v>
                </c:pt>
                <c:pt idx="21">
                  <c:v>688</c:v>
                </c:pt>
                <c:pt idx="22">
                  <c:v>814</c:v>
                </c:pt>
                <c:pt idx="23">
                  <c:v>1029</c:v>
                </c:pt>
                <c:pt idx="24">
                  <c:v>1235</c:v>
                </c:pt>
                <c:pt idx="25">
                  <c:v>1401</c:v>
                </c:pt>
                <c:pt idx="26">
                  <c:v>1554</c:v>
                </c:pt>
                <c:pt idx="27">
                  <c:v>1702</c:v>
                </c:pt>
                <c:pt idx="28">
                  <c:v>1845</c:v>
                </c:pt>
                <c:pt idx="29">
                  <c:v>2017</c:v>
                </c:pt>
                <c:pt idx="30" formatCode="0">
                  <c:v>2201</c:v>
                </c:pt>
                <c:pt idx="31" formatCode="0">
                  <c:v>2372</c:v>
                </c:pt>
                <c:pt idx="32" formatCode="0">
                  <c:v>2546</c:v>
                </c:pt>
                <c:pt idx="33">
                  <c:v>2776</c:v>
                </c:pt>
                <c:pt idx="34">
                  <c:v>2891</c:v>
                </c:pt>
                <c:pt idx="35">
                  <c:v>3015</c:v>
                </c:pt>
                <c:pt idx="36">
                  <c:v>3145</c:v>
                </c:pt>
                <c:pt idx="37">
                  <c:v>3325</c:v>
                </c:pt>
                <c:pt idx="38">
                  <c:v>3561</c:v>
                </c:pt>
                <c:pt idx="39">
                  <c:v>3718</c:v>
                </c:pt>
                <c:pt idx="40">
                  <c:v>3906</c:v>
                </c:pt>
              </c:numCache>
            </c:numRef>
          </c:val>
          <c:smooth val="0"/>
          <c:extLst>
            <c:ext xmlns:c16="http://schemas.microsoft.com/office/drawing/2014/chart" uri="{C3380CC4-5D6E-409C-BE32-E72D297353CC}">
              <c16:uniqueId val="{00000002-FBD2-4BE5-BB44-E200FF3017D4}"/>
            </c:ext>
          </c:extLst>
        </c:ser>
        <c:ser>
          <c:idx val="4"/>
          <c:order val="3"/>
          <c:tx>
            <c:strRef>
              <c:f>Provinces!$C$12</c:f>
              <c:strCache>
                <c:ptCount val="1"/>
                <c:pt idx="0">
                  <c:v>Gelderland</c:v>
                </c:pt>
              </c:strCache>
            </c:strRef>
          </c:tx>
          <c:spPr>
            <a:ln w="44450" cap="rnd">
              <a:solidFill>
                <a:schemeClr val="accent2">
                  <a:lumMod val="60000"/>
                  <a:lumOff val="4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Provinces!$D$12:$AS$12</c:f>
              <c:numCache>
                <c:formatCode>General</c:formatCode>
                <c:ptCount val="42"/>
                <c:pt idx="1">
                  <c:v>1</c:v>
                </c:pt>
                <c:pt idx="2">
                  <c:v>2</c:v>
                </c:pt>
                <c:pt idx="3">
                  <c:v>10</c:v>
                </c:pt>
                <c:pt idx="4">
                  <c:v>13</c:v>
                </c:pt>
                <c:pt idx="5">
                  <c:v>23</c:v>
                </c:pt>
                <c:pt idx="6">
                  <c:v>27</c:v>
                </c:pt>
                <c:pt idx="7">
                  <c:v>30</c:v>
                </c:pt>
                <c:pt idx="8">
                  <c:v>34</c:v>
                </c:pt>
                <c:pt idx="9">
                  <c:v>54</c:v>
                </c:pt>
                <c:pt idx="10">
                  <c:v>64</c:v>
                </c:pt>
                <c:pt idx="11">
                  <c:v>76</c:v>
                </c:pt>
                <c:pt idx="12">
                  <c:v>99</c:v>
                </c:pt>
                <c:pt idx="13">
                  <c:v>135</c:v>
                </c:pt>
                <c:pt idx="14">
                  <c:v>174</c:v>
                </c:pt>
                <c:pt idx="15">
                  <c:v>211</c:v>
                </c:pt>
                <c:pt idx="16">
                  <c:v>242</c:v>
                </c:pt>
                <c:pt idx="17">
                  <c:v>307</c:v>
                </c:pt>
                <c:pt idx="18">
                  <c:v>368</c:v>
                </c:pt>
                <c:pt idx="19">
                  <c:v>428</c:v>
                </c:pt>
                <c:pt idx="20">
                  <c:v>508</c:v>
                </c:pt>
                <c:pt idx="21">
                  <c:v>584</c:v>
                </c:pt>
                <c:pt idx="22">
                  <c:v>687</c:v>
                </c:pt>
                <c:pt idx="23">
                  <c:v>822</c:v>
                </c:pt>
                <c:pt idx="24">
                  <c:v>953</c:v>
                </c:pt>
                <c:pt idx="25">
                  <c:v>1088</c:v>
                </c:pt>
                <c:pt idx="26">
                  <c:v>1270</c:v>
                </c:pt>
                <c:pt idx="27">
                  <c:v>1377</c:v>
                </c:pt>
                <c:pt idx="28">
                  <c:v>1475</c:v>
                </c:pt>
                <c:pt idx="29">
                  <c:v>1615</c:v>
                </c:pt>
                <c:pt idx="30" formatCode="0">
                  <c:v>1727</c:v>
                </c:pt>
                <c:pt idx="31" formatCode="0">
                  <c:v>1882</c:v>
                </c:pt>
                <c:pt idx="32" formatCode="0">
                  <c:v>1985</c:v>
                </c:pt>
                <c:pt idx="33">
                  <c:v>2110</c:v>
                </c:pt>
                <c:pt idx="34">
                  <c:v>2210</c:v>
                </c:pt>
                <c:pt idx="35">
                  <c:v>2300</c:v>
                </c:pt>
                <c:pt idx="36">
                  <c:v>2391</c:v>
                </c:pt>
                <c:pt idx="37">
                  <c:v>2526</c:v>
                </c:pt>
                <c:pt idx="38">
                  <c:v>2690</c:v>
                </c:pt>
                <c:pt idx="39">
                  <c:v>2845</c:v>
                </c:pt>
                <c:pt idx="40">
                  <c:v>3015</c:v>
                </c:pt>
              </c:numCache>
            </c:numRef>
          </c:val>
          <c:smooth val="0"/>
          <c:extLst>
            <c:ext xmlns:c16="http://schemas.microsoft.com/office/drawing/2014/chart" uri="{C3380CC4-5D6E-409C-BE32-E72D297353CC}">
              <c16:uniqueId val="{00000003-FBD2-4BE5-BB44-E200FF3017D4}"/>
            </c:ext>
          </c:extLst>
        </c:ser>
        <c:ser>
          <c:idx val="5"/>
          <c:order val="4"/>
          <c:tx>
            <c:strRef>
              <c:f>Provinces!$C$13</c:f>
              <c:strCache>
                <c:ptCount val="1"/>
                <c:pt idx="0">
                  <c:v>Limburg</c:v>
                </c:pt>
              </c:strCache>
            </c:strRef>
          </c:tx>
          <c:spPr>
            <a:ln w="44450" cap="rnd">
              <a:solidFill>
                <a:schemeClr val="accent2">
                  <a:lumMod val="75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Provinces!$D$13:$AS$13</c:f>
              <c:numCache>
                <c:formatCode>General</c:formatCode>
                <c:ptCount val="42"/>
                <c:pt idx="2">
                  <c:v>2</c:v>
                </c:pt>
                <c:pt idx="3">
                  <c:v>6</c:v>
                </c:pt>
                <c:pt idx="4">
                  <c:v>9</c:v>
                </c:pt>
                <c:pt idx="5">
                  <c:v>11</c:v>
                </c:pt>
                <c:pt idx="6">
                  <c:v>18</c:v>
                </c:pt>
                <c:pt idx="7">
                  <c:v>22</c:v>
                </c:pt>
                <c:pt idx="8">
                  <c:v>48</c:v>
                </c:pt>
                <c:pt idx="9">
                  <c:v>48</c:v>
                </c:pt>
                <c:pt idx="10">
                  <c:v>67</c:v>
                </c:pt>
                <c:pt idx="11">
                  <c:v>104</c:v>
                </c:pt>
                <c:pt idx="12">
                  <c:v>129</c:v>
                </c:pt>
                <c:pt idx="13">
                  <c:v>149</c:v>
                </c:pt>
                <c:pt idx="14">
                  <c:v>161</c:v>
                </c:pt>
                <c:pt idx="15">
                  <c:v>213</c:v>
                </c:pt>
                <c:pt idx="16">
                  <c:v>250</c:v>
                </c:pt>
                <c:pt idx="17">
                  <c:v>311</c:v>
                </c:pt>
                <c:pt idx="18">
                  <c:v>365</c:v>
                </c:pt>
                <c:pt idx="19">
                  <c:v>395</c:v>
                </c:pt>
                <c:pt idx="20">
                  <c:v>433</c:v>
                </c:pt>
                <c:pt idx="21">
                  <c:v>588</c:v>
                </c:pt>
                <c:pt idx="22">
                  <c:v>687</c:v>
                </c:pt>
                <c:pt idx="23">
                  <c:v>880</c:v>
                </c:pt>
                <c:pt idx="24">
                  <c:v>970</c:v>
                </c:pt>
                <c:pt idx="25">
                  <c:v>1097</c:v>
                </c:pt>
                <c:pt idx="26">
                  <c:v>1194</c:v>
                </c:pt>
                <c:pt idx="27">
                  <c:v>1309</c:v>
                </c:pt>
                <c:pt idx="28">
                  <c:v>1426</c:v>
                </c:pt>
                <c:pt idx="29">
                  <c:v>1513</c:v>
                </c:pt>
                <c:pt idx="30" formatCode="0">
                  <c:v>1598</c:v>
                </c:pt>
                <c:pt idx="31" formatCode="0">
                  <c:v>1711</c:v>
                </c:pt>
                <c:pt idx="32" formatCode="0">
                  <c:v>1762</c:v>
                </c:pt>
                <c:pt idx="33">
                  <c:v>1904</c:v>
                </c:pt>
                <c:pt idx="34">
                  <c:v>2011</c:v>
                </c:pt>
                <c:pt idx="35">
                  <c:v>2099</c:v>
                </c:pt>
                <c:pt idx="36">
                  <c:v>2181</c:v>
                </c:pt>
                <c:pt idx="37">
                  <c:v>2307</c:v>
                </c:pt>
                <c:pt idx="38">
                  <c:v>2410</c:v>
                </c:pt>
                <c:pt idx="39">
                  <c:v>2535</c:v>
                </c:pt>
                <c:pt idx="40">
                  <c:v>2651</c:v>
                </c:pt>
              </c:numCache>
            </c:numRef>
          </c:val>
          <c:smooth val="0"/>
          <c:extLst>
            <c:ext xmlns:c16="http://schemas.microsoft.com/office/drawing/2014/chart" uri="{C3380CC4-5D6E-409C-BE32-E72D297353CC}">
              <c16:uniqueId val="{00000004-FBD2-4BE5-BB44-E200FF3017D4}"/>
            </c:ext>
          </c:extLst>
        </c:ser>
        <c:ser>
          <c:idx val="6"/>
          <c:order val="5"/>
          <c:tx>
            <c:strRef>
              <c:f>Provinces!$C$14</c:f>
              <c:strCache>
                <c:ptCount val="1"/>
                <c:pt idx="0">
                  <c:v>Utrecht</c:v>
                </c:pt>
              </c:strCache>
            </c:strRef>
          </c:tx>
          <c:spPr>
            <a:ln w="44450" cap="rnd">
              <a:solidFill>
                <a:schemeClr val="accent4">
                  <a:lumMod val="75000"/>
                  <a:alpha val="7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Provinces!$D$14:$AS$14</c:f>
              <c:numCache>
                <c:formatCode>General</c:formatCode>
                <c:ptCount val="42"/>
                <c:pt idx="0">
                  <c:v>3</c:v>
                </c:pt>
                <c:pt idx="1">
                  <c:v>3</c:v>
                </c:pt>
                <c:pt idx="2">
                  <c:v>17</c:v>
                </c:pt>
                <c:pt idx="3">
                  <c:v>24</c:v>
                </c:pt>
                <c:pt idx="4">
                  <c:v>36</c:v>
                </c:pt>
                <c:pt idx="5">
                  <c:v>38</c:v>
                </c:pt>
                <c:pt idx="6">
                  <c:v>40</c:v>
                </c:pt>
                <c:pt idx="7">
                  <c:v>42</c:v>
                </c:pt>
                <c:pt idx="8">
                  <c:v>63</c:v>
                </c:pt>
                <c:pt idx="9">
                  <c:v>80</c:v>
                </c:pt>
                <c:pt idx="10">
                  <c:v>83</c:v>
                </c:pt>
                <c:pt idx="11">
                  <c:v>87</c:v>
                </c:pt>
                <c:pt idx="12">
                  <c:v>109</c:v>
                </c:pt>
                <c:pt idx="13">
                  <c:v>141</c:v>
                </c:pt>
                <c:pt idx="14">
                  <c:v>157</c:v>
                </c:pt>
                <c:pt idx="15">
                  <c:v>181</c:v>
                </c:pt>
                <c:pt idx="16">
                  <c:v>219</c:v>
                </c:pt>
                <c:pt idx="17">
                  <c:v>250</c:v>
                </c:pt>
                <c:pt idx="18">
                  <c:v>297</c:v>
                </c:pt>
                <c:pt idx="19">
                  <c:v>327</c:v>
                </c:pt>
                <c:pt idx="20">
                  <c:v>384</c:v>
                </c:pt>
                <c:pt idx="21">
                  <c:v>435</c:v>
                </c:pt>
                <c:pt idx="22">
                  <c:v>522</c:v>
                </c:pt>
                <c:pt idx="23">
                  <c:v>656</c:v>
                </c:pt>
                <c:pt idx="24">
                  <c:v>743</c:v>
                </c:pt>
                <c:pt idx="25">
                  <c:v>824</c:v>
                </c:pt>
                <c:pt idx="26">
                  <c:v>914</c:v>
                </c:pt>
                <c:pt idx="27">
                  <c:v>980</c:v>
                </c:pt>
                <c:pt idx="28">
                  <c:v>1046</c:v>
                </c:pt>
                <c:pt idx="29">
                  <c:v>1111</c:v>
                </c:pt>
                <c:pt idx="30" formatCode="0">
                  <c:v>1200</c:v>
                </c:pt>
                <c:pt idx="31" formatCode="0">
                  <c:v>1269</c:v>
                </c:pt>
                <c:pt idx="32" formatCode="0">
                  <c:v>1330</c:v>
                </c:pt>
                <c:pt idx="33">
                  <c:v>1424</c:v>
                </c:pt>
                <c:pt idx="34" formatCode="0">
                  <c:v>1476</c:v>
                </c:pt>
                <c:pt idx="35" formatCode="0">
                  <c:v>1528</c:v>
                </c:pt>
                <c:pt idx="36">
                  <c:v>1599</c:v>
                </c:pt>
                <c:pt idx="37">
                  <c:v>1659</c:v>
                </c:pt>
                <c:pt idx="38">
                  <c:v>1719</c:v>
                </c:pt>
                <c:pt idx="39">
                  <c:v>1772</c:v>
                </c:pt>
                <c:pt idx="40">
                  <c:v>1852</c:v>
                </c:pt>
              </c:numCache>
            </c:numRef>
          </c:val>
          <c:smooth val="0"/>
          <c:extLst>
            <c:ext xmlns:c16="http://schemas.microsoft.com/office/drawing/2014/chart" uri="{C3380CC4-5D6E-409C-BE32-E72D297353CC}">
              <c16:uniqueId val="{00000005-FBD2-4BE5-BB44-E200FF3017D4}"/>
            </c:ext>
          </c:extLst>
        </c:ser>
        <c:ser>
          <c:idx val="7"/>
          <c:order val="6"/>
          <c:tx>
            <c:strRef>
              <c:f>Provinces!$C$15</c:f>
              <c:strCache>
                <c:ptCount val="1"/>
                <c:pt idx="0">
                  <c:v>Overijssel</c:v>
                </c:pt>
              </c:strCache>
            </c:strRef>
          </c:tx>
          <c:spPr>
            <a:ln w="41275" cap="rnd">
              <a:solidFill>
                <a:schemeClr val="accent1">
                  <a:lumMod val="5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Provinces!$D$15:$AS$15</c:f>
              <c:numCache>
                <c:formatCode>General</c:formatCode>
                <c:ptCount val="42"/>
                <c:pt idx="2">
                  <c:v>1</c:v>
                </c:pt>
                <c:pt idx="3">
                  <c:v>1</c:v>
                </c:pt>
                <c:pt idx="4">
                  <c:v>4</c:v>
                </c:pt>
                <c:pt idx="5">
                  <c:v>9</c:v>
                </c:pt>
                <c:pt idx="6">
                  <c:v>10</c:v>
                </c:pt>
                <c:pt idx="7">
                  <c:v>10</c:v>
                </c:pt>
                <c:pt idx="8">
                  <c:v>12</c:v>
                </c:pt>
                <c:pt idx="9">
                  <c:v>13</c:v>
                </c:pt>
                <c:pt idx="10">
                  <c:v>18</c:v>
                </c:pt>
                <c:pt idx="11">
                  <c:v>23</c:v>
                </c:pt>
                <c:pt idx="12">
                  <c:v>28</c:v>
                </c:pt>
                <c:pt idx="13">
                  <c:v>38</c:v>
                </c:pt>
                <c:pt idx="14">
                  <c:v>47</c:v>
                </c:pt>
                <c:pt idx="15">
                  <c:v>61</c:v>
                </c:pt>
                <c:pt idx="16">
                  <c:v>77</c:v>
                </c:pt>
                <c:pt idx="17">
                  <c:v>102</c:v>
                </c:pt>
                <c:pt idx="18">
                  <c:v>165</c:v>
                </c:pt>
                <c:pt idx="19">
                  <c:v>192</c:v>
                </c:pt>
                <c:pt idx="20">
                  <c:v>225</c:v>
                </c:pt>
                <c:pt idx="21">
                  <c:v>271</c:v>
                </c:pt>
                <c:pt idx="22">
                  <c:v>343</c:v>
                </c:pt>
                <c:pt idx="23">
                  <c:v>398</c:v>
                </c:pt>
                <c:pt idx="24">
                  <c:v>459</c:v>
                </c:pt>
                <c:pt idx="25">
                  <c:v>525</c:v>
                </c:pt>
                <c:pt idx="26">
                  <c:v>599</c:v>
                </c:pt>
                <c:pt idx="27">
                  <c:v>657</c:v>
                </c:pt>
                <c:pt idx="28">
                  <c:v>698</c:v>
                </c:pt>
                <c:pt idx="29">
                  <c:v>779</c:v>
                </c:pt>
                <c:pt idx="30" formatCode="0">
                  <c:v>865</c:v>
                </c:pt>
                <c:pt idx="31" formatCode="0">
                  <c:v>944</c:v>
                </c:pt>
                <c:pt idx="32" formatCode="0">
                  <c:v>1057</c:v>
                </c:pt>
                <c:pt idx="33">
                  <c:v>1140</c:v>
                </c:pt>
                <c:pt idx="34">
                  <c:v>1211</c:v>
                </c:pt>
                <c:pt idx="35">
                  <c:v>1279</c:v>
                </c:pt>
                <c:pt idx="36">
                  <c:v>1345</c:v>
                </c:pt>
                <c:pt idx="37">
                  <c:v>1425</c:v>
                </c:pt>
                <c:pt idx="38">
                  <c:v>1616</c:v>
                </c:pt>
                <c:pt idx="39">
                  <c:v>1713</c:v>
                </c:pt>
                <c:pt idx="40">
                  <c:v>1784</c:v>
                </c:pt>
              </c:numCache>
            </c:numRef>
          </c:val>
          <c:smooth val="0"/>
          <c:extLst>
            <c:ext xmlns:c16="http://schemas.microsoft.com/office/drawing/2014/chart" uri="{C3380CC4-5D6E-409C-BE32-E72D297353CC}">
              <c16:uniqueId val="{00000006-FBD2-4BE5-BB44-E200FF3017D4}"/>
            </c:ext>
          </c:extLst>
        </c:ser>
        <c:ser>
          <c:idx val="8"/>
          <c:order val="7"/>
          <c:tx>
            <c:strRef>
              <c:f>Provinces!$C$16</c:f>
              <c:strCache>
                <c:ptCount val="1"/>
                <c:pt idx="0">
                  <c:v>Zeeland</c:v>
                </c:pt>
              </c:strCache>
            </c:strRef>
          </c:tx>
          <c:spPr>
            <a:ln w="28575" cap="rnd">
              <a:solidFill>
                <a:schemeClr val="accent1">
                  <a:lumMod val="40000"/>
                  <a:lumOff val="6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Provinces!$D$16:$AS$16</c:f>
              <c:numCache>
                <c:formatCode>General</c:formatCode>
                <c:ptCount val="42"/>
                <c:pt idx="3">
                  <c:v>3</c:v>
                </c:pt>
                <c:pt idx="4">
                  <c:v>2</c:v>
                </c:pt>
                <c:pt idx="5">
                  <c:v>2</c:v>
                </c:pt>
                <c:pt idx="6">
                  <c:v>2</c:v>
                </c:pt>
                <c:pt idx="7">
                  <c:v>4</c:v>
                </c:pt>
                <c:pt idx="8">
                  <c:v>8</c:v>
                </c:pt>
                <c:pt idx="9">
                  <c:v>9</c:v>
                </c:pt>
                <c:pt idx="10">
                  <c:v>9</c:v>
                </c:pt>
                <c:pt idx="11">
                  <c:v>10</c:v>
                </c:pt>
                <c:pt idx="12">
                  <c:v>12</c:v>
                </c:pt>
                <c:pt idx="13">
                  <c:v>17</c:v>
                </c:pt>
                <c:pt idx="14">
                  <c:v>23</c:v>
                </c:pt>
                <c:pt idx="15">
                  <c:v>30</c:v>
                </c:pt>
                <c:pt idx="16">
                  <c:v>36</c:v>
                </c:pt>
                <c:pt idx="17">
                  <c:v>40</c:v>
                </c:pt>
                <c:pt idx="18">
                  <c:v>49</c:v>
                </c:pt>
                <c:pt idx="19">
                  <c:v>50</c:v>
                </c:pt>
                <c:pt idx="20">
                  <c:v>57</c:v>
                </c:pt>
                <c:pt idx="21">
                  <c:v>66</c:v>
                </c:pt>
                <c:pt idx="22">
                  <c:v>78</c:v>
                </c:pt>
                <c:pt idx="23">
                  <c:v>91</c:v>
                </c:pt>
                <c:pt idx="24">
                  <c:v>109</c:v>
                </c:pt>
                <c:pt idx="25">
                  <c:v>120</c:v>
                </c:pt>
                <c:pt idx="26">
                  <c:v>134</c:v>
                </c:pt>
                <c:pt idx="27">
                  <c:v>148</c:v>
                </c:pt>
                <c:pt idx="28">
                  <c:v>161</c:v>
                </c:pt>
                <c:pt idx="29">
                  <c:v>178</c:v>
                </c:pt>
                <c:pt idx="30" formatCode="0">
                  <c:v>195</c:v>
                </c:pt>
                <c:pt idx="31" formatCode="0">
                  <c:v>218</c:v>
                </c:pt>
                <c:pt idx="32" formatCode="0">
                  <c:v>235</c:v>
                </c:pt>
                <c:pt idx="33">
                  <c:v>242</c:v>
                </c:pt>
                <c:pt idx="34" formatCode="0">
                  <c:v>279</c:v>
                </c:pt>
                <c:pt idx="35" formatCode="0">
                  <c:v>312</c:v>
                </c:pt>
                <c:pt idx="36">
                  <c:v>330</c:v>
                </c:pt>
                <c:pt idx="37">
                  <c:v>360</c:v>
                </c:pt>
                <c:pt idx="38">
                  <c:v>386</c:v>
                </c:pt>
                <c:pt idx="39">
                  <c:v>412</c:v>
                </c:pt>
                <c:pt idx="40">
                  <c:v>427</c:v>
                </c:pt>
              </c:numCache>
            </c:numRef>
          </c:val>
          <c:smooth val="0"/>
          <c:extLst>
            <c:ext xmlns:c16="http://schemas.microsoft.com/office/drawing/2014/chart" uri="{C3380CC4-5D6E-409C-BE32-E72D297353CC}">
              <c16:uniqueId val="{00000007-FBD2-4BE5-BB44-E200FF3017D4}"/>
            </c:ext>
          </c:extLst>
        </c:ser>
        <c:ser>
          <c:idx val="9"/>
          <c:order val="8"/>
          <c:tx>
            <c:strRef>
              <c:f>Provinces!$C$17</c:f>
              <c:strCache>
                <c:ptCount val="1"/>
                <c:pt idx="0">
                  <c:v>Flevoland</c:v>
                </c:pt>
              </c:strCache>
            </c:strRef>
          </c:tx>
          <c:spPr>
            <a:ln w="28575" cap="rnd">
              <a:solidFill>
                <a:schemeClr val="accent1">
                  <a:lumMod val="60000"/>
                  <a:lumOff val="4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Provinces!$D$17:$AS$17</c:f>
              <c:numCache>
                <c:formatCode>General</c:formatCode>
                <c:ptCount val="42"/>
                <c:pt idx="2">
                  <c:v>1</c:v>
                </c:pt>
                <c:pt idx="3">
                  <c:v>2</c:v>
                </c:pt>
                <c:pt idx="4">
                  <c:v>2</c:v>
                </c:pt>
                <c:pt idx="5">
                  <c:v>2</c:v>
                </c:pt>
                <c:pt idx="6">
                  <c:v>2</c:v>
                </c:pt>
                <c:pt idx="7">
                  <c:v>2</c:v>
                </c:pt>
                <c:pt idx="8">
                  <c:v>4</c:v>
                </c:pt>
                <c:pt idx="9">
                  <c:v>3</c:v>
                </c:pt>
                <c:pt idx="10">
                  <c:v>7</c:v>
                </c:pt>
                <c:pt idx="11">
                  <c:v>12</c:v>
                </c:pt>
                <c:pt idx="12">
                  <c:v>17</c:v>
                </c:pt>
                <c:pt idx="13">
                  <c:v>21</c:v>
                </c:pt>
                <c:pt idx="14">
                  <c:v>23</c:v>
                </c:pt>
                <c:pt idx="15">
                  <c:v>29</c:v>
                </c:pt>
                <c:pt idx="16">
                  <c:v>35</c:v>
                </c:pt>
                <c:pt idx="17">
                  <c:v>40</c:v>
                </c:pt>
                <c:pt idx="18">
                  <c:v>48</c:v>
                </c:pt>
                <c:pt idx="19">
                  <c:v>55</c:v>
                </c:pt>
                <c:pt idx="20">
                  <c:v>62</c:v>
                </c:pt>
                <c:pt idx="21">
                  <c:v>68</c:v>
                </c:pt>
                <c:pt idx="22">
                  <c:v>78</c:v>
                </c:pt>
                <c:pt idx="23">
                  <c:v>95</c:v>
                </c:pt>
                <c:pt idx="24">
                  <c:v>108</c:v>
                </c:pt>
                <c:pt idx="25">
                  <c:v>120</c:v>
                </c:pt>
                <c:pt idx="26">
                  <c:v>139</c:v>
                </c:pt>
                <c:pt idx="27">
                  <c:v>146</c:v>
                </c:pt>
                <c:pt idx="28">
                  <c:v>166</c:v>
                </c:pt>
                <c:pt idx="29">
                  <c:v>189</c:v>
                </c:pt>
                <c:pt idx="30" formatCode="0">
                  <c:v>203</c:v>
                </c:pt>
                <c:pt idx="31" formatCode="0">
                  <c:v>225</c:v>
                </c:pt>
                <c:pt idx="32" formatCode="0">
                  <c:v>234</c:v>
                </c:pt>
                <c:pt idx="33">
                  <c:v>254</c:v>
                </c:pt>
                <c:pt idx="34">
                  <c:v>264</c:v>
                </c:pt>
                <c:pt idx="35">
                  <c:v>274</c:v>
                </c:pt>
                <c:pt idx="36">
                  <c:v>293</c:v>
                </c:pt>
                <c:pt idx="37">
                  <c:v>303</c:v>
                </c:pt>
                <c:pt idx="38">
                  <c:v>328</c:v>
                </c:pt>
                <c:pt idx="39">
                  <c:v>367</c:v>
                </c:pt>
                <c:pt idx="40">
                  <c:v>381</c:v>
                </c:pt>
              </c:numCache>
            </c:numRef>
          </c:val>
          <c:smooth val="0"/>
          <c:extLst>
            <c:ext xmlns:c16="http://schemas.microsoft.com/office/drawing/2014/chart" uri="{C3380CC4-5D6E-409C-BE32-E72D297353CC}">
              <c16:uniqueId val="{00000008-FBD2-4BE5-BB44-E200FF3017D4}"/>
            </c:ext>
          </c:extLst>
        </c:ser>
        <c:ser>
          <c:idx val="10"/>
          <c:order val="9"/>
          <c:tx>
            <c:strRef>
              <c:f>Provinces!$C$18</c:f>
              <c:strCache>
                <c:ptCount val="1"/>
                <c:pt idx="0">
                  <c:v>Friesland</c:v>
                </c:pt>
              </c:strCache>
            </c:strRef>
          </c:tx>
          <c:spPr>
            <a:ln w="28575" cap="rnd">
              <a:solidFill>
                <a:schemeClr val="accent6"/>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Provinces!$D$18:$AS$18</c:f>
              <c:numCache>
                <c:formatCode>General</c:formatCode>
                <c:ptCount val="42"/>
                <c:pt idx="2">
                  <c:v>4</c:v>
                </c:pt>
                <c:pt idx="3">
                  <c:v>6</c:v>
                </c:pt>
                <c:pt idx="4">
                  <c:v>8</c:v>
                </c:pt>
                <c:pt idx="5">
                  <c:v>9</c:v>
                </c:pt>
                <c:pt idx="6">
                  <c:v>11</c:v>
                </c:pt>
                <c:pt idx="7">
                  <c:v>15</c:v>
                </c:pt>
                <c:pt idx="8">
                  <c:v>5</c:v>
                </c:pt>
                <c:pt idx="9">
                  <c:v>8</c:v>
                </c:pt>
                <c:pt idx="10">
                  <c:v>9</c:v>
                </c:pt>
                <c:pt idx="11">
                  <c:v>10</c:v>
                </c:pt>
                <c:pt idx="12">
                  <c:v>12</c:v>
                </c:pt>
                <c:pt idx="13">
                  <c:v>14</c:v>
                </c:pt>
                <c:pt idx="14">
                  <c:v>29</c:v>
                </c:pt>
                <c:pt idx="15">
                  <c:v>34</c:v>
                </c:pt>
                <c:pt idx="16">
                  <c:v>38</c:v>
                </c:pt>
                <c:pt idx="17">
                  <c:v>40</c:v>
                </c:pt>
                <c:pt idx="18">
                  <c:v>53</c:v>
                </c:pt>
                <c:pt idx="19">
                  <c:v>57</c:v>
                </c:pt>
                <c:pt idx="20">
                  <c:v>61</c:v>
                </c:pt>
                <c:pt idx="21">
                  <c:v>68</c:v>
                </c:pt>
                <c:pt idx="22">
                  <c:v>81</c:v>
                </c:pt>
                <c:pt idx="23">
                  <c:v>71</c:v>
                </c:pt>
                <c:pt idx="24">
                  <c:v>83</c:v>
                </c:pt>
                <c:pt idx="25">
                  <c:v>96</c:v>
                </c:pt>
                <c:pt idx="26">
                  <c:v>118</c:v>
                </c:pt>
                <c:pt idx="27">
                  <c:v>123</c:v>
                </c:pt>
                <c:pt idx="28">
                  <c:v>130</c:v>
                </c:pt>
                <c:pt idx="29">
                  <c:v>144</c:v>
                </c:pt>
                <c:pt idx="30" formatCode="0">
                  <c:v>165</c:v>
                </c:pt>
                <c:pt idx="31" formatCode="0">
                  <c:v>180</c:v>
                </c:pt>
                <c:pt idx="32" formatCode="0">
                  <c:v>197</c:v>
                </c:pt>
                <c:pt idx="33">
                  <c:v>214</c:v>
                </c:pt>
                <c:pt idx="34">
                  <c:v>222</c:v>
                </c:pt>
                <c:pt idx="35">
                  <c:v>227</c:v>
                </c:pt>
                <c:pt idx="36">
                  <c:v>260</c:v>
                </c:pt>
                <c:pt idx="37">
                  <c:v>297</c:v>
                </c:pt>
                <c:pt idx="38">
                  <c:v>326</c:v>
                </c:pt>
                <c:pt idx="39">
                  <c:v>341</c:v>
                </c:pt>
                <c:pt idx="40">
                  <c:v>360</c:v>
                </c:pt>
              </c:numCache>
            </c:numRef>
          </c:val>
          <c:smooth val="0"/>
          <c:extLst>
            <c:ext xmlns:c16="http://schemas.microsoft.com/office/drawing/2014/chart" uri="{C3380CC4-5D6E-409C-BE32-E72D297353CC}">
              <c16:uniqueId val="{00000009-FBD2-4BE5-BB44-E200FF3017D4}"/>
            </c:ext>
          </c:extLst>
        </c:ser>
        <c:ser>
          <c:idx val="11"/>
          <c:order val="10"/>
          <c:tx>
            <c:strRef>
              <c:f>Provinces!$C$19</c:f>
              <c:strCache>
                <c:ptCount val="1"/>
                <c:pt idx="0">
                  <c:v>Drenthe</c:v>
                </c:pt>
              </c:strCache>
            </c:strRef>
          </c:tx>
          <c:spPr>
            <a:ln w="28575" cap="rnd">
              <a:solidFill>
                <a:schemeClr val="accent6">
                  <a:lumMod val="75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Provinces!$D$19:$AS$19</c:f>
              <c:numCache>
                <c:formatCode>General</c:formatCode>
                <c:ptCount val="42"/>
                <c:pt idx="0">
                  <c:v>2</c:v>
                </c:pt>
                <c:pt idx="1">
                  <c:v>2</c:v>
                </c:pt>
                <c:pt idx="2">
                  <c:v>3</c:v>
                </c:pt>
                <c:pt idx="3">
                  <c:v>3</c:v>
                </c:pt>
                <c:pt idx="4">
                  <c:v>3</c:v>
                </c:pt>
                <c:pt idx="5">
                  <c:v>8</c:v>
                </c:pt>
                <c:pt idx="6">
                  <c:v>10</c:v>
                </c:pt>
                <c:pt idx="7">
                  <c:v>12</c:v>
                </c:pt>
                <c:pt idx="8">
                  <c:v>12</c:v>
                </c:pt>
                <c:pt idx="9">
                  <c:v>13</c:v>
                </c:pt>
                <c:pt idx="10">
                  <c:v>13</c:v>
                </c:pt>
                <c:pt idx="11">
                  <c:v>15</c:v>
                </c:pt>
                <c:pt idx="12">
                  <c:v>15</c:v>
                </c:pt>
                <c:pt idx="13">
                  <c:v>15</c:v>
                </c:pt>
                <c:pt idx="14">
                  <c:v>16</c:v>
                </c:pt>
                <c:pt idx="15">
                  <c:v>21</c:v>
                </c:pt>
                <c:pt idx="16">
                  <c:v>24</c:v>
                </c:pt>
                <c:pt idx="17">
                  <c:v>31</c:v>
                </c:pt>
                <c:pt idx="18">
                  <c:v>37</c:v>
                </c:pt>
                <c:pt idx="19">
                  <c:v>40</c:v>
                </c:pt>
                <c:pt idx="20">
                  <c:v>47</c:v>
                </c:pt>
                <c:pt idx="21">
                  <c:v>54</c:v>
                </c:pt>
                <c:pt idx="22">
                  <c:v>60</c:v>
                </c:pt>
                <c:pt idx="23">
                  <c:v>72</c:v>
                </c:pt>
                <c:pt idx="24">
                  <c:v>81</c:v>
                </c:pt>
                <c:pt idx="25">
                  <c:v>98</c:v>
                </c:pt>
                <c:pt idx="26">
                  <c:v>113</c:v>
                </c:pt>
                <c:pt idx="27">
                  <c:v>117</c:v>
                </c:pt>
                <c:pt idx="28">
                  <c:v>126</c:v>
                </c:pt>
                <c:pt idx="29">
                  <c:v>146</c:v>
                </c:pt>
                <c:pt idx="30" formatCode="0">
                  <c:v>160</c:v>
                </c:pt>
                <c:pt idx="31" formatCode="0">
                  <c:v>171</c:v>
                </c:pt>
                <c:pt idx="32" formatCode="0">
                  <c:v>190</c:v>
                </c:pt>
                <c:pt idx="33">
                  <c:v>206</c:v>
                </c:pt>
                <c:pt idx="34">
                  <c:v>215</c:v>
                </c:pt>
                <c:pt idx="35">
                  <c:v>218</c:v>
                </c:pt>
                <c:pt idx="36">
                  <c:v>232</c:v>
                </c:pt>
                <c:pt idx="37">
                  <c:v>249</c:v>
                </c:pt>
                <c:pt idx="38">
                  <c:v>274</c:v>
                </c:pt>
                <c:pt idx="39">
                  <c:v>296</c:v>
                </c:pt>
                <c:pt idx="40">
                  <c:v>310</c:v>
                </c:pt>
              </c:numCache>
            </c:numRef>
          </c:val>
          <c:smooth val="0"/>
          <c:extLst>
            <c:ext xmlns:c16="http://schemas.microsoft.com/office/drawing/2014/chart" uri="{C3380CC4-5D6E-409C-BE32-E72D297353CC}">
              <c16:uniqueId val="{0000000A-FBD2-4BE5-BB44-E200FF3017D4}"/>
            </c:ext>
          </c:extLst>
        </c:ser>
        <c:ser>
          <c:idx val="0"/>
          <c:order val="11"/>
          <c:tx>
            <c:strRef>
              <c:f>Provinces!$C$20</c:f>
              <c:strCache>
                <c:ptCount val="1"/>
                <c:pt idx="0">
                  <c:v>Groningen</c:v>
                </c:pt>
              </c:strCache>
            </c:strRef>
          </c:tx>
          <c:spPr>
            <a:ln w="28575" cap="rnd">
              <a:solidFill>
                <a:schemeClr val="tx1">
                  <a:lumMod val="50000"/>
                  <a:lumOff val="5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Provinces!$D$20:$AS$20</c:f>
              <c:numCache>
                <c:formatCode>General</c:formatCode>
                <c:ptCount val="42"/>
                <c:pt idx="9">
                  <c:v>3</c:v>
                </c:pt>
                <c:pt idx="10">
                  <c:v>4</c:v>
                </c:pt>
                <c:pt idx="11">
                  <c:v>4</c:v>
                </c:pt>
                <c:pt idx="12">
                  <c:v>9</c:v>
                </c:pt>
                <c:pt idx="13">
                  <c:v>10</c:v>
                </c:pt>
                <c:pt idx="14">
                  <c:v>11</c:v>
                </c:pt>
                <c:pt idx="15">
                  <c:v>16</c:v>
                </c:pt>
                <c:pt idx="16">
                  <c:v>31</c:v>
                </c:pt>
                <c:pt idx="17">
                  <c:v>36</c:v>
                </c:pt>
                <c:pt idx="18">
                  <c:v>49</c:v>
                </c:pt>
                <c:pt idx="19">
                  <c:v>59</c:v>
                </c:pt>
                <c:pt idx="20">
                  <c:v>71</c:v>
                </c:pt>
                <c:pt idx="21">
                  <c:v>71</c:v>
                </c:pt>
                <c:pt idx="22">
                  <c:v>84</c:v>
                </c:pt>
                <c:pt idx="23">
                  <c:v>114</c:v>
                </c:pt>
                <c:pt idx="24">
                  <c:v>125</c:v>
                </c:pt>
                <c:pt idx="25">
                  <c:v>137</c:v>
                </c:pt>
                <c:pt idx="26">
                  <c:v>145</c:v>
                </c:pt>
                <c:pt idx="27">
                  <c:v>150</c:v>
                </c:pt>
                <c:pt idx="28">
                  <c:v>161</c:v>
                </c:pt>
                <c:pt idx="29">
                  <c:v>169</c:v>
                </c:pt>
                <c:pt idx="30" formatCode="0">
                  <c:v>177</c:v>
                </c:pt>
                <c:pt idx="31" formatCode="0">
                  <c:v>183</c:v>
                </c:pt>
                <c:pt idx="32" formatCode="0">
                  <c:v>190</c:v>
                </c:pt>
                <c:pt idx="33">
                  <c:v>203</c:v>
                </c:pt>
                <c:pt idx="34">
                  <c:v>207</c:v>
                </c:pt>
                <c:pt idx="35">
                  <c:v>214</c:v>
                </c:pt>
                <c:pt idx="36">
                  <c:v>227</c:v>
                </c:pt>
                <c:pt idx="37">
                  <c:v>236</c:v>
                </c:pt>
                <c:pt idx="38">
                  <c:v>251</c:v>
                </c:pt>
                <c:pt idx="39">
                  <c:v>264</c:v>
                </c:pt>
                <c:pt idx="40">
                  <c:v>274</c:v>
                </c:pt>
              </c:numCache>
            </c:numRef>
          </c:val>
          <c:smooth val="0"/>
          <c:extLst>
            <c:ext xmlns:c16="http://schemas.microsoft.com/office/drawing/2014/chart" uri="{C3380CC4-5D6E-409C-BE32-E72D297353CC}">
              <c16:uniqueId val="{0000000B-FBD2-4BE5-BB44-E200FF3017D4}"/>
            </c:ext>
          </c:extLst>
        </c:ser>
        <c:dLbls>
          <c:dLblPos val="ctr"/>
          <c:showLegendKey val="0"/>
          <c:showVal val="1"/>
          <c:showCatName val="0"/>
          <c:showSerName val="0"/>
          <c:showPercent val="0"/>
          <c:showBubbleSize val="0"/>
        </c:dLbls>
        <c:smooth val="0"/>
        <c:axId val="615351552"/>
        <c:axId val="615358112"/>
      </c:lineChart>
      <c:dateAx>
        <c:axId val="61535155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bg1">
                  <a:lumMod val="85000"/>
                </a:schemeClr>
              </a:solidFill>
              <a:round/>
            </a:ln>
            <a:effectLst/>
          </c:spPr>
        </c:minorGridlines>
        <c:numFmt formatCode="d/m;@" sourceLinked="0"/>
        <c:majorTickMark val="none"/>
        <c:minorTickMark val="none"/>
        <c:tickLblPos val="nextTo"/>
        <c:spPr>
          <a:noFill/>
          <a:ln w="9525" cap="flat" cmpd="sng" algn="ctr">
            <a:solidFill>
              <a:schemeClr val="bg1">
                <a:lumMod val="50000"/>
              </a:schemeClr>
            </a:solidFill>
            <a:round/>
          </a:ln>
          <a:effectLst/>
        </c:spPr>
        <c:txPr>
          <a:bodyPr rot="0" spcFirstLastPara="1" vertOverflow="ellipsis"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615358112"/>
        <c:crosses val="autoZero"/>
        <c:auto val="1"/>
        <c:lblOffset val="100"/>
        <c:baseTimeUnit val="days"/>
        <c:majorUnit val="6"/>
        <c:majorTimeUnit val="days"/>
        <c:minorUnit val="3"/>
        <c:minorTimeUnit val="days"/>
      </c:dateAx>
      <c:valAx>
        <c:axId val="615358112"/>
        <c:scaling>
          <c:orientation val="minMax"/>
          <c:max val="6000"/>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615351552"/>
        <c:crosses val="autoZero"/>
        <c:crossBetween val="midCat"/>
      </c:valAx>
      <c:spPr>
        <a:noFill/>
        <a:ln>
          <a:solidFill>
            <a:schemeClr val="bg1">
              <a:lumMod val="50000"/>
            </a:schemeClr>
          </a:solidFill>
        </a:ln>
        <a:effectLst/>
      </c:spPr>
    </c:plotArea>
    <c:legend>
      <c:legendPos val="r"/>
      <c:layout>
        <c:manualLayout>
          <c:xMode val="edge"/>
          <c:yMode val="edge"/>
          <c:x val="0.79705541666666668"/>
          <c:y val="0.17331763888888893"/>
          <c:w val="0.19236125000000001"/>
          <c:h val="0.7858150000000000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u="none">
                <a:solidFill>
                  <a:schemeClr val="bg2">
                    <a:lumMod val="50000"/>
                  </a:schemeClr>
                </a:solidFill>
              </a:rPr>
              <a:t>Cumulative number of COVID-19 cases per province in NL</a:t>
            </a:r>
          </a:p>
          <a:p>
            <a:pPr>
              <a:defRPr/>
            </a:pPr>
            <a:r>
              <a:rPr lang="nl-NL" sz="1400" b="0" u="none">
                <a:solidFill>
                  <a:schemeClr val="bg2">
                    <a:lumMod val="50000"/>
                  </a:schemeClr>
                </a:solidFill>
              </a:rPr>
              <a:t>From the 16th case, Y-axes</a:t>
            </a:r>
            <a:r>
              <a:rPr lang="nl-NL" sz="1400" b="0" u="none" baseline="0">
                <a:solidFill>
                  <a:schemeClr val="bg2">
                    <a:lumMod val="50000"/>
                  </a:schemeClr>
                </a:solidFill>
              </a:rPr>
              <a:t> logaritmic</a:t>
            </a:r>
            <a:endParaRPr lang="nl-NL" sz="1800" b="0" u="none">
              <a:solidFill>
                <a:schemeClr val="bg2">
                  <a:lumMod val="50000"/>
                </a:schemeClr>
              </a:solidFill>
            </a:endParaRPr>
          </a:p>
        </c:rich>
      </c:tx>
      <c:layout>
        <c:manualLayout>
          <c:xMode val="edge"/>
          <c:yMode val="edge"/>
          <c:x val="0.16075724565736008"/>
          <c:y val="5.39235107656578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5197776963846389E-2"/>
          <c:y val="0.13119264724329374"/>
          <c:w val="0.69155833333333339"/>
          <c:h val="0.8049778627055284"/>
        </c:manualLayout>
      </c:layout>
      <c:lineChart>
        <c:grouping val="standard"/>
        <c:varyColors val="0"/>
        <c:ser>
          <c:idx val="1"/>
          <c:order val="0"/>
          <c:tx>
            <c:strRef>
              <c:f>Provinces!$C$9</c:f>
              <c:strCache>
                <c:ptCount val="1"/>
                <c:pt idx="0">
                  <c:v>North Brabant</c:v>
                </c:pt>
              </c:strCache>
            </c:strRef>
          </c:tx>
          <c:spPr>
            <a:ln w="57150" cap="rnd">
              <a:solidFill>
                <a:srgbClr val="C00000"/>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Provinces!$D$9:$AS$9</c:f>
              <c:numCache>
                <c:formatCode>General</c:formatCode>
                <c:ptCount val="42"/>
                <c:pt idx="0">
                  <c:v>12</c:v>
                </c:pt>
                <c:pt idx="1">
                  <c:v>17</c:v>
                </c:pt>
                <c:pt idx="2">
                  <c:v>26</c:v>
                </c:pt>
                <c:pt idx="3">
                  <c:v>41</c:v>
                </c:pt>
                <c:pt idx="4">
                  <c:v>61</c:v>
                </c:pt>
                <c:pt idx="5">
                  <c:v>96</c:v>
                </c:pt>
                <c:pt idx="6">
                  <c:v>141</c:v>
                </c:pt>
                <c:pt idx="7">
                  <c:v>168</c:v>
                </c:pt>
                <c:pt idx="8">
                  <c:v>212</c:v>
                </c:pt>
                <c:pt idx="9">
                  <c:v>265</c:v>
                </c:pt>
                <c:pt idx="10">
                  <c:v>360</c:v>
                </c:pt>
                <c:pt idx="11">
                  <c:v>403</c:v>
                </c:pt>
                <c:pt idx="12">
                  <c:v>446</c:v>
                </c:pt>
                <c:pt idx="13">
                  <c:v>552</c:v>
                </c:pt>
                <c:pt idx="14">
                  <c:v>669</c:v>
                </c:pt>
                <c:pt idx="15">
                  <c:v>770</c:v>
                </c:pt>
                <c:pt idx="16">
                  <c:v>879</c:v>
                </c:pt>
                <c:pt idx="17">
                  <c:v>1011</c:v>
                </c:pt>
                <c:pt idx="18">
                  <c:v>1178</c:v>
                </c:pt>
                <c:pt idx="19">
                  <c:v>1393</c:v>
                </c:pt>
                <c:pt idx="20">
                  <c:v>1545</c:v>
                </c:pt>
                <c:pt idx="21">
                  <c:v>1745</c:v>
                </c:pt>
                <c:pt idx="22">
                  <c:v>1919</c:v>
                </c:pt>
                <c:pt idx="23">
                  <c:v>2161</c:v>
                </c:pt>
                <c:pt idx="24">
                  <c:v>2488</c:v>
                </c:pt>
                <c:pt idx="25">
                  <c:v>2748</c:v>
                </c:pt>
                <c:pt idx="26">
                  <c:v>3017</c:v>
                </c:pt>
                <c:pt idx="27">
                  <c:v>3231</c:v>
                </c:pt>
                <c:pt idx="28">
                  <c:v>3412</c:v>
                </c:pt>
                <c:pt idx="29">
                  <c:v>3560</c:v>
                </c:pt>
                <c:pt idx="30" formatCode="0">
                  <c:v>3790</c:v>
                </c:pt>
                <c:pt idx="31" formatCode="0">
                  <c:v>3946</c:v>
                </c:pt>
                <c:pt idx="32" formatCode="0">
                  <c:v>4084</c:v>
                </c:pt>
                <c:pt idx="33">
                  <c:v>4263</c:v>
                </c:pt>
                <c:pt idx="34">
                  <c:v>4456</c:v>
                </c:pt>
                <c:pt idx="35">
                  <c:v>4614</c:v>
                </c:pt>
                <c:pt idx="36">
                  <c:v>4799</c:v>
                </c:pt>
                <c:pt idx="37">
                  <c:v>5011</c:v>
                </c:pt>
                <c:pt idx="38">
                  <c:v>5264</c:v>
                </c:pt>
                <c:pt idx="39">
                  <c:v>5467</c:v>
                </c:pt>
                <c:pt idx="40">
                  <c:v>5721</c:v>
                </c:pt>
              </c:numCache>
            </c:numRef>
          </c:val>
          <c:smooth val="0"/>
          <c:extLst>
            <c:ext xmlns:c16="http://schemas.microsoft.com/office/drawing/2014/chart" uri="{C3380CC4-5D6E-409C-BE32-E72D297353CC}">
              <c16:uniqueId val="{00000000-F11E-48AE-AA4E-2BB81ECBEEAA}"/>
            </c:ext>
          </c:extLst>
        </c:ser>
        <c:ser>
          <c:idx val="2"/>
          <c:order val="1"/>
          <c:tx>
            <c:strRef>
              <c:f>Provinces!$C$10</c:f>
              <c:strCache>
                <c:ptCount val="1"/>
                <c:pt idx="0">
                  <c:v>South Holland</c:v>
                </c:pt>
              </c:strCache>
            </c:strRef>
          </c:tx>
          <c:spPr>
            <a:ln w="44450" cap="rnd">
              <a:solidFill>
                <a:schemeClr val="accent2">
                  <a:lumMod val="5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Provinces!$D$10:$AS$10</c:f>
              <c:numCache>
                <c:formatCode>General</c:formatCode>
                <c:ptCount val="42"/>
                <c:pt idx="0">
                  <c:v>3</c:v>
                </c:pt>
                <c:pt idx="1">
                  <c:v>7</c:v>
                </c:pt>
                <c:pt idx="2">
                  <c:v>12</c:v>
                </c:pt>
                <c:pt idx="3">
                  <c:v>20</c:v>
                </c:pt>
                <c:pt idx="4">
                  <c:v>29</c:v>
                </c:pt>
                <c:pt idx="5">
                  <c:v>31</c:v>
                </c:pt>
                <c:pt idx="6">
                  <c:v>36</c:v>
                </c:pt>
                <c:pt idx="7">
                  <c:v>46</c:v>
                </c:pt>
                <c:pt idx="8">
                  <c:v>50</c:v>
                </c:pt>
                <c:pt idx="9">
                  <c:v>63</c:v>
                </c:pt>
                <c:pt idx="10">
                  <c:v>79</c:v>
                </c:pt>
                <c:pt idx="11">
                  <c:v>95</c:v>
                </c:pt>
                <c:pt idx="12">
                  <c:v>110</c:v>
                </c:pt>
                <c:pt idx="13">
                  <c:v>136</c:v>
                </c:pt>
                <c:pt idx="14">
                  <c:v>175</c:v>
                </c:pt>
                <c:pt idx="15">
                  <c:v>232</c:v>
                </c:pt>
                <c:pt idx="16">
                  <c:v>301</c:v>
                </c:pt>
                <c:pt idx="17">
                  <c:v>392</c:v>
                </c:pt>
                <c:pt idx="18">
                  <c:v>463</c:v>
                </c:pt>
                <c:pt idx="19">
                  <c:v>557</c:v>
                </c:pt>
                <c:pt idx="20">
                  <c:v>617</c:v>
                </c:pt>
                <c:pt idx="21">
                  <c:v>722</c:v>
                </c:pt>
                <c:pt idx="22">
                  <c:v>846</c:v>
                </c:pt>
                <c:pt idx="23">
                  <c:v>1042</c:v>
                </c:pt>
                <c:pt idx="24">
                  <c:v>1249</c:v>
                </c:pt>
                <c:pt idx="25">
                  <c:v>1508</c:v>
                </c:pt>
                <c:pt idx="26">
                  <c:v>1669</c:v>
                </c:pt>
                <c:pt idx="27">
                  <c:v>1810</c:v>
                </c:pt>
                <c:pt idx="28">
                  <c:v>1949</c:v>
                </c:pt>
                <c:pt idx="29">
                  <c:v>2193</c:v>
                </c:pt>
                <c:pt idx="30" formatCode="0">
                  <c:v>2416</c:v>
                </c:pt>
                <c:pt idx="31" formatCode="0">
                  <c:v>2622</c:v>
                </c:pt>
                <c:pt idx="32" formatCode="0">
                  <c:v>2817</c:v>
                </c:pt>
                <c:pt idx="33">
                  <c:v>3115</c:v>
                </c:pt>
                <c:pt idx="34" formatCode="0">
                  <c:v>3361</c:v>
                </c:pt>
                <c:pt idx="35">
                  <c:v>3500</c:v>
                </c:pt>
                <c:pt idx="36">
                  <c:v>3747</c:v>
                </c:pt>
                <c:pt idx="37">
                  <c:v>4064</c:v>
                </c:pt>
                <c:pt idx="38">
                  <c:v>4272</c:v>
                </c:pt>
                <c:pt idx="39">
                  <c:v>4683</c:v>
                </c:pt>
                <c:pt idx="40">
                  <c:v>4906</c:v>
                </c:pt>
              </c:numCache>
            </c:numRef>
          </c:val>
          <c:smooth val="0"/>
          <c:extLst>
            <c:ext xmlns:c16="http://schemas.microsoft.com/office/drawing/2014/chart" uri="{C3380CC4-5D6E-409C-BE32-E72D297353CC}">
              <c16:uniqueId val="{00000001-F11E-48AE-AA4E-2BB81ECBEEAA}"/>
            </c:ext>
          </c:extLst>
        </c:ser>
        <c:ser>
          <c:idx val="3"/>
          <c:order val="2"/>
          <c:tx>
            <c:strRef>
              <c:f>Provinces!$C$11</c:f>
              <c:strCache>
                <c:ptCount val="1"/>
                <c:pt idx="0">
                  <c:v>North Holland</c:v>
                </c:pt>
              </c:strCache>
            </c:strRef>
          </c:tx>
          <c:spPr>
            <a:ln w="44450" cap="rnd">
              <a:solidFill>
                <a:schemeClr val="accent2">
                  <a:lumMod val="75000"/>
                  <a:alpha val="67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Provinces!$D$11:$AS$11</c:f>
              <c:numCache>
                <c:formatCode>General</c:formatCode>
                <c:ptCount val="42"/>
                <c:pt idx="0">
                  <c:v>4</c:v>
                </c:pt>
                <c:pt idx="1">
                  <c:v>7</c:v>
                </c:pt>
                <c:pt idx="2">
                  <c:v>9</c:v>
                </c:pt>
                <c:pt idx="3">
                  <c:v>10</c:v>
                </c:pt>
                <c:pt idx="4">
                  <c:v>17</c:v>
                </c:pt>
                <c:pt idx="5">
                  <c:v>22</c:v>
                </c:pt>
                <c:pt idx="6">
                  <c:v>23</c:v>
                </c:pt>
                <c:pt idx="7">
                  <c:v>29</c:v>
                </c:pt>
                <c:pt idx="8">
                  <c:v>49</c:v>
                </c:pt>
                <c:pt idx="9">
                  <c:v>42</c:v>
                </c:pt>
                <c:pt idx="10">
                  <c:v>63</c:v>
                </c:pt>
                <c:pt idx="11">
                  <c:v>83</c:v>
                </c:pt>
                <c:pt idx="12">
                  <c:v>91</c:v>
                </c:pt>
                <c:pt idx="13">
                  <c:v>115</c:v>
                </c:pt>
                <c:pt idx="14">
                  <c:v>148</c:v>
                </c:pt>
                <c:pt idx="15">
                  <c:v>169</c:v>
                </c:pt>
                <c:pt idx="16">
                  <c:v>239</c:v>
                </c:pt>
                <c:pt idx="17">
                  <c:v>322</c:v>
                </c:pt>
                <c:pt idx="18">
                  <c:v>422</c:v>
                </c:pt>
                <c:pt idx="19">
                  <c:v>496</c:v>
                </c:pt>
                <c:pt idx="20">
                  <c:v>555</c:v>
                </c:pt>
                <c:pt idx="21">
                  <c:v>688</c:v>
                </c:pt>
                <c:pt idx="22">
                  <c:v>814</c:v>
                </c:pt>
                <c:pt idx="23">
                  <c:v>1029</c:v>
                </c:pt>
                <c:pt idx="24">
                  <c:v>1235</c:v>
                </c:pt>
                <c:pt idx="25">
                  <c:v>1401</c:v>
                </c:pt>
                <c:pt idx="26">
                  <c:v>1554</c:v>
                </c:pt>
                <c:pt idx="27">
                  <c:v>1702</c:v>
                </c:pt>
                <c:pt idx="28">
                  <c:v>1845</c:v>
                </c:pt>
                <c:pt idx="29">
                  <c:v>2017</c:v>
                </c:pt>
                <c:pt idx="30" formatCode="0">
                  <c:v>2201</c:v>
                </c:pt>
                <c:pt idx="31" formatCode="0">
                  <c:v>2372</c:v>
                </c:pt>
                <c:pt idx="32" formatCode="0">
                  <c:v>2546</c:v>
                </c:pt>
                <c:pt idx="33">
                  <c:v>2776</c:v>
                </c:pt>
                <c:pt idx="34">
                  <c:v>2891</c:v>
                </c:pt>
                <c:pt idx="35">
                  <c:v>3015</c:v>
                </c:pt>
                <c:pt idx="36">
                  <c:v>3145</c:v>
                </c:pt>
                <c:pt idx="37">
                  <c:v>3325</c:v>
                </c:pt>
                <c:pt idx="38">
                  <c:v>3561</c:v>
                </c:pt>
                <c:pt idx="39">
                  <c:v>3718</c:v>
                </c:pt>
                <c:pt idx="40">
                  <c:v>3906</c:v>
                </c:pt>
              </c:numCache>
            </c:numRef>
          </c:val>
          <c:smooth val="0"/>
          <c:extLst>
            <c:ext xmlns:c16="http://schemas.microsoft.com/office/drawing/2014/chart" uri="{C3380CC4-5D6E-409C-BE32-E72D297353CC}">
              <c16:uniqueId val="{00000002-F11E-48AE-AA4E-2BB81ECBEEAA}"/>
            </c:ext>
          </c:extLst>
        </c:ser>
        <c:ser>
          <c:idx val="4"/>
          <c:order val="3"/>
          <c:tx>
            <c:strRef>
              <c:f>Provinces!$C$12</c:f>
              <c:strCache>
                <c:ptCount val="1"/>
                <c:pt idx="0">
                  <c:v>Gelderland</c:v>
                </c:pt>
              </c:strCache>
            </c:strRef>
          </c:tx>
          <c:spPr>
            <a:ln w="44450" cap="rnd">
              <a:solidFill>
                <a:schemeClr val="accent2">
                  <a:lumMod val="60000"/>
                  <a:lumOff val="4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Provinces!$D$12:$AS$12</c:f>
              <c:numCache>
                <c:formatCode>General</c:formatCode>
                <c:ptCount val="42"/>
                <c:pt idx="1">
                  <c:v>1</c:v>
                </c:pt>
                <c:pt idx="2">
                  <c:v>2</c:v>
                </c:pt>
                <c:pt idx="3">
                  <c:v>10</c:v>
                </c:pt>
                <c:pt idx="4">
                  <c:v>13</c:v>
                </c:pt>
                <c:pt idx="5">
                  <c:v>23</c:v>
                </c:pt>
                <c:pt idx="6">
                  <c:v>27</c:v>
                </c:pt>
                <c:pt idx="7">
                  <c:v>30</c:v>
                </c:pt>
                <c:pt idx="8">
                  <c:v>34</c:v>
                </c:pt>
                <c:pt idx="9">
                  <c:v>54</c:v>
                </c:pt>
                <c:pt idx="10">
                  <c:v>64</c:v>
                </c:pt>
                <c:pt idx="11">
                  <c:v>76</c:v>
                </c:pt>
                <c:pt idx="12">
                  <c:v>99</c:v>
                </c:pt>
                <c:pt idx="13">
                  <c:v>135</c:v>
                </c:pt>
                <c:pt idx="14">
                  <c:v>174</c:v>
                </c:pt>
                <c:pt idx="15">
                  <c:v>211</c:v>
                </c:pt>
                <c:pt idx="16">
                  <c:v>242</c:v>
                </c:pt>
                <c:pt idx="17">
                  <c:v>307</c:v>
                </c:pt>
                <c:pt idx="18">
                  <c:v>368</c:v>
                </c:pt>
                <c:pt idx="19">
                  <c:v>428</c:v>
                </c:pt>
                <c:pt idx="20">
                  <c:v>508</c:v>
                </c:pt>
                <c:pt idx="21">
                  <c:v>584</c:v>
                </c:pt>
                <c:pt idx="22">
                  <c:v>687</c:v>
                </c:pt>
                <c:pt idx="23">
                  <c:v>822</c:v>
                </c:pt>
                <c:pt idx="24">
                  <c:v>953</c:v>
                </c:pt>
                <c:pt idx="25">
                  <c:v>1088</c:v>
                </c:pt>
                <c:pt idx="26">
                  <c:v>1270</c:v>
                </c:pt>
                <c:pt idx="27">
                  <c:v>1377</c:v>
                </c:pt>
                <c:pt idx="28">
                  <c:v>1475</c:v>
                </c:pt>
                <c:pt idx="29">
                  <c:v>1615</c:v>
                </c:pt>
                <c:pt idx="30" formatCode="0">
                  <c:v>1727</c:v>
                </c:pt>
                <c:pt idx="31" formatCode="0">
                  <c:v>1882</c:v>
                </c:pt>
                <c:pt idx="32" formatCode="0">
                  <c:v>1985</c:v>
                </c:pt>
                <c:pt idx="33">
                  <c:v>2110</c:v>
                </c:pt>
                <c:pt idx="34">
                  <c:v>2210</c:v>
                </c:pt>
                <c:pt idx="35">
                  <c:v>2300</c:v>
                </c:pt>
                <c:pt idx="36">
                  <c:v>2391</c:v>
                </c:pt>
                <c:pt idx="37">
                  <c:v>2526</c:v>
                </c:pt>
                <c:pt idx="38">
                  <c:v>2690</c:v>
                </c:pt>
                <c:pt idx="39">
                  <c:v>2845</c:v>
                </c:pt>
                <c:pt idx="40">
                  <c:v>3015</c:v>
                </c:pt>
              </c:numCache>
            </c:numRef>
          </c:val>
          <c:smooth val="0"/>
          <c:extLst>
            <c:ext xmlns:c16="http://schemas.microsoft.com/office/drawing/2014/chart" uri="{C3380CC4-5D6E-409C-BE32-E72D297353CC}">
              <c16:uniqueId val="{00000003-F11E-48AE-AA4E-2BB81ECBEEAA}"/>
            </c:ext>
          </c:extLst>
        </c:ser>
        <c:ser>
          <c:idx val="5"/>
          <c:order val="4"/>
          <c:tx>
            <c:strRef>
              <c:f>Provinces!$C$13</c:f>
              <c:strCache>
                <c:ptCount val="1"/>
                <c:pt idx="0">
                  <c:v>Limburg</c:v>
                </c:pt>
              </c:strCache>
            </c:strRef>
          </c:tx>
          <c:spPr>
            <a:ln w="44450" cap="rnd">
              <a:solidFill>
                <a:schemeClr val="accent2">
                  <a:lumMod val="75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Provinces!$D$13:$AS$13</c:f>
              <c:numCache>
                <c:formatCode>General</c:formatCode>
                <c:ptCount val="42"/>
                <c:pt idx="2">
                  <c:v>2</c:v>
                </c:pt>
                <c:pt idx="3">
                  <c:v>6</c:v>
                </c:pt>
                <c:pt idx="4">
                  <c:v>9</c:v>
                </c:pt>
                <c:pt idx="5">
                  <c:v>11</c:v>
                </c:pt>
                <c:pt idx="6">
                  <c:v>18</c:v>
                </c:pt>
                <c:pt idx="7">
                  <c:v>22</c:v>
                </c:pt>
                <c:pt idx="8">
                  <c:v>48</c:v>
                </c:pt>
                <c:pt idx="9">
                  <c:v>48</c:v>
                </c:pt>
                <c:pt idx="10">
                  <c:v>67</c:v>
                </c:pt>
                <c:pt idx="11">
                  <c:v>104</c:v>
                </c:pt>
                <c:pt idx="12">
                  <c:v>129</c:v>
                </c:pt>
                <c:pt idx="13">
                  <c:v>149</c:v>
                </c:pt>
                <c:pt idx="14">
                  <c:v>161</c:v>
                </c:pt>
                <c:pt idx="15">
                  <c:v>213</c:v>
                </c:pt>
                <c:pt idx="16">
                  <c:v>250</c:v>
                </c:pt>
                <c:pt idx="17">
                  <c:v>311</c:v>
                </c:pt>
                <c:pt idx="18">
                  <c:v>365</c:v>
                </c:pt>
                <c:pt idx="19">
                  <c:v>395</c:v>
                </c:pt>
                <c:pt idx="20">
                  <c:v>433</c:v>
                </c:pt>
                <c:pt idx="21">
                  <c:v>588</c:v>
                </c:pt>
                <c:pt idx="22">
                  <c:v>687</c:v>
                </c:pt>
                <c:pt idx="23">
                  <c:v>880</c:v>
                </c:pt>
                <c:pt idx="24">
                  <c:v>970</c:v>
                </c:pt>
                <c:pt idx="25">
                  <c:v>1097</c:v>
                </c:pt>
                <c:pt idx="26">
                  <c:v>1194</c:v>
                </c:pt>
                <c:pt idx="27">
                  <c:v>1309</c:v>
                </c:pt>
                <c:pt idx="28">
                  <c:v>1426</c:v>
                </c:pt>
                <c:pt idx="29">
                  <c:v>1513</c:v>
                </c:pt>
                <c:pt idx="30" formatCode="0">
                  <c:v>1598</c:v>
                </c:pt>
                <c:pt idx="31" formatCode="0">
                  <c:v>1711</c:v>
                </c:pt>
                <c:pt idx="32" formatCode="0">
                  <c:v>1762</c:v>
                </c:pt>
                <c:pt idx="33">
                  <c:v>1904</c:v>
                </c:pt>
                <c:pt idx="34">
                  <c:v>2011</c:v>
                </c:pt>
                <c:pt idx="35">
                  <c:v>2099</c:v>
                </c:pt>
                <c:pt idx="36">
                  <c:v>2181</c:v>
                </c:pt>
                <c:pt idx="37">
                  <c:v>2307</c:v>
                </c:pt>
                <c:pt idx="38">
                  <c:v>2410</c:v>
                </c:pt>
                <c:pt idx="39">
                  <c:v>2535</c:v>
                </c:pt>
                <c:pt idx="40">
                  <c:v>2651</c:v>
                </c:pt>
              </c:numCache>
            </c:numRef>
          </c:val>
          <c:smooth val="0"/>
          <c:extLst>
            <c:ext xmlns:c16="http://schemas.microsoft.com/office/drawing/2014/chart" uri="{C3380CC4-5D6E-409C-BE32-E72D297353CC}">
              <c16:uniqueId val="{00000004-F11E-48AE-AA4E-2BB81ECBEEAA}"/>
            </c:ext>
          </c:extLst>
        </c:ser>
        <c:ser>
          <c:idx val="6"/>
          <c:order val="5"/>
          <c:tx>
            <c:strRef>
              <c:f>Provinces!$C$14</c:f>
              <c:strCache>
                <c:ptCount val="1"/>
                <c:pt idx="0">
                  <c:v>Utrecht</c:v>
                </c:pt>
              </c:strCache>
            </c:strRef>
          </c:tx>
          <c:spPr>
            <a:ln w="44450" cap="rnd">
              <a:solidFill>
                <a:schemeClr val="accent4">
                  <a:lumMod val="75000"/>
                  <a:alpha val="7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Provinces!$D$14:$AS$14</c:f>
              <c:numCache>
                <c:formatCode>General</c:formatCode>
                <c:ptCount val="42"/>
                <c:pt idx="0">
                  <c:v>3</c:v>
                </c:pt>
                <c:pt idx="1">
                  <c:v>3</c:v>
                </c:pt>
                <c:pt idx="2">
                  <c:v>17</c:v>
                </c:pt>
                <c:pt idx="3">
                  <c:v>24</c:v>
                </c:pt>
                <c:pt idx="4">
                  <c:v>36</c:v>
                </c:pt>
                <c:pt idx="5">
                  <c:v>38</c:v>
                </c:pt>
                <c:pt idx="6">
                  <c:v>40</c:v>
                </c:pt>
                <c:pt idx="7">
                  <c:v>42</c:v>
                </c:pt>
                <c:pt idx="8">
                  <c:v>63</c:v>
                </c:pt>
                <c:pt idx="9">
                  <c:v>80</c:v>
                </c:pt>
                <c:pt idx="10">
                  <c:v>83</c:v>
                </c:pt>
                <c:pt idx="11">
                  <c:v>87</c:v>
                </c:pt>
                <c:pt idx="12">
                  <c:v>109</c:v>
                </c:pt>
                <c:pt idx="13">
                  <c:v>141</c:v>
                </c:pt>
                <c:pt idx="14">
                  <c:v>157</c:v>
                </c:pt>
                <c:pt idx="15">
                  <c:v>181</c:v>
                </c:pt>
                <c:pt idx="16">
                  <c:v>219</c:v>
                </c:pt>
                <c:pt idx="17">
                  <c:v>250</c:v>
                </c:pt>
                <c:pt idx="18">
                  <c:v>297</c:v>
                </c:pt>
                <c:pt idx="19">
                  <c:v>327</c:v>
                </c:pt>
                <c:pt idx="20">
                  <c:v>384</c:v>
                </c:pt>
                <c:pt idx="21">
                  <c:v>435</c:v>
                </c:pt>
                <c:pt idx="22">
                  <c:v>522</c:v>
                </c:pt>
                <c:pt idx="23">
                  <c:v>656</c:v>
                </c:pt>
                <c:pt idx="24">
                  <c:v>743</c:v>
                </c:pt>
                <c:pt idx="25">
                  <c:v>824</c:v>
                </c:pt>
                <c:pt idx="26">
                  <c:v>914</c:v>
                </c:pt>
                <c:pt idx="27">
                  <c:v>980</c:v>
                </c:pt>
                <c:pt idx="28">
                  <c:v>1046</c:v>
                </c:pt>
                <c:pt idx="29">
                  <c:v>1111</c:v>
                </c:pt>
                <c:pt idx="30" formatCode="0">
                  <c:v>1200</c:v>
                </c:pt>
                <c:pt idx="31" formatCode="0">
                  <c:v>1269</c:v>
                </c:pt>
                <c:pt idx="32" formatCode="0">
                  <c:v>1330</c:v>
                </c:pt>
                <c:pt idx="33">
                  <c:v>1424</c:v>
                </c:pt>
                <c:pt idx="34" formatCode="0">
                  <c:v>1476</c:v>
                </c:pt>
                <c:pt idx="35" formatCode="0">
                  <c:v>1528</c:v>
                </c:pt>
                <c:pt idx="36">
                  <c:v>1599</c:v>
                </c:pt>
                <c:pt idx="37">
                  <c:v>1659</c:v>
                </c:pt>
                <c:pt idx="38">
                  <c:v>1719</c:v>
                </c:pt>
                <c:pt idx="39">
                  <c:v>1772</c:v>
                </c:pt>
                <c:pt idx="40">
                  <c:v>1852</c:v>
                </c:pt>
              </c:numCache>
            </c:numRef>
          </c:val>
          <c:smooth val="0"/>
          <c:extLst>
            <c:ext xmlns:c16="http://schemas.microsoft.com/office/drawing/2014/chart" uri="{C3380CC4-5D6E-409C-BE32-E72D297353CC}">
              <c16:uniqueId val="{00000005-F11E-48AE-AA4E-2BB81ECBEEAA}"/>
            </c:ext>
          </c:extLst>
        </c:ser>
        <c:ser>
          <c:idx val="7"/>
          <c:order val="6"/>
          <c:tx>
            <c:strRef>
              <c:f>Provinces!$C$15</c:f>
              <c:strCache>
                <c:ptCount val="1"/>
                <c:pt idx="0">
                  <c:v>Overijssel</c:v>
                </c:pt>
              </c:strCache>
            </c:strRef>
          </c:tx>
          <c:spPr>
            <a:ln w="41275" cap="rnd">
              <a:solidFill>
                <a:schemeClr val="accent1">
                  <a:lumMod val="5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Provinces!$D$15:$AS$15</c:f>
              <c:numCache>
                <c:formatCode>General</c:formatCode>
                <c:ptCount val="42"/>
                <c:pt idx="2">
                  <c:v>1</c:v>
                </c:pt>
                <c:pt idx="3">
                  <c:v>1</c:v>
                </c:pt>
                <c:pt idx="4">
                  <c:v>4</c:v>
                </c:pt>
                <c:pt idx="5">
                  <c:v>9</c:v>
                </c:pt>
                <c:pt idx="6">
                  <c:v>10</c:v>
                </c:pt>
                <c:pt idx="7">
                  <c:v>10</c:v>
                </c:pt>
                <c:pt idx="8">
                  <c:v>12</c:v>
                </c:pt>
                <c:pt idx="9">
                  <c:v>13</c:v>
                </c:pt>
                <c:pt idx="10">
                  <c:v>18</c:v>
                </c:pt>
                <c:pt idx="11">
                  <c:v>23</c:v>
                </c:pt>
                <c:pt idx="12">
                  <c:v>28</c:v>
                </c:pt>
                <c:pt idx="13">
                  <c:v>38</c:v>
                </c:pt>
                <c:pt idx="14">
                  <c:v>47</c:v>
                </c:pt>
                <c:pt idx="15">
                  <c:v>61</c:v>
                </c:pt>
                <c:pt idx="16">
                  <c:v>77</c:v>
                </c:pt>
                <c:pt idx="17">
                  <c:v>102</c:v>
                </c:pt>
                <c:pt idx="18">
                  <c:v>165</c:v>
                </c:pt>
                <c:pt idx="19">
                  <c:v>192</c:v>
                </c:pt>
                <c:pt idx="20">
                  <c:v>225</c:v>
                </c:pt>
                <c:pt idx="21">
                  <c:v>271</c:v>
                </c:pt>
                <c:pt idx="22">
                  <c:v>343</c:v>
                </c:pt>
                <c:pt idx="23">
                  <c:v>398</c:v>
                </c:pt>
                <c:pt idx="24">
                  <c:v>459</c:v>
                </c:pt>
                <c:pt idx="25">
                  <c:v>525</c:v>
                </c:pt>
                <c:pt idx="26">
                  <c:v>599</c:v>
                </c:pt>
                <c:pt idx="27">
                  <c:v>657</c:v>
                </c:pt>
                <c:pt idx="28">
                  <c:v>698</c:v>
                </c:pt>
                <c:pt idx="29">
                  <c:v>779</c:v>
                </c:pt>
                <c:pt idx="30" formatCode="0">
                  <c:v>865</c:v>
                </c:pt>
                <c:pt idx="31" formatCode="0">
                  <c:v>944</c:v>
                </c:pt>
                <c:pt idx="32" formatCode="0">
                  <c:v>1057</c:v>
                </c:pt>
                <c:pt idx="33">
                  <c:v>1140</c:v>
                </c:pt>
                <c:pt idx="34">
                  <c:v>1211</c:v>
                </c:pt>
                <c:pt idx="35">
                  <c:v>1279</c:v>
                </c:pt>
                <c:pt idx="36">
                  <c:v>1345</c:v>
                </c:pt>
                <c:pt idx="37">
                  <c:v>1425</c:v>
                </c:pt>
                <c:pt idx="38">
                  <c:v>1616</c:v>
                </c:pt>
                <c:pt idx="39">
                  <c:v>1713</c:v>
                </c:pt>
                <c:pt idx="40">
                  <c:v>1784</c:v>
                </c:pt>
              </c:numCache>
            </c:numRef>
          </c:val>
          <c:smooth val="0"/>
          <c:extLst>
            <c:ext xmlns:c16="http://schemas.microsoft.com/office/drawing/2014/chart" uri="{C3380CC4-5D6E-409C-BE32-E72D297353CC}">
              <c16:uniqueId val="{00000006-F11E-48AE-AA4E-2BB81ECBEEAA}"/>
            </c:ext>
          </c:extLst>
        </c:ser>
        <c:ser>
          <c:idx val="8"/>
          <c:order val="7"/>
          <c:tx>
            <c:strRef>
              <c:f>Provinces!$C$16</c:f>
              <c:strCache>
                <c:ptCount val="1"/>
                <c:pt idx="0">
                  <c:v>Zeeland</c:v>
                </c:pt>
              </c:strCache>
            </c:strRef>
          </c:tx>
          <c:spPr>
            <a:ln w="28575" cap="rnd">
              <a:solidFill>
                <a:schemeClr val="accent1">
                  <a:lumMod val="40000"/>
                  <a:lumOff val="6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Provinces!$D$16:$AS$16</c:f>
              <c:numCache>
                <c:formatCode>General</c:formatCode>
                <c:ptCount val="42"/>
                <c:pt idx="3">
                  <c:v>3</c:v>
                </c:pt>
                <c:pt idx="4">
                  <c:v>2</c:v>
                </c:pt>
                <c:pt idx="5">
                  <c:v>2</c:v>
                </c:pt>
                <c:pt idx="6">
                  <c:v>2</c:v>
                </c:pt>
                <c:pt idx="7">
                  <c:v>4</c:v>
                </c:pt>
                <c:pt idx="8">
                  <c:v>8</c:v>
                </c:pt>
                <c:pt idx="9">
                  <c:v>9</c:v>
                </c:pt>
                <c:pt idx="10">
                  <c:v>9</c:v>
                </c:pt>
                <c:pt idx="11">
                  <c:v>10</c:v>
                </c:pt>
                <c:pt idx="12">
                  <c:v>12</c:v>
                </c:pt>
                <c:pt idx="13">
                  <c:v>17</c:v>
                </c:pt>
                <c:pt idx="14">
                  <c:v>23</c:v>
                </c:pt>
                <c:pt idx="15">
                  <c:v>30</c:v>
                </c:pt>
                <c:pt idx="16">
                  <c:v>36</c:v>
                </c:pt>
                <c:pt idx="17">
                  <c:v>40</c:v>
                </c:pt>
                <c:pt idx="18">
                  <c:v>49</c:v>
                </c:pt>
                <c:pt idx="19">
                  <c:v>50</c:v>
                </c:pt>
                <c:pt idx="20">
                  <c:v>57</c:v>
                </c:pt>
                <c:pt idx="21">
                  <c:v>66</c:v>
                </c:pt>
                <c:pt idx="22">
                  <c:v>78</c:v>
                </c:pt>
                <c:pt idx="23">
                  <c:v>91</c:v>
                </c:pt>
                <c:pt idx="24">
                  <c:v>109</c:v>
                </c:pt>
                <c:pt idx="25">
                  <c:v>120</c:v>
                </c:pt>
                <c:pt idx="26">
                  <c:v>134</c:v>
                </c:pt>
                <c:pt idx="27">
                  <c:v>148</c:v>
                </c:pt>
                <c:pt idx="28">
                  <c:v>161</c:v>
                </c:pt>
                <c:pt idx="29">
                  <c:v>178</c:v>
                </c:pt>
                <c:pt idx="30" formatCode="0">
                  <c:v>195</c:v>
                </c:pt>
                <c:pt idx="31" formatCode="0">
                  <c:v>218</c:v>
                </c:pt>
                <c:pt idx="32" formatCode="0">
                  <c:v>235</c:v>
                </c:pt>
                <c:pt idx="33">
                  <c:v>242</c:v>
                </c:pt>
                <c:pt idx="34" formatCode="0">
                  <c:v>279</c:v>
                </c:pt>
                <c:pt idx="35" formatCode="0">
                  <c:v>312</c:v>
                </c:pt>
                <c:pt idx="36">
                  <c:v>330</c:v>
                </c:pt>
                <c:pt idx="37">
                  <c:v>360</c:v>
                </c:pt>
                <c:pt idx="38">
                  <c:v>386</c:v>
                </c:pt>
                <c:pt idx="39">
                  <c:v>412</c:v>
                </c:pt>
                <c:pt idx="40">
                  <c:v>427</c:v>
                </c:pt>
              </c:numCache>
            </c:numRef>
          </c:val>
          <c:smooth val="0"/>
          <c:extLst>
            <c:ext xmlns:c16="http://schemas.microsoft.com/office/drawing/2014/chart" uri="{C3380CC4-5D6E-409C-BE32-E72D297353CC}">
              <c16:uniqueId val="{00000007-F11E-48AE-AA4E-2BB81ECBEEAA}"/>
            </c:ext>
          </c:extLst>
        </c:ser>
        <c:ser>
          <c:idx val="9"/>
          <c:order val="8"/>
          <c:tx>
            <c:strRef>
              <c:f>Provinces!$C$17</c:f>
              <c:strCache>
                <c:ptCount val="1"/>
                <c:pt idx="0">
                  <c:v>Flevoland</c:v>
                </c:pt>
              </c:strCache>
            </c:strRef>
          </c:tx>
          <c:spPr>
            <a:ln w="28575" cap="rnd">
              <a:solidFill>
                <a:schemeClr val="accent1">
                  <a:lumMod val="60000"/>
                  <a:lumOff val="4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Provinces!$D$17:$AS$17</c:f>
              <c:numCache>
                <c:formatCode>General</c:formatCode>
                <c:ptCount val="42"/>
                <c:pt idx="2">
                  <c:v>1</c:v>
                </c:pt>
                <c:pt idx="3">
                  <c:v>2</c:v>
                </c:pt>
                <c:pt idx="4">
                  <c:v>2</c:v>
                </c:pt>
                <c:pt idx="5">
                  <c:v>2</c:v>
                </c:pt>
                <c:pt idx="6">
                  <c:v>2</c:v>
                </c:pt>
                <c:pt idx="7">
                  <c:v>2</c:v>
                </c:pt>
                <c:pt idx="8">
                  <c:v>4</c:v>
                </c:pt>
                <c:pt idx="9">
                  <c:v>3</c:v>
                </c:pt>
                <c:pt idx="10">
                  <c:v>7</c:v>
                </c:pt>
                <c:pt idx="11">
                  <c:v>12</c:v>
                </c:pt>
                <c:pt idx="12">
                  <c:v>17</c:v>
                </c:pt>
                <c:pt idx="13">
                  <c:v>21</c:v>
                </c:pt>
                <c:pt idx="14">
                  <c:v>23</c:v>
                </c:pt>
                <c:pt idx="15">
                  <c:v>29</c:v>
                </c:pt>
                <c:pt idx="16">
                  <c:v>35</c:v>
                </c:pt>
                <c:pt idx="17">
                  <c:v>40</c:v>
                </c:pt>
                <c:pt idx="18">
                  <c:v>48</c:v>
                </c:pt>
                <c:pt idx="19">
                  <c:v>55</c:v>
                </c:pt>
                <c:pt idx="20">
                  <c:v>62</c:v>
                </c:pt>
                <c:pt idx="21">
                  <c:v>68</c:v>
                </c:pt>
                <c:pt idx="22">
                  <c:v>78</c:v>
                </c:pt>
                <c:pt idx="23">
                  <c:v>95</c:v>
                </c:pt>
                <c:pt idx="24">
                  <c:v>108</c:v>
                </c:pt>
                <c:pt idx="25">
                  <c:v>120</c:v>
                </c:pt>
                <c:pt idx="26">
                  <c:v>139</c:v>
                </c:pt>
                <c:pt idx="27">
                  <c:v>146</c:v>
                </c:pt>
                <c:pt idx="28">
                  <c:v>166</c:v>
                </c:pt>
                <c:pt idx="29">
                  <c:v>189</c:v>
                </c:pt>
                <c:pt idx="30" formatCode="0">
                  <c:v>203</c:v>
                </c:pt>
                <c:pt idx="31" formatCode="0">
                  <c:v>225</c:v>
                </c:pt>
                <c:pt idx="32" formatCode="0">
                  <c:v>234</c:v>
                </c:pt>
                <c:pt idx="33">
                  <c:v>254</c:v>
                </c:pt>
                <c:pt idx="34">
                  <c:v>264</c:v>
                </c:pt>
                <c:pt idx="35">
                  <c:v>274</c:v>
                </c:pt>
                <c:pt idx="36">
                  <c:v>293</c:v>
                </c:pt>
                <c:pt idx="37">
                  <c:v>303</c:v>
                </c:pt>
                <c:pt idx="38">
                  <c:v>328</c:v>
                </c:pt>
                <c:pt idx="39">
                  <c:v>367</c:v>
                </c:pt>
                <c:pt idx="40">
                  <c:v>381</c:v>
                </c:pt>
              </c:numCache>
            </c:numRef>
          </c:val>
          <c:smooth val="0"/>
          <c:extLst>
            <c:ext xmlns:c16="http://schemas.microsoft.com/office/drawing/2014/chart" uri="{C3380CC4-5D6E-409C-BE32-E72D297353CC}">
              <c16:uniqueId val="{00000008-F11E-48AE-AA4E-2BB81ECBEEAA}"/>
            </c:ext>
          </c:extLst>
        </c:ser>
        <c:ser>
          <c:idx val="10"/>
          <c:order val="9"/>
          <c:tx>
            <c:strRef>
              <c:f>Provinces!$C$18</c:f>
              <c:strCache>
                <c:ptCount val="1"/>
                <c:pt idx="0">
                  <c:v>Friesland</c:v>
                </c:pt>
              </c:strCache>
            </c:strRef>
          </c:tx>
          <c:spPr>
            <a:ln w="28575" cap="rnd">
              <a:solidFill>
                <a:schemeClr val="accent6"/>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Provinces!$D$18:$AS$18</c:f>
              <c:numCache>
                <c:formatCode>General</c:formatCode>
                <c:ptCount val="42"/>
                <c:pt idx="2">
                  <c:v>4</c:v>
                </c:pt>
                <c:pt idx="3">
                  <c:v>6</c:v>
                </c:pt>
                <c:pt idx="4">
                  <c:v>8</c:v>
                </c:pt>
                <c:pt idx="5">
                  <c:v>9</c:v>
                </c:pt>
                <c:pt idx="6">
                  <c:v>11</c:v>
                </c:pt>
                <c:pt idx="7">
                  <c:v>15</c:v>
                </c:pt>
                <c:pt idx="8">
                  <c:v>5</c:v>
                </c:pt>
                <c:pt idx="9">
                  <c:v>8</c:v>
                </c:pt>
                <c:pt idx="10">
                  <c:v>9</c:v>
                </c:pt>
                <c:pt idx="11">
                  <c:v>10</c:v>
                </c:pt>
                <c:pt idx="12">
                  <c:v>12</c:v>
                </c:pt>
                <c:pt idx="13">
                  <c:v>14</c:v>
                </c:pt>
                <c:pt idx="14">
                  <c:v>29</c:v>
                </c:pt>
                <c:pt idx="15">
                  <c:v>34</c:v>
                </c:pt>
                <c:pt idx="16">
                  <c:v>38</c:v>
                </c:pt>
                <c:pt idx="17">
                  <c:v>40</c:v>
                </c:pt>
                <c:pt idx="18">
                  <c:v>53</c:v>
                </c:pt>
                <c:pt idx="19">
                  <c:v>57</c:v>
                </c:pt>
                <c:pt idx="20">
                  <c:v>61</c:v>
                </c:pt>
                <c:pt idx="21">
                  <c:v>68</c:v>
                </c:pt>
                <c:pt idx="22">
                  <c:v>81</c:v>
                </c:pt>
                <c:pt idx="23">
                  <c:v>71</c:v>
                </c:pt>
                <c:pt idx="24">
                  <c:v>83</c:v>
                </c:pt>
                <c:pt idx="25">
                  <c:v>96</c:v>
                </c:pt>
                <c:pt idx="26">
                  <c:v>118</c:v>
                </c:pt>
                <c:pt idx="27">
                  <c:v>123</c:v>
                </c:pt>
                <c:pt idx="28">
                  <c:v>130</c:v>
                </c:pt>
                <c:pt idx="29">
                  <c:v>144</c:v>
                </c:pt>
                <c:pt idx="30" formatCode="0">
                  <c:v>165</c:v>
                </c:pt>
                <c:pt idx="31" formatCode="0">
                  <c:v>180</c:v>
                </c:pt>
                <c:pt idx="32" formatCode="0">
                  <c:v>197</c:v>
                </c:pt>
                <c:pt idx="33">
                  <c:v>214</c:v>
                </c:pt>
                <c:pt idx="34">
                  <c:v>222</c:v>
                </c:pt>
                <c:pt idx="35">
                  <c:v>227</c:v>
                </c:pt>
                <c:pt idx="36">
                  <c:v>260</c:v>
                </c:pt>
                <c:pt idx="37">
                  <c:v>297</c:v>
                </c:pt>
                <c:pt idx="38">
                  <c:v>326</c:v>
                </c:pt>
                <c:pt idx="39">
                  <c:v>341</c:v>
                </c:pt>
                <c:pt idx="40">
                  <c:v>360</c:v>
                </c:pt>
              </c:numCache>
            </c:numRef>
          </c:val>
          <c:smooth val="0"/>
          <c:extLst>
            <c:ext xmlns:c16="http://schemas.microsoft.com/office/drawing/2014/chart" uri="{C3380CC4-5D6E-409C-BE32-E72D297353CC}">
              <c16:uniqueId val="{00000009-F11E-48AE-AA4E-2BB81ECBEEAA}"/>
            </c:ext>
          </c:extLst>
        </c:ser>
        <c:ser>
          <c:idx val="11"/>
          <c:order val="10"/>
          <c:tx>
            <c:strRef>
              <c:f>Provinces!$C$19</c:f>
              <c:strCache>
                <c:ptCount val="1"/>
                <c:pt idx="0">
                  <c:v>Drenthe</c:v>
                </c:pt>
              </c:strCache>
            </c:strRef>
          </c:tx>
          <c:spPr>
            <a:ln w="28575" cap="rnd">
              <a:solidFill>
                <a:schemeClr val="accent6">
                  <a:lumMod val="75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Provinces!$D$19:$AS$19</c:f>
              <c:numCache>
                <c:formatCode>General</c:formatCode>
                <c:ptCount val="42"/>
                <c:pt idx="0">
                  <c:v>2</c:v>
                </c:pt>
                <c:pt idx="1">
                  <c:v>2</c:v>
                </c:pt>
                <c:pt idx="2">
                  <c:v>3</c:v>
                </c:pt>
                <c:pt idx="3">
                  <c:v>3</c:v>
                </c:pt>
                <c:pt idx="4">
                  <c:v>3</c:v>
                </c:pt>
                <c:pt idx="5">
                  <c:v>8</c:v>
                </c:pt>
                <c:pt idx="6">
                  <c:v>10</c:v>
                </c:pt>
                <c:pt idx="7">
                  <c:v>12</c:v>
                </c:pt>
                <c:pt idx="8">
                  <c:v>12</c:v>
                </c:pt>
                <c:pt idx="9">
                  <c:v>13</c:v>
                </c:pt>
                <c:pt idx="10">
                  <c:v>13</c:v>
                </c:pt>
                <c:pt idx="11">
                  <c:v>15</c:v>
                </c:pt>
                <c:pt idx="12">
                  <c:v>15</c:v>
                </c:pt>
                <c:pt idx="13">
                  <c:v>15</c:v>
                </c:pt>
                <c:pt idx="14">
                  <c:v>16</c:v>
                </c:pt>
                <c:pt idx="15">
                  <c:v>21</c:v>
                </c:pt>
                <c:pt idx="16">
                  <c:v>24</c:v>
                </c:pt>
                <c:pt idx="17">
                  <c:v>31</c:v>
                </c:pt>
                <c:pt idx="18">
                  <c:v>37</c:v>
                </c:pt>
                <c:pt idx="19">
                  <c:v>40</c:v>
                </c:pt>
                <c:pt idx="20">
                  <c:v>47</c:v>
                </c:pt>
                <c:pt idx="21">
                  <c:v>54</c:v>
                </c:pt>
                <c:pt idx="22">
                  <c:v>60</c:v>
                </c:pt>
                <c:pt idx="23">
                  <c:v>72</c:v>
                </c:pt>
                <c:pt idx="24">
                  <c:v>81</c:v>
                </c:pt>
                <c:pt idx="25">
                  <c:v>98</c:v>
                </c:pt>
                <c:pt idx="26">
                  <c:v>113</c:v>
                </c:pt>
                <c:pt idx="27">
                  <c:v>117</c:v>
                </c:pt>
                <c:pt idx="28">
                  <c:v>126</c:v>
                </c:pt>
                <c:pt idx="29">
                  <c:v>146</c:v>
                </c:pt>
                <c:pt idx="30" formatCode="0">
                  <c:v>160</c:v>
                </c:pt>
                <c:pt idx="31" formatCode="0">
                  <c:v>171</c:v>
                </c:pt>
                <c:pt idx="32" formatCode="0">
                  <c:v>190</c:v>
                </c:pt>
                <c:pt idx="33">
                  <c:v>206</c:v>
                </c:pt>
                <c:pt idx="34">
                  <c:v>215</c:v>
                </c:pt>
                <c:pt idx="35">
                  <c:v>218</c:v>
                </c:pt>
                <c:pt idx="36">
                  <c:v>232</c:v>
                </c:pt>
                <c:pt idx="37">
                  <c:v>249</c:v>
                </c:pt>
                <c:pt idx="38">
                  <c:v>274</c:v>
                </c:pt>
                <c:pt idx="39">
                  <c:v>296</c:v>
                </c:pt>
                <c:pt idx="40">
                  <c:v>310</c:v>
                </c:pt>
              </c:numCache>
            </c:numRef>
          </c:val>
          <c:smooth val="0"/>
          <c:extLst>
            <c:ext xmlns:c16="http://schemas.microsoft.com/office/drawing/2014/chart" uri="{C3380CC4-5D6E-409C-BE32-E72D297353CC}">
              <c16:uniqueId val="{0000000A-F11E-48AE-AA4E-2BB81ECBEEAA}"/>
            </c:ext>
          </c:extLst>
        </c:ser>
        <c:ser>
          <c:idx val="0"/>
          <c:order val="11"/>
          <c:tx>
            <c:strRef>
              <c:f>Provinces!$C$20</c:f>
              <c:strCache>
                <c:ptCount val="1"/>
                <c:pt idx="0">
                  <c:v>Groningen</c:v>
                </c:pt>
              </c:strCache>
            </c:strRef>
          </c:tx>
          <c:spPr>
            <a:ln w="28575" cap="rnd">
              <a:solidFill>
                <a:schemeClr val="tx1">
                  <a:lumMod val="50000"/>
                  <a:lumOff val="50000"/>
                </a:schemeClr>
              </a:solidFill>
              <a:round/>
            </a:ln>
            <a:effectLst/>
          </c:spPr>
          <c:marker>
            <c:symbol val="none"/>
          </c:marker>
          <c:dLbls>
            <c:delete val="1"/>
          </c:dLbls>
          <c:cat>
            <c:numRef>
              <c:f>Provinces!$D$8:$AS$8</c:f>
              <c:numCache>
                <c:formatCode>d\-mmm</c:formatCode>
                <c:ptCount val="42"/>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pt idx="33">
                  <c:v>43926</c:v>
                </c:pt>
                <c:pt idx="34">
                  <c:v>43927</c:v>
                </c:pt>
                <c:pt idx="35">
                  <c:v>43928</c:v>
                </c:pt>
                <c:pt idx="36">
                  <c:v>43929</c:v>
                </c:pt>
                <c:pt idx="37">
                  <c:v>43930</c:v>
                </c:pt>
                <c:pt idx="38">
                  <c:v>43931</c:v>
                </c:pt>
                <c:pt idx="39">
                  <c:v>43932</c:v>
                </c:pt>
                <c:pt idx="40">
                  <c:v>43933</c:v>
                </c:pt>
              </c:numCache>
            </c:numRef>
          </c:cat>
          <c:val>
            <c:numRef>
              <c:f>Provinces!$D$20:$AS$20</c:f>
              <c:numCache>
                <c:formatCode>General</c:formatCode>
                <c:ptCount val="42"/>
                <c:pt idx="9">
                  <c:v>3</c:v>
                </c:pt>
                <c:pt idx="10">
                  <c:v>4</c:v>
                </c:pt>
                <c:pt idx="11">
                  <c:v>4</c:v>
                </c:pt>
                <c:pt idx="12">
                  <c:v>9</c:v>
                </c:pt>
                <c:pt idx="13">
                  <c:v>10</c:v>
                </c:pt>
                <c:pt idx="14">
                  <c:v>11</c:v>
                </c:pt>
                <c:pt idx="15">
                  <c:v>16</c:v>
                </c:pt>
                <c:pt idx="16">
                  <c:v>31</c:v>
                </c:pt>
                <c:pt idx="17">
                  <c:v>36</c:v>
                </c:pt>
                <c:pt idx="18">
                  <c:v>49</c:v>
                </c:pt>
                <c:pt idx="19">
                  <c:v>59</c:v>
                </c:pt>
                <c:pt idx="20">
                  <c:v>71</c:v>
                </c:pt>
                <c:pt idx="21">
                  <c:v>71</c:v>
                </c:pt>
                <c:pt idx="22">
                  <c:v>84</c:v>
                </c:pt>
                <c:pt idx="23">
                  <c:v>114</c:v>
                </c:pt>
                <c:pt idx="24">
                  <c:v>125</c:v>
                </c:pt>
                <c:pt idx="25">
                  <c:v>137</c:v>
                </c:pt>
                <c:pt idx="26">
                  <c:v>145</c:v>
                </c:pt>
                <c:pt idx="27">
                  <c:v>150</c:v>
                </c:pt>
                <c:pt idx="28">
                  <c:v>161</c:v>
                </c:pt>
                <c:pt idx="29">
                  <c:v>169</c:v>
                </c:pt>
                <c:pt idx="30" formatCode="0">
                  <c:v>177</c:v>
                </c:pt>
                <c:pt idx="31" formatCode="0">
                  <c:v>183</c:v>
                </c:pt>
                <c:pt idx="32" formatCode="0">
                  <c:v>190</c:v>
                </c:pt>
                <c:pt idx="33">
                  <c:v>203</c:v>
                </c:pt>
                <c:pt idx="34">
                  <c:v>207</c:v>
                </c:pt>
                <c:pt idx="35">
                  <c:v>214</c:v>
                </c:pt>
                <c:pt idx="36">
                  <c:v>227</c:v>
                </c:pt>
                <c:pt idx="37">
                  <c:v>236</c:v>
                </c:pt>
                <c:pt idx="38">
                  <c:v>251</c:v>
                </c:pt>
                <c:pt idx="39">
                  <c:v>264</c:v>
                </c:pt>
                <c:pt idx="40">
                  <c:v>274</c:v>
                </c:pt>
              </c:numCache>
            </c:numRef>
          </c:val>
          <c:smooth val="0"/>
          <c:extLst>
            <c:ext xmlns:c16="http://schemas.microsoft.com/office/drawing/2014/chart" uri="{C3380CC4-5D6E-409C-BE32-E72D297353CC}">
              <c16:uniqueId val="{0000000B-F11E-48AE-AA4E-2BB81ECBEEAA}"/>
            </c:ext>
          </c:extLst>
        </c:ser>
        <c:dLbls>
          <c:dLblPos val="ctr"/>
          <c:showLegendKey val="0"/>
          <c:showVal val="1"/>
          <c:showCatName val="0"/>
          <c:showSerName val="0"/>
          <c:showPercent val="0"/>
          <c:showBubbleSize val="0"/>
        </c:dLbls>
        <c:smooth val="0"/>
        <c:axId val="615351552"/>
        <c:axId val="615358112"/>
      </c:lineChart>
      <c:dateAx>
        <c:axId val="61535155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bg1">
                  <a:lumMod val="85000"/>
                </a:schemeClr>
              </a:solidFill>
              <a:round/>
            </a:ln>
            <a:effectLst/>
          </c:spPr>
        </c:minorGridlines>
        <c:numFmt formatCode="d/m;@" sourceLinked="0"/>
        <c:majorTickMark val="none"/>
        <c:minorTickMark val="none"/>
        <c:tickLblPos val="nextTo"/>
        <c:spPr>
          <a:noFill/>
          <a:ln w="9525" cap="flat" cmpd="sng" algn="ctr">
            <a:solidFill>
              <a:schemeClr val="bg1">
                <a:lumMod val="50000"/>
              </a:schemeClr>
            </a:solidFill>
            <a:round/>
          </a:ln>
          <a:effectLst/>
        </c:spPr>
        <c:txPr>
          <a:bodyPr rot="0" spcFirstLastPara="1" vertOverflow="ellipsis"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615358112"/>
        <c:crosses val="autoZero"/>
        <c:auto val="1"/>
        <c:lblOffset val="100"/>
        <c:baseTimeUnit val="days"/>
        <c:majorUnit val="6"/>
        <c:majorTimeUnit val="days"/>
        <c:minorUnit val="3"/>
        <c:minorTimeUnit val="days"/>
      </c:dateAx>
      <c:valAx>
        <c:axId val="615358112"/>
        <c:scaling>
          <c:logBase val="2"/>
          <c:orientation val="minMax"/>
          <c:max val="6000"/>
          <c:min val="16"/>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615351552"/>
        <c:crosses val="autoZero"/>
        <c:crossBetween val="midCat"/>
      </c:valAx>
      <c:spPr>
        <a:noFill/>
        <a:ln>
          <a:solidFill>
            <a:schemeClr val="bg1">
              <a:lumMod val="50000"/>
            </a:schemeClr>
          </a:solidFill>
        </a:ln>
        <a:effectLst/>
      </c:spPr>
    </c:plotArea>
    <c:legend>
      <c:legendPos val="r"/>
      <c:layout>
        <c:manualLayout>
          <c:xMode val="edge"/>
          <c:yMode val="edge"/>
          <c:x val="0.79705541666666668"/>
          <c:y val="0.17331763888888893"/>
          <c:w val="0.19236125000000001"/>
          <c:h val="0.78581500000000004"/>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u="none">
                <a:solidFill>
                  <a:schemeClr val="bg2">
                    <a:lumMod val="50000"/>
                  </a:schemeClr>
                </a:solidFill>
              </a:rPr>
              <a:t>Cumulative number of COVID-19 cases per province in NL</a:t>
            </a:r>
            <a:br>
              <a:rPr lang="nl-NL" sz="2000" b="1" u="none">
                <a:solidFill>
                  <a:schemeClr val="bg2">
                    <a:lumMod val="50000"/>
                  </a:schemeClr>
                </a:solidFill>
              </a:rPr>
            </a:br>
            <a:r>
              <a:rPr lang="nl-NL" sz="1600" b="1" u="none">
                <a:solidFill>
                  <a:schemeClr val="bg2">
                    <a:lumMod val="50000"/>
                  </a:schemeClr>
                </a:solidFill>
              </a:rPr>
              <a:t>Logaritmic,</a:t>
            </a:r>
            <a:r>
              <a:rPr lang="nl-NL" sz="1600" b="1" u="none" baseline="0">
                <a:solidFill>
                  <a:schemeClr val="bg2">
                    <a:lumMod val="50000"/>
                  </a:schemeClr>
                </a:solidFill>
              </a:rPr>
              <a:t>  days from the 16th case</a:t>
            </a:r>
            <a:endParaRPr lang="nl-NL" sz="2000" u="none">
              <a:solidFill>
                <a:schemeClr val="bg2">
                  <a:lumMod val="50000"/>
                </a:schemeClr>
              </a:solidFill>
            </a:endParaRPr>
          </a:p>
        </c:rich>
      </c:tx>
      <c:layout>
        <c:manualLayout>
          <c:xMode val="edge"/>
          <c:yMode val="edge"/>
          <c:x val="0.2644111111111111"/>
          <c:y val="6.073333333333333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8.1976001427677123E-2"/>
          <c:y val="9.4791527777777773E-2"/>
          <c:w val="0.722048708555177"/>
          <c:h val="0.80626166666666654"/>
        </c:manualLayout>
      </c:layout>
      <c:lineChart>
        <c:grouping val="standard"/>
        <c:varyColors val="0"/>
        <c:ser>
          <c:idx val="13"/>
          <c:order val="0"/>
          <c:tx>
            <c:strRef>
              <c:f>Provinces!$C$25</c:f>
              <c:strCache>
                <c:ptCount val="1"/>
                <c:pt idx="0">
                  <c:v>3 days</c:v>
                </c:pt>
              </c:strCache>
            </c:strRef>
          </c:tx>
          <c:spPr>
            <a:ln w="19050" cap="rnd">
              <a:solidFill>
                <a:schemeClr val="bg1">
                  <a:lumMod val="75000"/>
                </a:schemeClr>
              </a:solidFill>
              <a:prstDash val="dash"/>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Provinces!$D$25:$AM$25</c:f>
              <c:numCache>
                <c:formatCode>0</c:formatCode>
                <c:ptCount val="36"/>
                <c:pt idx="0" formatCode="General">
                  <c:v>16</c:v>
                </c:pt>
                <c:pt idx="1">
                  <c:v>20.158719999999999</c:v>
                </c:pt>
                <c:pt idx="2">
                  <c:v>25.398374502399996</c:v>
                </c:pt>
                <c:pt idx="3">
                  <c:v>31.999920003063799</c:v>
                </c:pt>
                <c:pt idx="4">
                  <c:v>40.317339210260137</c:v>
                </c:pt>
                <c:pt idx="5">
                  <c:v>50.796622017790952</c:v>
                </c:pt>
                <c:pt idx="6">
                  <c:v>63.999680012655176</c:v>
                </c:pt>
                <c:pt idx="7">
                  <c:v>80.634476841544512</c:v>
                </c:pt>
                <c:pt idx="8">
                  <c:v>101.59299006219875</c:v>
                </c:pt>
                <c:pt idx="9">
                  <c:v>127.99904003916545</c:v>
                </c:pt>
                <c:pt idx="10">
                  <c:v>161.26855052614533</c:v>
                </c:pt>
                <c:pt idx="11">
                  <c:v>203.18547217890102</c:v>
                </c:pt>
                <c:pt idx="12">
                  <c:v>255.99744010764095</c:v>
                </c:pt>
                <c:pt idx="13">
                  <c:v>322.53629474041895</c:v>
                </c:pt>
                <c:pt idx="14">
                  <c:v>406.36992846934862</c:v>
                </c:pt>
                <c:pt idx="15">
                  <c:v>511.99360027710168</c:v>
                </c:pt>
                <c:pt idx="16">
                  <c:v>645.07097686112593</c:v>
                </c:pt>
                <c:pt idx="17">
                  <c:v>812.7378251668697</c:v>
                </c:pt>
                <c:pt idx="18">
                  <c:v>1023.9846406842424</c:v>
                </c:pt>
                <c:pt idx="19">
                  <c:v>1290.1387284908906</c:v>
                </c:pt>
                <c:pt idx="20">
                  <c:v>1625.4715868002427</c:v>
                </c:pt>
                <c:pt idx="21">
                  <c:v>2047.9641616413617</c:v>
                </c:pt>
                <c:pt idx="22">
                  <c:v>2580.2710065351844</c:v>
                </c:pt>
                <c:pt idx="23">
                  <c:v>3250.9350465538091</c:v>
                </c:pt>
                <c:pt idx="24">
                  <c:v>4095.9180838540751</c:v>
                </c:pt>
                <c:pt idx="25">
                  <c:v>5160.5291122094259</c:v>
                </c:pt>
                <c:pt idx="26">
                  <c:v>6501.8538390548993</c:v>
                </c:pt>
                <c:pt idx="27">
                  <c:v>8191.8156889020484</c:v>
                </c:pt>
                <c:pt idx="28">
                  <c:v>10321.032422761467</c:v>
                </c:pt>
                <c:pt idx="29">
                  <c:v>13003.675170085628</c:v>
                </c:pt>
                <c:pt idx="30">
                  <c:v>16383.590420294284</c:v>
                </c:pt>
                <c:pt idx="31">
                  <c:v>20642.013242337172</c:v>
                </c:pt>
                <c:pt idx="32">
                  <c:v>26007.285324285447</c:v>
                </c:pt>
                <c:pt idx="33">
                  <c:v>32767.09892577372</c:v>
                </c:pt>
                <c:pt idx="34">
                  <c:v>41283.923278560826</c:v>
                </c:pt>
                <c:pt idx="35">
                  <c:v>52014.440617124354</c:v>
                </c:pt>
              </c:numCache>
            </c:numRef>
          </c:val>
          <c:smooth val="0"/>
          <c:extLst>
            <c:ext xmlns:c16="http://schemas.microsoft.com/office/drawing/2014/chart" uri="{C3380CC4-5D6E-409C-BE32-E72D297353CC}">
              <c16:uniqueId val="{0000000D-D494-4000-82F3-B2170E27C78D}"/>
            </c:ext>
          </c:extLst>
        </c:ser>
        <c:ser>
          <c:idx val="12"/>
          <c:order val="1"/>
          <c:tx>
            <c:strRef>
              <c:f>Provinces!$C$26</c:f>
              <c:strCache>
                <c:ptCount val="1"/>
                <c:pt idx="0">
                  <c:v>4 days</c:v>
                </c:pt>
              </c:strCache>
            </c:strRef>
          </c:tx>
          <c:spPr>
            <a:ln w="28575" cap="rnd">
              <a:solidFill>
                <a:schemeClr val="bg1">
                  <a:lumMod val="85000"/>
                </a:schemeClr>
              </a:solidFill>
              <a:prstDash val="sysDot"/>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Provinces!$D$26:$AM$26</c:f>
              <c:numCache>
                <c:formatCode>0</c:formatCode>
                <c:ptCount val="36"/>
                <c:pt idx="0" formatCode="General">
                  <c:v>16</c:v>
                </c:pt>
                <c:pt idx="1">
                  <c:v>19.027360000000002</c:v>
                </c:pt>
                <c:pt idx="2">
                  <c:v>22.627526785600004</c:v>
                </c:pt>
                <c:pt idx="3">
                  <c:v>26.908881128703385</c:v>
                </c:pt>
                <c:pt idx="4">
                  <c:v>32.000310527065352</c:v>
                </c:pt>
                <c:pt idx="5">
                  <c:v>38.055089281891391</c:v>
                </c:pt>
                <c:pt idx="6">
                  <c:v>45.255492724918064</c:v>
                </c:pt>
                <c:pt idx="7">
                  <c:v>53.818284503399816</c:v>
                </c:pt>
                <c:pt idx="8">
                  <c:v>64.001242114288104</c:v>
                </c:pt>
                <c:pt idx="9">
                  <c:v>76.11091713473256</c:v>
                </c:pt>
                <c:pt idx="10">
                  <c:v>90.511863765795312</c:v>
                </c:pt>
                <c:pt idx="11">
                  <c:v>107.63761350892145</c:v>
                </c:pt>
                <c:pt idx="12">
                  <c:v>128.00372636094448</c:v>
                </c:pt>
                <c:pt idx="13">
                  <c:v>152.2233114256988</c:v>
                </c:pt>
                <c:pt idx="14">
                  <c:v>181.02548418055528</c:v>
                </c:pt>
                <c:pt idx="15">
                  <c:v>215.27731604235817</c:v>
                </c:pt>
                <c:pt idx="16">
                  <c:v>256.00993701073276</c:v>
                </c:pt>
                <c:pt idx="17">
                  <c:v>304.44957719253352</c:v>
                </c:pt>
                <c:pt idx="18">
                  <c:v>362.0544816931328</c:v>
                </c:pt>
                <c:pt idx="19">
                  <c:v>430.5588101742905</c:v>
                </c:pt>
                <c:pt idx="20">
                  <c:v>512.02484264736802</c:v>
                </c:pt>
                <c:pt idx="21">
                  <c:v>608.90506312467653</c:v>
                </c:pt>
                <c:pt idx="22">
                  <c:v>724.1159901184966</c:v>
                </c:pt>
                <c:pt idx="23">
                  <c:v>861.12597660881738</c:v>
                </c:pt>
                <c:pt idx="24">
                  <c:v>1024.0596226429718</c:v>
                </c:pt>
                <c:pt idx="25">
                  <c:v>1217.8219438432486</c:v>
                </c:pt>
                <c:pt idx="26">
                  <c:v>1448.2460338378298</c:v>
                </c:pt>
                <c:pt idx="27">
                  <c:v>1722.2686659002857</c:v>
                </c:pt>
                <c:pt idx="28">
                  <c:v>2048.139120175279</c:v>
                </c:pt>
                <c:pt idx="29">
                  <c:v>2435.6675231036438</c:v>
                </c:pt>
                <c:pt idx="30">
                  <c:v>2896.5201751500845</c:v>
                </c:pt>
                <c:pt idx="31">
                  <c:v>3444.5707574902322</c:v>
                </c:pt>
                <c:pt idx="32">
                  <c:v>4096.3179905149591</c:v>
                </c:pt>
                <c:pt idx="33">
                  <c:v>4871.3823175002954</c:v>
                </c:pt>
                <c:pt idx="34">
                  <c:v>5793.0965657945271</c:v>
                </c:pt>
                <c:pt idx="35">
                  <c:v>6889.2083670085103</c:v>
                </c:pt>
              </c:numCache>
            </c:numRef>
          </c:val>
          <c:smooth val="0"/>
          <c:extLst>
            <c:ext xmlns:c16="http://schemas.microsoft.com/office/drawing/2014/chart" uri="{C3380CC4-5D6E-409C-BE32-E72D297353CC}">
              <c16:uniqueId val="{0000000C-D494-4000-82F3-B2170E27C78D}"/>
            </c:ext>
          </c:extLst>
        </c:ser>
        <c:ser>
          <c:idx val="14"/>
          <c:order val="2"/>
          <c:tx>
            <c:strRef>
              <c:f>Provinces!$C$24</c:f>
              <c:strCache>
                <c:ptCount val="1"/>
                <c:pt idx="0">
                  <c:v>1 week</c:v>
                </c:pt>
              </c:strCache>
            </c:strRef>
          </c:tx>
          <c:spPr>
            <a:ln w="28575" cap="rnd">
              <a:solidFill>
                <a:schemeClr val="bg1">
                  <a:lumMod val="85000"/>
                </a:schemeClr>
              </a:solidFill>
              <a:prstDash val="dash"/>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Provinces!$D$24:$AR$24</c:f>
              <c:numCache>
                <c:formatCode>0</c:formatCode>
                <c:ptCount val="41"/>
                <c:pt idx="0" formatCode="General">
                  <c:v>16</c:v>
                </c:pt>
                <c:pt idx="1">
                  <c:v>17.66544</c:v>
                </c:pt>
                <c:pt idx="2">
                  <c:v>19.504235649600002</c:v>
                </c:pt>
                <c:pt idx="3">
                  <c:v>21.534431538366867</c:v>
                </c:pt>
                <c:pt idx="4">
                  <c:v>23.775950517195476</c:v>
                </c:pt>
                <c:pt idx="5">
                  <c:v>26.250789206530353</c:v>
                </c:pt>
                <c:pt idx="6">
                  <c:v>28.983233855038097</c:v>
                </c:pt>
                <c:pt idx="7">
                  <c:v>32.000098667009013</c:v>
                </c:pt>
                <c:pt idx="8">
                  <c:v>35.330988937257985</c:v>
                </c:pt>
                <c:pt idx="9">
                  <c:v>39.008591575737171</c:v>
                </c:pt>
                <c:pt idx="10">
                  <c:v>43.068995872855652</c:v>
                </c:pt>
                <c:pt idx="11">
                  <c:v>47.552047653261198</c:v>
                </c:pt>
                <c:pt idx="12">
                  <c:v>52.501740293489156</c:v>
                </c:pt>
                <c:pt idx="13">
                  <c:v>57.966646440638442</c:v>
                </c:pt>
                <c:pt idx="14">
                  <c:v>64.000394668644503</c:v>
                </c:pt>
                <c:pt idx="15">
                  <c:v>70.662195749703713</c:v>
                </c:pt>
                <c:pt idx="16">
                  <c:v>78.017423705290369</c:v>
                </c:pt>
                <c:pt idx="17">
                  <c:v>86.138257338774039</c:v>
                </c:pt>
                <c:pt idx="18">
                  <c:v>95.104388545167026</c:v>
                </c:pt>
                <c:pt idx="19">
                  <c:v>105.00380434883347</c:v>
                </c:pt>
                <c:pt idx="20">
                  <c:v>115.93365034350354</c:v>
                </c:pt>
                <c:pt idx="21">
                  <c:v>128.00118400775884</c:v>
                </c:pt>
                <c:pt idx="22">
                  <c:v>141.32482725112646</c:v>
                </c:pt>
                <c:pt idx="23">
                  <c:v>156.03532851969621</c:v>
                </c:pt>
                <c:pt idx="24">
                  <c:v>172.27704586531138</c:v>
                </c:pt>
                <c:pt idx="25">
                  <c:v>190.20936356943164</c:v>
                </c:pt>
                <c:pt idx="26">
                  <c:v>210.00825622337379</c:v>
                </c:pt>
                <c:pt idx="27">
                  <c:v>231.86801561366477</c:v>
                </c:pt>
                <c:pt idx="28">
                  <c:v>256.00315735889114</c:v>
                </c:pt>
                <c:pt idx="29">
                  <c:v>282.65052600837811</c:v>
                </c:pt>
                <c:pt idx="30">
                  <c:v>312.07161926059018</c:v>
                </c:pt>
                <c:pt idx="31">
                  <c:v>344.55515410942502</c:v>
                </c:pt>
                <c:pt idx="32">
                  <c:v>380.41990010067508</c:v>
                </c:pt>
                <c:pt idx="33">
                  <c:v>420.01780750215437</c:v>
                </c:pt>
                <c:pt idx="34">
                  <c:v>463.73746108505361</c:v>
                </c:pt>
                <c:pt idx="35">
                  <c:v>512.00789340939684</c:v>
                </c:pt>
                <c:pt idx="36">
                  <c:v>565.30279503438101</c:v>
                </c:pt>
                <c:pt idx="37">
                  <c:v>624.14516296950978</c:v>
                </c:pt>
                <c:pt idx="38">
                  <c:v>689.1124329830061</c:v>
                </c:pt>
                <c:pt idx="39">
                  <c:v>760.84214613220718</c:v>
                </c:pt>
                <c:pt idx="40">
                  <c:v>840.03820512310858</c:v>
                </c:pt>
              </c:numCache>
            </c:numRef>
          </c:val>
          <c:smooth val="0"/>
          <c:extLst>
            <c:ext xmlns:c16="http://schemas.microsoft.com/office/drawing/2014/chart" uri="{C3380CC4-5D6E-409C-BE32-E72D297353CC}">
              <c16:uniqueId val="{0000000E-D494-4000-82F3-B2170E27C78D}"/>
            </c:ext>
          </c:extLst>
        </c:ser>
        <c:ser>
          <c:idx val="1"/>
          <c:order val="3"/>
          <c:tx>
            <c:strRef>
              <c:f>Provinces!$C$9</c:f>
              <c:strCache>
                <c:ptCount val="1"/>
                <c:pt idx="0">
                  <c:v>North Brabant</c:v>
                </c:pt>
              </c:strCache>
            </c:strRef>
          </c:tx>
          <c:spPr>
            <a:ln w="25400" cap="rnd">
              <a:solidFill>
                <a:srgbClr val="C00000"/>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Provinces!$E$9:$AR$9</c:f>
              <c:numCache>
                <c:formatCode>General</c:formatCode>
                <c:ptCount val="40"/>
                <c:pt idx="0">
                  <c:v>17</c:v>
                </c:pt>
                <c:pt idx="1">
                  <c:v>26</c:v>
                </c:pt>
                <c:pt idx="2">
                  <c:v>41</c:v>
                </c:pt>
                <c:pt idx="3">
                  <c:v>61</c:v>
                </c:pt>
                <c:pt idx="4">
                  <c:v>96</c:v>
                </c:pt>
                <c:pt idx="5">
                  <c:v>141</c:v>
                </c:pt>
                <c:pt idx="6">
                  <c:v>168</c:v>
                </c:pt>
                <c:pt idx="7">
                  <c:v>212</c:v>
                </c:pt>
                <c:pt idx="8">
                  <c:v>265</c:v>
                </c:pt>
                <c:pt idx="9">
                  <c:v>360</c:v>
                </c:pt>
                <c:pt idx="10">
                  <c:v>403</c:v>
                </c:pt>
                <c:pt idx="11">
                  <c:v>446</c:v>
                </c:pt>
                <c:pt idx="12">
                  <c:v>552</c:v>
                </c:pt>
                <c:pt idx="13">
                  <c:v>669</c:v>
                </c:pt>
                <c:pt idx="14">
                  <c:v>770</c:v>
                </c:pt>
                <c:pt idx="15">
                  <c:v>879</c:v>
                </c:pt>
                <c:pt idx="16">
                  <c:v>1011</c:v>
                </c:pt>
                <c:pt idx="17">
                  <c:v>1178</c:v>
                </c:pt>
                <c:pt idx="18">
                  <c:v>1393</c:v>
                </c:pt>
                <c:pt idx="19">
                  <c:v>1545</c:v>
                </c:pt>
                <c:pt idx="20">
                  <c:v>1745</c:v>
                </c:pt>
                <c:pt idx="21">
                  <c:v>1919</c:v>
                </c:pt>
                <c:pt idx="22">
                  <c:v>2161</c:v>
                </c:pt>
                <c:pt idx="23">
                  <c:v>2488</c:v>
                </c:pt>
                <c:pt idx="24">
                  <c:v>2748</c:v>
                </c:pt>
                <c:pt idx="25">
                  <c:v>3017</c:v>
                </c:pt>
                <c:pt idx="26">
                  <c:v>3231</c:v>
                </c:pt>
                <c:pt idx="27">
                  <c:v>3412</c:v>
                </c:pt>
                <c:pt idx="28">
                  <c:v>3560</c:v>
                </c:pt>
                <c:pt idx="29" formatCode="0">
                  <c:v>3790</c:v>
                </c:pt>
                <c:pt idx="30" formatCode="0">
                  <c:v>3946</c:v>
                </c:pt>
                <c:pt idx="31" formatCode="0">
                  <c:v>4084</c:v>
                </c:pt>
                <c:pt idx="32">
                  <c:v>4263</c:v>
                </c:pt>
                <c:pt idx="33">
                  <c:v>4456</c:v>
                </c:pt>
                <c:pt idx="34">
                  <c:v>4614</c:v>
                </c:pt>
                <c:pt idx="35">
                  <c:v>4799</c:v>
                </c:pt>
                <c:pt idx="36">
                  <c:v>5011</c:v>
                </c:pt>
                <c:pt idx="37">
                  <c:v>5264</c:v>
                </c:pt>
                <c:pt idx="38">
                  <c:v>5467</c:v>
                </c:pt>
                <c:pt idx="39">
                  <c:v>5721</c:v>
                </c:pt>
              </c:numCache>
            </c:numRef>
          </c:val>
          <c:smooth val="0"/>
          <c:extLst>
            <c:ext xmlns:c16="http://schemas.microsoft.com/office/drawing/2014/chart" uri="{C3380CC4-5D6E-409C-BE32-E72D297353CC}">
              <c16:uniqueId val="{00000000-D494-4000-82F3-B2170E27C78D}"/>
            </c:ext>
          </c:extLst>
        </c:ser>
        <c:ser>
          <c:idx val="2"/>
          <c:order val="4"/>
          <c:tx>
            <c:strRef>
              <c:f>Provinces!$C$10</c:f>
              <c:strCache>
                <c:ptCount val="1"/>
                <c:pt idx="0">
                  <c:v>South Holland</c:v>
                </c:pt>
              </c:strCache>
            </c:strRef>
          </c:tx>
          <c:spPr>
            <a:ln w="25400" cap="rnd">
              <a:solidFill>
                <a:schemeClr val="accent2">
                  <a:lumMod val="5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Provinces!$G$10:$AR$10</c:f>
              <c:numCache>
                <c:formatCode>General</c:formatCode>
                <c:ptCount val="38"/>
                <c:pt idx="0">
                  <c:v>20</c:v>
                </c:pt>
                <c:pt idx="1">
                  <c:v>29</c:v>
                </c:pt>
                <c:pt idx="2">
                  <c:v>31</c:v>
                </c:pt>
                <c:pt idx="3">
                  <c:v>36</c:v>
                </c:pt>
                <c:pt idx="4">
                  <c:v>46</c:v>
                </c:pt>
                <c:pt idx="5">
                  <c:v>50</c:v>
                </c:pt>
                <c:pt idx="6">
                  <c:v>63</c:v>
                </c:pt>
                <c:pt idx="7">
                  <c:v>79</c:v>
                </c:pt>
                <c:pt idx="8">
                  <c:v>95</c:v>
                </c:pt>
                <c:pt idx="9">
                  <c:v>110</c:v>
                </c:pt>
                <c:pt idx="10">
                  <c:v>136</c:v>
                </c:pt>
                <c:pt idx="11">
                  <c:v>175</c:v>
                </c:pt>
                <c:pt idx="12">
                  <c:v>232</c:v>
                </c:pt>
                <c:pt idx="13">
                  <c:v>301</c:v>
                </c:pt>
                <c:pt idx="14">
                  <c:v>392</c:v>
                </c:pt>
                <c:pt idx="15">
                  <c:v>463</c:v>
                </c:pt>
                <c:pt idx="16">
                  <c:v>557</c:v>
                </c:pt>
                <c:pt idx="17">
                  <c:v>617</c:v>
                </c:pt>
                <c:pt idx="18">
                  <c:v>722</c:v>
                </c:pt>
                <c:pt idx="19">
                  <c:v>846</c:v>
                </c:pt>
                <c:pt idx="20">
                  <c:v>1042</c:v>
                </c:pt>
                <c:pt idx="21">
                  <c:v>1249</c:v>
                </c:pt>
                <c:pt idx="22">
                  <c:v>1508</c:v>
                </c:pt>
                <c:pt idx="23">
                  <c:v>1669</c:v>
                </c:pt>
                <c:pt idx="24">
                  <c:v>1810</c:v>
                </c:pt>
                <c:pt idx="25">
                  <c:v>1949</c:v>
                </c:pt>
                <c:pt idx="26">
                  <c:v>2193</c:v>
                </c:pt>
                <c:pt idx="27" formatCode="0">
                  <c:v>2416</c:v>
                </c:pt>
                <c:pt idx="28" formatCode="0">
                  <c:v>2622</c:v>
                </c:pt>
                <c:pt idx="29" formatCode="0">
                  <c:v>2817</c:v>
                </c:pt>
                <c:pt idx="30">
                  <c:v>3115</c:v>
                </c:pt>
                <c:pt idx="31" formatCode="0">
                  <c:v>3361</c:v>
                </c:pt>
                <c:pt idx="32">
                  <c:v>3500</c:v>
                </c:pt>
                <c:pt idx="33">
                  <c:v>3747</c:v>
                </c:pt>
                <c:pt idx="34">
                  <c:v>4064</c:v>
                </c:pt>
                <c:pt idx="35">
                  <c:v>4272</c:v>
                </c:pt>
                <c:pt idx="36">
                  <c:v>4683</c:v>
                </c:pt>
                <c:pt idx="37">
                  <c:v>4906</c:v>
                </c:pt>
              </c:numCache>
            </c:numRef>
          </c:val>
          <c:smooth val="0"/>
          <c:extLst>
            <c:ext xmlns:c16="http://schemas.microsoft.com/office/drawing/2014/chart" uri="{C3380CC4-5D6E-409C-BE32-E72D297353CC}">
              <c16:uniqueId val="{00000001-D494-4000-82F3-B2170E27C78D}"/>
            </c:ext>
          </c:extLst>
        </c:ser>
        <c:ser>
          <c:idx val="3"/>
          <c:order val="5"/>
          <c:tx>
            <c:strRef>
              <c:f>Provinces!$C$11</c:f>
              <c:strCache>
                <c:ptCount val="1"/>
                <c:pt idx="0">
                  <c:v>North Holland</c:v>
                </c:pt>
              </c:strCache>
            </c:strRef>
          </c:tx>
          <c:spPr>
            <a:ln w="25400" cap="rnd">
              <a:solidFill>
                <a:schemeClr val="accent2">
                  <a:lumMod val="75000"/>
                  <a:alpha val="67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Provinces!$H$11:$AR$11</c:f>
              <c:numCache>
                <c:formatCode>General</c:formatCode>
                <c:ptCount val="37"/>
                <c:pt idx="0">
                  <c:v>17</c:v>
                </c:pt>
                <c:pt idx="1">
                  <c:v>22</c:v>
                </c:pt>
                <c:pt idx="2">
                  <c:v>23</c:v>
                </c:pt>
                <c:pt idx="3">
                  <c:v>29</c:v>
                </c:pt>
                <c:pt idx="4">
                  <c:v>49</c:v>
                </c:pt>
                <c:pt idx="5">
                  <c:v>42</c:v>
                </c:pt>
                <c:pt idx="6">
                  <c:v>63</c:v>
                </c:pt>
                <c:pt idx="7">
                  <c:v>83</c:v>
                </c:pt>
                <c:pt idx="8">
                  <c:v>91</c:v>
                </c:pt>
                <c:pt idx="9">
                  <c:v>115</c:v>
                </c:pt>
                <c:pt idx="10">
                  <c:v>148</c:v>
                </c:pt>
                <c:pt idx="11">
                  <c:v>169</c:v>
                </c:pt>
                <c:pt idx="12">
                  <c:v>239</c:v>
                </c:pt>
                <c:pt idx="13">
                  <c:v>322</c:v>
                </c:pt>
                <c:pt idx="14">
                  <c:v>422</c:v>
                </c:pt>
                <c:pt idx="15">
                  <c:v>496</c:v>
                </c:pt>
                <c:pt idx="16">
                  <c:v>555</c:v>
                </c:pt>
                <c:pt idx="17">
                  <c:v>688</c:v>
                </c:pt>
                <c:pt idx="18">
                  <c:v>814</c:v>
                </c:pt>
                <c:pt idx="19">
                  <c:v>1029</c:v>
                </c:pt>
                <c:pt idx="20">
                  <c:v>1235</c:v>
                </c:pt>
                <c:pt idx="21">
                  <c:v>1401</c:v>
                </c:pt>
                <c:pt idx="22">
                  <c:v>1554</c:v>
                </c:pt>
                <c:pt idx="23">
                  <c:v>1702</c:v>
                </c:pt>
                <c:pt idx="24">
                  <c:v>1845</c:v>
                </c:pt>
                <c:pt idx="25">
                  <c:v>2017</c:v>
                </c:pt>
                <c:pt idx="26" formatCode="0">
                  <c:v>2201</c:v>
                </c:pt>
                <c:pt idx="27" formatCode="0">
                  <c:v>2372</c:v>
                </c:pt>
                <c:pt idx="28" formatCode="0">
                  <c:v>2546</c:v>
                </c:pt>
                <c:pt idx="29">
                  <c:v>2776</c:v>
                </c:pt>
                <c:pt idx="30">
                  <c:v>2891</c:v>
                </c:pt>
                <c:pt idx="31">
                  <c:v>3015</c:v>
                </c:pt>
                <c:pt idx="32">
                  <c:v>3145</c:v>
                </c:pt>
                <c:pt idx="33">
                  <c:v>3325</c:v>
                </c:pt>
                <c:pt idx="34">
                  <c:v>3561</c:v>
                </c:pt>
                <c:pt idx="35">
                  <c:v>3718</c:v>
                </c:pt>
                <c:pt idx="36">
                  <c:v>3906</c:v>
                </c:pt>
              </c:numCache>
            </c:numRef>
          </c:val>
          <c:smooth val="0"/>
          <c:extLst>
            <c:ext xmlns:c16="http://schemas.microsoft.com/office/drawing/2014/chart" uri="{C3380CC4-5D6E-409C-BE32-E72D297353CC}">
              <c16:uniqueId val="{00000002-D494-4000-82F3-B2170E27C78D}"/>
            </c:ext>
          </c:extLst>
        </c:ser>
        <c:ser>
          <c:idx val="4"/>
          <c:order val="6"/>
          <c:tx>
            <c:strRef>
              <c:f>Provinces!$C$12</c:f>
              <c:strCache>
                <c:ptCount val="1"/>
                <c:pt idx="0">
                  <c:v>Gelderland</c:v>
                </c:pt>
              </c:strCache>
            </c:strRef>
          </c:tx>
          <c:spPr>
            <a:ln w="25400" cap="rnd">
              <a:solidFill>
                <a:schemeClr val="accent2">
                  <a:lumMod val="60000"/>
                  <a:lumOff val="4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Provinces!$I$12:$AR$12</c:f>
              <c:numCache>
                <c:formatCode>General</c:formatCode>
                <c:ptCount val="36"/>
                <c:pt idx="0">
                  <c:v>23</c:v>
                </c:pt>
                <c:pt idx="1">
                  <c:v>27</c:v>
                </c:pt>
                <c:pt idx="2">
                  <c:v>30</c:v>
                </c:pt>
                <c:pt idx="3">
                  <c:v>34</c:v>
                </c:pt>
                <c:pt idx="4">
                  <c:v>54</c:v>
                </c:pt>
                <c:pt idx="5">
                  <c:v>64</c:v>
                </c:pt>
                <c:pt idx="6">
                  <c:v>76</c:v>
                </c:pt>
                <c:pt idx="7">
                  <c:v>99</c:v>
                </c:pt>
                <c:pt idx="8">
                  <c:v>135</c:v>
                </c:pt>
                <c:pt idx="9">
                  <c:v>174</c:v>
                </c:pt>
                <c:pt idx="10">
                  <c:v>211</c:v>
                </c:pt>
                <c:pt idx="11">
                  <c:v>242</c:v>
                </c:pt>
                <c:pt idx="12">
                  <c:v>307</c:v>
                </c:pt>
                <c:pt idx="13">
                  <c:v>368</c:v>
                </c:pt>
                <c:pt idx="14">
                  <c:v>428</c:v>
                </c:pt>
                <c:pt idx="15">
                  <c:v>508</c:v>
                </c:pt>
                <c:pt idx="16">
                  <c:v>584</c:v>
                </c:pt>
                <c:pt idx="17">
                  <c:v>687</c:v>
                </c:pt>
                <c:pt idx="18">
                  <c:v>822</c:v>
                </c:pt>
                <c:pt idx="19">
                  <c:v>953</c:v>
                </c:pt>
                <c:pt idx="20">
                  <c:v>1088</c:v>
                </c:pt>
                <c:pt idx="21">
                  <c:v>1270</c:v>
                </c:pt>
                <c:pt idx="22">
                  <c:v>1377</c:v>
                </c:pt>
                <c:pt idx="23">
                  <c:v>1475</c:v>
                </c:pt>
                <c:pt idx="24">
                  <c:v>1615</c:v>
                </c:pt>
                <c:pt idx="25" formatCode="0">
                  <c:v>1727</c:v>
                </c:pt>
                <c:pt idx="26" formatCode="0">
                  <c:v>1882</c:v>
                </c:pt>
                <c:pt idx="27" formatCode="0">
                  <c:v>1985</c:v>
                </c:pt>
                <c:pt idx="28">
                  <c:v>2110</c:v>
                </c:pt>
                <c:pt idx="29">
                  <c:v>2210</c:v>
                </c:pt>
                <c:pt idx="30">
                  <c:v>2300</c:v>
                </c:pt>
                <c:pt idx="31">
                  <c:v>2391</c:v>
                </c:pt>
                <c:pt idx="32">
                  <c:v>2526</c:v>
                </c:pt>
                <c:pt idx="33">
                  <c:v>2690</c:v>
                </c:pt>
                <c:pt idx="34">
                  <c:v>2845</c:v>
                </c:pt>
                <c:pt idx="35">
                  <c:v>3015</c:v>
                </c:pt>
              </c:numCache>
            </c:numRef>
          </c:val>
          <c:smooth val="0"/>
          <c:extLst>
            <c:ext xmlns:c16="http://schemas.microsoft.com/office/drawing/2014/chart" uri="{C3380CC4-5D6E-409C-BE32-E72D297353CC}">
              <c16:uniqueId val="{00000003-D494-4000-82F3-B2170E27C78D}"/>
            </c:ext>
          </c:extLst>
        </c:ser>
        <c:ser>
          <c:idx val="5"/>
          <c:order val="7"/>
          <c:tx>
            <c:strRef>
              <c:f>Provinces!$C$13</c:f>
              <c:strCache>
                <c:ptCount val="1"/>
                <c:pt idx="0">
                  <c:v>Limburg</c:v>
                </c:pt>
              </c:strCache>
            </c:strRef>
          </c:tx>
          <c:spPr>
            <a:ln w="25400" cap="rnd">
              <a:solidFill>
                <a:schemeClr val="accent2">
                  <a:lumMod val="75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Provinces!$J$13:$AR$13</c:f>
              <c:numCache>
                <c:formatCode>General</c:formatCode>
                <c:ptCount val="35"/>
                <c:pt idx="0">
                  <c:v>18</c:v>
                </c:pt>
                <c:pt idx="1">
                  <c:v>22</c:v>
                </c:pt>
                <c:pt idx="2">
                  <c:v>48</c:v>
                </c:pt>
                <c:pt idx="3">
                  <c:v>48</c:v>
                </c:pt>
                <c:pt idx="4">
                  <c:v>67</c:v>
                </c:pt>
                <c:pt idx="5">
                  <c:v>104</c:v>
                </c:pt>
                <c:pt idx="6">
                  <c:v>129</c:v>
                </c:pt>
                <c:pt idx="7">
                  <c:v>149</c:v>
                </c:pt>
                <c:pt idx="8">
                  <c:v>161</c:v>
                </c:pt>
                <c:pt idx="9">
                  <c:v>213</c:v>
                </c:pt>
                <c:pt idx="10">
                  <c:v>250</c:v>
                </c:pt>
                <c:pt idx="11">
                  <c:v>311</c:v>
                </c:pt>
                <c:pt idx="12">
                  <c:v>365</c:v>
                </c:pt>
                <c:pt idx="13">
                  <c:v>395</c:v>
                </c:pt>
                <c:pt idx="14">
                  <c:v>433</c:v>
                </c:pt>
                <c:pt idx="15">
                  <c:v>588</c:v>
                </c:pt>
                <c:pt idx="16">
                  <c:v>687</c:v>
                </c:pt>
                <c:pt idx="17">
                  <c:v>880</c:v>
                </c:pt>
                <c:pt idx="18">
                  <c:v>970</c:v>
                </c:pt>
                <c:pt idx="19">
                  <c:v>1097</c:v>
                </c:pt>
                <c:pt idx="20">
                  <c:v>1194</c:v>
                </c:pt>
                <c:pt idx="21">
                  <c:v>1309</c:v>
                </c:pt>
                <c:pt idx="22">
                  <c:v>1426</c:v>
                </c:pt>
                <c:pt idx="23">
                  <c:v>1513</c:v>
                </c:pt>
                <c:pt idx="24" formatCode="0">
                  <c:v>1598</c:v>
                </c:pt>
                <c:pt idx="25" formatCode="0">
                  <c:v>1711</c:v>
                </c:pt>
                <c:pt idx="26" formatCode="0">
                  <c:v>1762</c:v>
                </c:pt>
                <c:pt idx="27">
                  <c:v>1904</c:v>
                </c:pt>
                <c:pt idx="28">
                  <c:v>2011</c:v>
                </c:pt>
                <c:pt idx="29">
                  <c:v>2099</c:v>
                </c:pt>
                <c:pt idx="30">
                  <c:v>2181</c:v>
                </c:pt>
                <c:pt idx="31">
                  <c:v>2307</c:v>
                </c:pt>
                <c:pt idx="32">
                  <c:v>2410</c:v>
                </c:pt>
                <c:pt idx="33">
                  <c:v>2535</c:v>
                </c:pt>
                <c:pt idx="34">
                  <c:v>2651</c:v>
                </c:pt>
              </c:numCache>
            </c:numRef>
          </c:val>
          <c:smooth val="0"/>
          <c:extLst>
            <c:ext xmlns:c16="http://schemas.microsoft.com/office/drawing/2014/chart" uri="{C3380CC4-5D6E-409C-BE32-E72D297353CC}">
              <c16:uniqueId val="{00000004-D494-4000-82F3-B2170E27C78D}"/>
            </c:ext>
          </c:extLst>
        </c:ser>
        <c:ser>
          <c:idx val="6"/>
          <c:order val="8"/>
          <c:tx>
            <c:strRef>
              <c:f>Provinces!$C$14</c:f>
              <c:strCache>
                <c:ptCount val="1"/>
                <c:pt idx="0">
                  <c:v>Utrecht</c:v>
                </c:pt>
              </c:strCache>
            </c:strRef>
          </c:tx>
          <c:spPr>
            <a:ln w="25400" cap="rnd">
              <a:solidFill>
                <a:schemeClr val="accent4">
                  <a:lumMod val="75000"/>
                  <a:alpha val="7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Provinces!$F$14:$AR$14</c:f>
              <c:numCache>
                <c:formatCode>General</c:formatCode>
                <c:ptCount val="39"/>
                <c:pt idx="0">
                  <c:v>17</c:v>
                </c:pt>
                <c:pt idx="1">
                  <c:v>24</c:v>
                </c:pt>
                <c:pt idx="2">
                  <c:v>36</c:v>
                </c:pt>
                <c:pt idx="3">
                  <c:v>38</c:v>
                </c:pt>
                <c:pt idx="4">
                  <c:v>40</c:v>
                </c:pt>
                <c:pt idx="5">
                  <c:v>42</c:v>
                </c:pt>
                <c:pt idx="6">
                  <c:v>63</c:v>
                </c:pt>
                <c:pt idx="7">
                  <c:v>80</c:v>
                </c:pt>
                <c:pt idx="8">
                  <c:v>83</c:v>
                </c:pt>
                <c:pt idx="9">
                  <c:v>87</c:v>
                </c:pt>
                <c:pt idx="10">
                  <c:v>109</c:v>
                </c:pt>
                <c:pt idx="11">
                  <c:v>141</c:v>
                </c:pt>
                <c:pt idx="12">
                  <c:v>157</c:v>
                </c:pt>
                <c:pt idx="13">
                  <c:v>181</c:v>
                </c:pt>
                <c:pt idx="14">
                  <c:v>219</c:v>
                </c:pt>
                <c:pt idx="15">
                  <c:v>250</c:v>
                </c:pt>
                <c:pt idx="16">
                  <c:v>297</c:v>
                </c:pt>
                <c:pt idx="17">
                  <c:v>327</c:v>
                </c:pt>
                <c:pt idx="18">
                  <c:v>384</c:v>
                </c:pt>
                <c:pt idx="19">
                  <c:v>435</c:v>
                </c:pt>
                <c:pt idx="20">
                  <c:v>522</c:v>
                </c:pt>
                <c:pt idx="21">
                  <c:v>656</c:v>
                </c:pt>
                <c:pt idx="22">
                  <c:v>743</c:v>
                </c:pt>
                <c:pt idx="23">
                  <c:v>824</c:v>
                </c:pt>
                <c:pt idx="24">
                  <c:v>914</c:v>
                </c:pt>
                <c:pt idx="25">
                  <c:v>980</c:v>
                </c:pt>
                <c:pt idx="26">
                  <c:v>1046</c:v>
                </c:pt>
                <c:pt idx="27">
                  <c:v>1111</c:v>
                </c:pt>
                <c:pt idx="28" formatCode="0">
                  <c:v>1200</c:v>
                </c:pt>
                <c:pt idx="29" formatCode="0">
                  <c:v>1269</c:v>
                </c:pt>
                <c:pt idx="30" formatCode="0">
                  <c:v>1330</c:v>
                </c:pt>
                <c:pt idx="31">
                  <c:v>1424</c:v>
                </c:pt>
                <c:pt idx="32" formatCode="0">
                  <c:v>1476</c:v>
                </c:pt>
                <c:pt idx="33" formatCode="0">
                  <c:v>1528</c:v>
                </c:pt>
                <c:pt idx="34">
                  <c:v>1599</c:v>
                </c:pt>
                <c:pt idx="35">
                  <c:v>1659</c:v>
                </c:pt>
                <c:pt idx="36">
                  <c:v>1719</c:v>
                </c:pt>
                <c:pt idx="37">
                  <c:v>1772</c:v>
                </c:pt>
                <c:pt idx="38">
                  <c:v>1852</c:v>
                </c:pt>
              </c:numCache>
            </c:numRef>
          </c:val>
          <c:smooth val="0"/>
          <c:extLst>
            <c:ext xmlns:c16="http://schemas.microsoft.com/office/drawing/2014/chart" uri="{C3380CC4-5D6E-409C-BE32-E72D297353CC}">
              <c16:uniqueId val="{00000005-D494-4000-82F3-B2170E27C78D}"/>
            </c:ext>
          </c:extLst>
        </c:ser>
        <c:ser>
          <c:idx val="7"/>
          <c:order val="9"/>
          <c:tx>
            <c:strRef>
              <c:f>Provinces!$C$15</c:f>
              <c:strCache>
                <c:ptCount val="1"/>
                <c:pt idx="0">
                  <c:v>Overijssel</c:v>
                </c:pt>
              </c:strCache>
            </c:strRef>
          </c:tx>
          <c:spPr>
            <a:ln w="25400" cap="rnd">
              <a:solidFill>
                <a:schemeClr val="accent1">
                  <a:lumMod val="5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Provinces!$N$15:$AR$15</c:f>
              <c:numCache>
                <c:formatCode>General</c:formatCode>
                <c:ptCount val="31"/>
                <c:pt idx="0">
                  <c:v>18</c:v>
                </c:pt>
                <c:pt idx="1">
                  <c:v>23</c:v>
                </c:pt>
                <c:pt idx="2">
                  <c:v>28</c:v>
                </c:pt>
                <c:pt idx="3">
                  <c:v>38</c:v>
                </c:pt>
                <c:pt idx="4">
                  <c:v>47</c:v>
                </c:pt>
                <c:pt idx="5">
                  <c:v>61</c:v>
                </c:pt>
                <c:pt idx="6">
                  <c:v>77</c:v>
                </c:pt>
                <c:pt idx="7">
                  <c:v>102</c:v>
                </c:pt>
                <c:pt idx="8">
                  <c:v>165</c:v>
                </c:pt>
                <c:pt idx="9">
                  <c:v>192</c:v>
                </c:pt>
                <c:pt idx="10">
                  <c:v>225</c:v>
                </c:pt>
                <c:pt idx="11">
                  <c:v>271</c:v>
                </c:pt>
                <c:pt idx="12">
                  <c:v>343</c:v>
                </c:pt>
                <c:pt idx="13">
                  <c:v>398</c:v>
                </c:pt>
                <c:pt idx="14">
                  <c:v>459</c:v>
                </c:pt>
                <c:pt idx="15">
                  <c:v>525</c:v>
                </c:pt>
                <c:pt idx="16">
                  <c:v>599</c:v>
                </c:pt>
                <c:pt idx="17">
                  <c:v>657</c:v>
                </c:pt>
                <c:pt idx="18">
                  <c:v>698</c:v>
                </c:pt>
                <c:pt idx="19">
                  <c:v>779</c:v>
                </c:pt>
                <c:pt idx="20" formatCode="0">
                  <c:v>865</c:v>
                </c:pt>
                <c:pt idx="21" formatCode="0">
                  <c:v>944</c:v>
                </c:pt>
                <c:pt idx="22" formatCode="0">
                  <c:v>1057</c:v>
                </c:pt>
                <c:pt idx="23">
                  <c:v>1140</c:v>
                </c:pt>
                <c:pt idx="24">
                  <c:v>1211</c:v>
                </c:pt>
                <c:pt idx="25">
                  <c:v>1279</c:v>
                </c:pt>
                <c:pt idx="26">
                  <c:v>1345</c:v>
                </c:pt>
                <c:pt idx="27">
                  <c:v>1425</c:v>
                </c:pt>
                <c:pt idx="28">
                  <c:v>1616</c:v>
                </c:pt>
                <c:pt idx="29">
                  <c:v>1713</c:v>
                </c:pt>
                <c:pt idx="30">
                  <c:v>1784</c:v>
                </c:pt>
              </c:numCache>
            </c:numRef>
          </c:val>
          <c:smooth val="0"/>
          <c:extLst>
            <c:ext xmlns:c16="http://schemas.microsoft.com/office/drawing/2014/chart" uri="{C3380CC4-5D6E-409C-BE32-E72D297353CC}">
              <c16:uniqueId val="{00000006-D494-4000-82F3-B2170E27C78D}"/>
            </c:ext>
          </c:extLst>
        </c:ser>
        <c:ser>
          <c:idx val="8"/>
          <c:order val="10"/>
          <c:tx>
            <c:strRef>
              <c:f>Provinces!$C$16</c:f>
              <c:strCache>
                <c:ptCount val="1"/>
                <c:pt idx="0">
                  <c:v>Zeeland</c:v>
                </c:pt>
              </c:strCache>
            </c:strRef>
          </c:tx>
          <c:spPr>
            <a:ln w="25400" cap="rnd">
              <a:solidFill>
                <a:schemeClr val="accent1">
                  <a:lumMod val="40000"/>
                  <a:lumOff val="6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Provinces!$Q$16:$AR$16</c:f>
              <c:numCache>
                <c:formatCode>General</c:formatCode>
                <c:ptCount val="28"/>
                <c:pt idx="0">
                  <c:v>17</c:v>
                </c:pt>
                <c:pt idx="1">
                  <c:v>23</c:v>
                </c:pt>
                <c:pt idx="2">
                  <c:v>30</c:v>
                </c:pt>
                <c:pt idx="3">
                  <c:v>36</c:v>
                </c:pt>
                <c:pt idx="4">
                  <c:v>40</c:v>
                </c:pt>
                <c:pt idx="5">
                  <c:v>49</c:v>
                </c:pt>
                <c:pt idx="6">
                  <c:v>50</c:v>
                </c:pt>
                <c:pt idx="7">
                  <c:v>57</c:v>
                </c:pt>
                <c:pt idx="8">
                  <c:v>66</c:v>
                </c:pt>
                <c:pt idx="9">
                  <c:v>78</c:v>
                </c:pt>
                <c:pt idx="10">
                  <c:v>91</c:v>
                </c:pt>
                <c:pt idx="11">
                  <c:v>109</c:v>
                </c:pt>
                <c:pt idx="12">
                  <c:v>120</c:v>
                </c:pt>
                <c:pt idx="13">
                  <c:v>134</c:v>
                </c:pt>
                <c:pt idx="14">
                  <c:v>148</c:v>
                </c:pt>
                <c:pt idx="15">
                  <c:v>161</c:v>
                </c:pt>
                <c:pt idx="16">
                  <c:v>178</c:v>
                </c:pt>
                <c:pt idx="17" formatCode="0">
                  <c:v>195</c:v>
                </c:pt>
                <c:pt idx="18" formatCode="0">
                  <c:v>218</c:v>
                </c:pt>
                <c:pt idx="19" formatCode="0">
                  <c:v>235</c:v>
                </c:pt>
                <c:pt idx="20">
                  <c:v>242</c:v>
                </c:pt>
                <c:pt idx="21" formatCode="0">
                  <c:v>279</c:v>
                </c:pt>
                <c:pt idx="22" formatCode="0">
                  <c:v>312</c:v>
                </c:pt>
                <c:pt idx="23">
                  <c:v>330</c:v>
                </c:pt>
                <c:pt idx="24">
                  <c:v>360</c:v>
                </c:pt>
                <c:pt idx="25">
                  <c:v>386</c:v>
                </c:pt>
                <c:pt idx="26">
                  <c:v>412</c:v>
                </c:pt>
                <c:pt idx="27">
                  <c:v>427</c:v>
                </c:pt>
              </c:numCache>
            </c:numRef>
          </c:val>
          <c:smooth val="0"/>
          <c:extLst>
            <c:ext xmlns:c16="http://schemas.microsoft.com/office/drawing/2014/chart" uri="{C3380CC4-5D6E-409C-BE32-E72D297353CC}">
              <c16:uniqueId val="{00000007-D494-4000-82F3-B2170E27C78D}"/>
            </c:ext>
          </c:extLst>
        </c:ser>
        <c:ser>
          <c:idx val="9"/>
          <c:order val="11"/>
          <c:tx>
            <c:strRef>
              <c:f>Provinces!$C$17</c:f>
              <c:strCache>
                <c:ptCount val="1"/>
                <c:pt idx="0">
                  <c:v>Flevoland</c:v>
                </c:pt>
              </c:strCache>
            </c:strRef>
          </c:tx>
          <c:spPr>
            <a:ln w="25400" cap="rnd">
              <a:solidFill>
                <a:schemeClr val="accent1">
                  <a:lumMod val="60000"/>
                  <a:lumOff val="4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Provinces!$Q$17:$AR$17</c:f>
              <c:numCache>
                <c:formatCode>General</c:formatCode>
                <c:ptCount val="28"/>
                <c:pt idx="0">
                  <c:v>21</c:v>
                </c:pt>
                <c:pt idx="1">
                  <c:v>23</c:v>
                </c:pt>
                <c:pt idx="2">
                  <c:v>29</c:v>
                </c:pt>
                <c:pt idx="3">
                  <c:v>35</c:v>
                </c:pt>
                <c:pt idx="4">
                  <c:v>40</c:v>
                </c:pt>
                <c:pt idx="5">
                  <c:v>48</c:v>
                </c:pt>
                <c:pt idx="6">
                  <c:v>55</c:v>
                </c:pt>
                <c:pt idx="7">
                  <c:v>62</c:v>
                </c:pt>
                <c:pt idx="8">
                  <c:v>68</c:v>
                </c:pt>
                <c:pt idx="9">
                  <c:v>78</c:v>
                </c:pt>
                <c:pt idx="10">
                  <c:v>95</c:v>
                </c:pt>
                <c:pt idx="11">
                  <c:v>108</c:v>
                </c:pt>
                <c:pt idx="12">
                  <c:v>120</c:v>
                </c:pt>
                <c:pt idx="13">
                  <c:v>139</c:v>
                </c:pt>
                <c:pt idx="14">
                  <c:v>146</c:v>
                </c:pt>
                <c:pt idx="15">
                  <c:v>166</c:v>
                </c:pt>
                <c:pt idx="16">
                  <c:v>189</c:v>
                </c:pt>
                <c:pt idx="17" formatCode="0">
                  <c:v>203</c:v>
                </c:pt>
                <c:pt idx="18" formatCode="0">
                  <c:v>225</c:v>
                </c:pt>
                <c:pt idx="19" formatCode="0">
                  <c:v>234</c:v>
                </c:pt>
                <c:pt idx="20">
                  <c:v>254</c:v>
                </c:pt>
                <c:pt idx="21">
                  <c:v>264</c:v>
                </c:pt>
                <c:pt idx="22">
                  <c:v>274</c:v>
                </c:pt>
                <c:pt idx="23">
                  <c:v>293</c:v>
                </c:pt>
                <c:pt idx="24">
                  <c:v>303</c:v>
                </c:pt>
                <c:pt idx="25">
                  <c:v>328</c:v>
                </c:pt>
                <c:pt idx="26">
                  <c:v>367</c:v>
                </c:pt>
                <c:pt idx="27">
                  <c:v>381</c:v>
                </c:pt>
              </c:numCache>
            </c:numRef>
          </c:val>
          <c:smooth val="0"/>
          <c:extLst>
            <c:ext xmlns:c16="http://schemas.microsoft.com/office/drawing/2014/chart" uri="{C3380CC4-5D6E-409C-BE32-E72D297353CC}">
              <c16:uniqueId val="{00000008-D494-4000-82F3-B2170E27C78D}"/>
            </c:ext>
          </c:extLst>
        </c:ser>
        <c:ser>
          <c:idx val="10"/>
          <c:order val="12"/>
          <c:tx>
            <c:strRef>
              <c:f>Provinces!$C$18</c:f>
              <c:strCache>
                <c:ptCount val="1"/>
                <c:pt idx="0">
                  <c:v>Friesland</c:v>
                </c:pt>
              </c:strCache>
            </c:strRef>
          </c:tx>
          <c:spPr>
            <a:ln w="25400" cap="rnd">
              <a:solidFill>
                <a:schemeClr val="accent6"/>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Provinces!$R$18:$AR$18</c:f>
              <c:numCache>
                <c:formatCode>General</c:formatCode>
                <c:ptCount val="27"/>
                <c:pt idx="0">
                  <c:v>29</c:v>
                </c:pt>
                <c:pt idx="1">
                  <c:v>34</c:v>
                </c:pt>
                <c:pt idx="2">
                  <c:v>38</c:v>
                </c:pt>
                <c:pt idx="3">
                  <c:v>40</c:v>
                </c:pt>
                <c:pt idx="4">
                  <c:v>53</c:v>
                </c:pt>
                <c:pt idx="5">
                  <c:v>57</c:v>
                </c:pt>
                <c:pt idx="6">
                  <c:v>61</c:v>
                </c:pt>
                <c:pt idx="7">
                  <c:v>68</c:v>
                </c:pt>
                <c:pt idx="8">
                  <c:v>81</c:v>
                </c:pt>
                <c:pt idx="9">
                  <c:v>71</c:v>
                </c:pt>
                <c:pt idx="10">
                  <c:v>83</c:v>
                </c:pt>
                <c:pt idx="11">
                  <c:v>96</c:v>
                </c:pt>
                <c:pt idx="12">
                  <c:v>118</c:v>
                </c:pt>
                <c:pt idx="13">
                  <c:v>123</c:v>
                </c:pt>
                <c:pt idx="14">
                  <c:v>130</c:v>
                </c:pt>
                <c:pt idx="15">
                  <c:v>144</c:v>
                </c:pt>
                <c:pt idx="16" formatCode="0">
                  <c:v>165</c:v>
                </c:pt>
                <c:pt idx="17" formatCode="0">
                  <c:v>180</c:v>
                </c:pt>
                <c:pt idx="18" formatCode="0">
                  <c:v>197</c:v>
                </c:pt>
                <c:pt idx="19">
                  <c:v>214</c:v>
                </c:pt>
                <c:pt idx="20">
                  <c:v>222</c:v>
                </c:pt>
                <c:pt idx="21">
                  <c:v>227</c:v>
                </c:pt>
                <c:pt idx="22">
                  <c:v>260</c:v>
                </c:pt>
                <c:pt idx="23">
                  <c:v>297</c:v>
                </c:pt>
                <c:pt idx="24">
                  <c:v>326</c:v>
                </c:pt>
                <c:pt idx="25">
                  <c:v>341</c:v>
                </c:pt>
                <c:pt idx="26">
                  <c:v>360</c:v>
                </c:pt>
              </c:numCache>
            </c:numRef>
          </c:val>
          <c:smooth val="0"/>
          <c:extLst>
            <c:ext xmlns:c16="http://schemas.microsoft.com/office/drawing/2014/chart" uri="{C3380CC4-5D6E-409C-BE32-E72D297353CC}">
              <c16:uniqueId val="{00000009-D494-4000-82F3-B2170E27C78D}"/>
            </c:ext>
          </c:extLst>
        </c:ser>
        <c:ser>
          <c:idx val="11"/>
          <c:order val="13"/>
          <c:tx>
            <c:strRef>
              <c:f>Provinces!$C$19</c:f>
              <c:strCache>
                <c:ptCount val="1"/>
                <c:pt idx="0">
                  <c:v>Drenthe</c:v>
                </c:pt>
              </c:strCache>
            </c:strRef>
          </c:tx>
          <c:spPr>
            <a:ln w="25400" cap="rnd">
              <a:solidFill>
                <a:schemeClr val="accent6">
                  <a:lumMod val="75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Provinces!$R$19:$AR$19</c:f>
              <c:numCache>
                <c:formatCode>General</c:formatCode>
                <c:ptCount val="27"/>
                <c:pt idx="0">
                  <c:v>16</c:v>
                </c:pt>
                <c:pt idx="1">
                  <c:v>21</c:v>
                </c:pt>
                <c:pt idx="2">
                  <c:v>24</c:v>
                </c:pt>
                <c:pt idx="3">
                  <c:v>31</c:v>
                </c:pt>
                <c:pt idx="4">
                  <c:v>37</c:v>
                </c:pt>
                <c:pt idx="5">
                  <c:v>40</c:v>
                </c:pt>
                <c:pt idx="6">
                  <c:v>47</c:v>
                </c:pt>
                <c:pt idx="7">
                  <c:v>54</c:v>
                </c:pt>
                <c:pt idx="8">
                  <c:v>60</c:v>
                </c:pt>
                <c:pt idx="9">
                  <c:v>72</c:v>
                </c:pt>
                <c:pt idx="10">
                  <c:v>81</c:v>
                </c:pt>
                <c:pt idx="11">
                  <c:v>98</c:v>
                </c:pt>
                <c:pt idx="12">
                  <c:v>113</c:v>
                </c:pt>
                <c:pt idx="13">
                  <c:v>117</c:v>
                </c:pt>
                <c:pt idx="14">
                  <c:v>126</c:v>
                </c:pt>
                <c:pt idx="15">
                  <c:v>146</c:v>
                </c:pt>
                <c:pt idx="16" formatCode="0">
                  <c:v>160</c:v>
                </c:pt>
                <c:pt idx="17" formatCode="0">
                  <c:v>171</c:v>
                </c:pt>
                <c:pt idx="18" formatCode="0">
                  <c:v>190</c:v>
                </c:pt>
                <c:pt idx="19">
                  <c:v>206</c:v>
                </c:pt>
                <c:pt idx="20">
                  <c:v>215</c:v>
                </c:pt>
                <c:pt idx="21">
                  <c:v>218</c:v>
                </c:pt>
                <c:pt idx="22">
                  <c:v>232</c:v>
                </c:pt>
                <c:pt idx="23">
                  <c:v>249</c:v>
                </c:pt>
                <c:pt idx="24">
                  <c:v>274</c:v>
                </c:pt>
                <c:pt idx="25">
                  <c:v>296</c:v>
                </c:pt>
                <c:pt idx="26">
                  <c:v>310</c:v>
                </c:pt>
              </c:numCache>
            </c:numRef>
          </c:val>
          <c:smooth val="0"/>
          <c:extLst>
            <c:ext xmlns:c16="http://schemas.microsoft.com/office/drawing/2014/chart" uri="{C3380CC4-5D6E-409C-BE32-E72D297353CC}">
              <c16:uniqueId val="{0000000A-D494-4000-82F3-B2170E27C78D}"/>
            </c:ext>
          </c:extLst>
        </c:ser>
        <c:ser>
          <c:idx val="0"/>
          <c:order val="14"/>
          <c:tx>
            <c:strRef>
              <c:f>Provinces!$C$20</c:f>
              <c:strCache>
                <c:ptCount val="1"/>
                <c:pt idx="0">
                  <c:v>Groningen</c:v>
                </c:pt>
              </c:strCache>
            </c:strRef>
          </c:tx>
          <c:spPr>
            <a:ln w="25400" cap="rnd">
              <a:solidFill>
                <a:schemeClr val="tx1">
                  <a:lumMod val="50000"/>
                  <a:lumOff val="50000"/>
                </a:schemeClr>
              </a:solidFill>
              <a:round/>
            </a:ln>
            <a:effectLst/>
          </c:spPr>
          <c:marker>
            <c:symbol val="none"/>
          </c:marker>
          <c:dLbls>
            <c:delete val="1"/>
          </c:dLbls>
          <c:cat>
            <c:numRef>
              <c:f>Provinces!$D$7:$AR$7</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Provinces!$S$20:$AR$20</c:f>
              <c:numCache>
                <c:formatCode>General</c:formatCode>
                <c:ptCount val="26"/>
                <c:pt idx="0">
                  <c:v>16</c:v>
                </c:pt>
                <c:pt idx="1">
                  <c:v>31</c:v>
                </c:pt>
                <c:pt idx="2">
                  <c:v>36</c:v>
                </c:pt>
                <c:pt idx="3">
                  <c:v>49</c:v>
                </c:pt>
                <c:pt idx="4">
                  <c:v>59</c:v>
                </c:pt>
                <c:pt idx="5">
                  <c:v>71</c:v>
                </c:pt>
                <c:pt idx="6">
                  <c:v>71</c:v>
                </c:pt>
                <c:pt idx="7">
                  <c:v>84</c:v>
                </c:pt>
                <c:pt idx="8">
                  <c:v>114</c:v>
                </c:pt>
                <c:pt idx="9">
                  <c:v>125</c:v>
                </c:pt>
                <c:pt idx="10">
                  <c:v>137</c:v>
                </c:pt>
                <c:pt idx="11">
                  <c:v>145</c:v>
                </c:pt>
                <c:pt idx="12">
                  <c:v>150</c:v>
                </c:pt>
                <c:pt idx="13">
                  <c:v>161</c:v>
                </c:pt>
                <c:pt idx="14">
                  <c:v>169</c:v>
                </c:pt>
                <c:pt idx="15" formatCode="0">
                  <c:v>177</c:v>
                </c:pt>
                <c:pt idx="16" formatCode="0">
                  <c:v>183</c:v>
                </c:pt>
                <c:pt idx="17" formatCode="0">
                  <c:v>190</c:v>
                </c:pt>
                <c:pt idx="18">
                  <c:v>203</c:v>
                </c:pt>
                <c:pt idx="19">
                  <c:v>207</c:v>
                </c:pt>
                <c:pt idx="20">
                  <c:v>214</c:v>
                </c:pt>
                <c:pt idx="21">
                  <c:v>227</c:v>
                </c:pt>
                <c:pt idx="22">
                  <c:v>236</c:v>
                </c:pt>
                <c:pt idx="23">
                  <c:v>251</c:v>
                </c:pt>
                <c:pt idx="24">
                  <c:v>264</c:v>
                </c:pt>
                <c:pt idx="25">
                  <c:v>274</c:v>
                </c:pt>
              </c:numCache>
            </c:numRef>
          </c:val>
          <c:smooth val="0"/>
          <c:extLst>
            <c:ext xmlns:c16="http://schemas.microsoft.com/office/drawing/2014/chart" uri="{C3380CC4-5D6E-409C-BE32-E72D297353CC}">
              <c16:uniqueId val="{0000000B-D494-4000-82F3-B2170E27C78D}"/>
            </c:ext>
          </c:extLst>
        </c:ser>
        <c:dLbls>
          <c:dLblPos val="ctr"/>
          <c:showLegendKey val="0"/>
          <c:showVal val="1"/>
          <c:showCatName val="0"/>
          <c:showSerName val="0"/>
          <c:showPercent val="0"/>
          <c:showBubbleSize val="0"/>
        </c:dLbls>
        <c:smooth val="0"/>
        <c:axId val="615351552"/>
        <c:axId val="615358112"/>
      </c:lineChart>
      <c:catAx>
        <c:axId val="61535155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bg1">
                  <a:lumMod val="85000"/>
                </a:schemeClr>
              </a:solidFill>
              <a:round/>
            </a:ln>
            <a:effectLst/>
          </c:spPr>
        </c:minorGridlines>
        <c:title>
          <c:tx>
            <c:rich>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r>
                  <a:rPr lang="nl-NL" sz="1800" b="1"/>
                  <a:t>Number of days since 16th case  -----&gt;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title>
        <c:numFmt formatCode="#,##0" sourceLinked="0"/>
        <c:majorTickMark val="none"/>
        <c:minorTickMark val="none"/>
        <c:tickLblPos val="nextTo"/>
        <c:spPr>
          <a:noFill/>
          <a:ln w="9525" cap="flat" cmpd="sng" algn="ctr">
            <a:solidFill>
              <a:schemeClr val="bg1">
                <a:lumMod val="50000"/>
              </a:schemeClr>
            </a:solidFill>
            <a:round/>
          </a:ln>
          <a:effectLst/>
        </c:spPr>
        <c:txPr>
          <a:bodyPr rot="0" spcFirstLastPara="1" vertOverflow="ellipsis"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615358112"/>
        <c:crosses val="autoZero"/>
        <c:auto val="1"/>
        <c:lblAlgn val="ctr"/>
        <c:lblOffset val="100"/>
        <c:tickLblSkip val="4"/>
        <c:tickMarkSkip val="4"/>
        <c:noMultiLvlLbl val="0"/>
      </c:catAx>
      <c:valAx>
        <c:axId val="615358112"/>
        <c:scaling>
          <c:logBase val="2"/>
          <c:orientation val="minMax"/>
          <c:max val="6000"/>
          <c:min val="16"/>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615351552"/>
        <c:crosses val="autoZero"/>
        <c:crossBetween val="midCat"/>
      </c:valAx>
      <c:spPr>
        <a:noFill/>
        <a:ln>
          <a:solidFill>
            <a:schemeClr val="bg1">
              <a:lumMod val="50000"/>
            </a:schemeClr>
          </a:solidFill>
        </a:ln>
        <a:effectLst/>
      </c:spPr>
    </c:plotArea>
    <c:legend>
      <c:legendPos val="r"/>
      <c:layout>
        <c:manualLayout>
          <c:xMode val="edge"/>
          <c:yMode val="edge"/>
          <c:x val="0.82146711628243896"/>
          <c:y val="9.044005249870006E-2"/>
          <c:w val="0.15715414744650966"/>
          <c:h val="0.7981991160421744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COVID-19 Per 100.000, The Netherlands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lineChart>
        <c:grouping val="standard"/>
        <c:varyColors val="0"/>
        <c:ser>
          <c:idx val="0"/>
          <c:order val="0"/>
          <c:tx>
            <c:strRef>
              <c:f>Provinces!$C$131</c:f>
              <c:strCache>
                <c:ptCount val="1"/>
                <c:pt idx="0">
                  <c:v>North Brabant</c:v>
                </c:pt>
              </c:strCache>
            </c:strRef>
          </c:tx>
          <c:spPr>
            <a:ln w="28575" cap="rnd">
              <a:solidFill>
                <a:schemeClr val="accent1"/>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Provinces!$D$131:$AJ$131</c:f>
              <c:numCache>
                <c:formatCode>0</c:formatCode>
                <c:ptCount val="33"/>
                <c:pt idx="0">
                  <c:v>0.46812242337616133</c:v>
                </c:pt>
                <c:pt idx="1">
                  <c:v>0.66317343311622856</c:v>
                </c:pt>
                <c:pt idx="2">
                  <c:v>1.0142652506483496</c:v>
                </c:pt>
                <c:pt idx="3">
                  <c:v>1.5994182798685515</c:v>
                </c:pt>
                <c:pt idx="4">
                  <c:v>2.3796223188288201</c:v>
                </c:pt>
                <c:pt idx="5">
                  <c:v>3.7449793870092907</c:v>
                </c:pt>
                <c:pt idx="6">
                  <c:v>5.5004384746698953</c:v>
                </c:pt>
                <c:pt idx="7">
                  <c:v>6.5537139272662586</c:v>
                </c:pt>
                <c:pt idx="8">
                  <c:v>8.2701628129788514</c:v>
                </c:pt>
                <c:pt idx="9">
                  <c:v>10.337703516223563</c:v>
                </c:pt>
                <c:pt idx="10">
                  <c:v>14.043672701284841</c:v>
                </c:pt>
                <c:pt idx="11">
                  <c:v>15.721111385049417</c:v>
                </c:pt>
                <c:pt idx="12">
                  <c:v>17.398550068813996</c:v>
                </c:pt>
                <c:pt idx="13">
                  <c:v>21.533631475303419</c:v>
                </c:pt>
                <c:pt idx="14">
                  <c:v>26.097825103220991</c:v>
                </c:pt>
                <c:pt idx="15">
                  <c:v>30.037855499970355</c:v>
                </c:pt>
                <c:pt idx="16">
                  <c:v>34.289967512303818</c:v>
                </c:pt>
                <c:pt idx="17">
                  <c:v>39.439314169441587</c:v>
                </c:pt>
                <c:pt idx="18">
                  <c:v>45.954017894759836</c:v>
                </c:pt>
                <c:pt idx="19">
                  <c:v>54.341211313582725</c:v>
                </c:pt>
                <c:pt idx="20">
                  <c:v>60.270762009680773</c:v>
                </c:pt>
                <c:pt idx="21">
                  <c:v>68.072802399283461</c:v>
                </c:pt>
                <c:pt idx="22">
                  <c:v>74.860577538237806</c:v>
                </c:pt>
                <c:pt idx="23">
                  <c:v>84.301046409657062</c:v>
                </c:pt>
                <c:pt idx="24">
                  <c:v>97.057382446657456</c:v>
                </c:pt>
                <c:pt idx="25">
                  <c:v>107.20003495314094</c:v>
                </c:pt>
                <c:pt idx="26">
                  <c:v>117.69377927715657</c:v>
                </c:pt>
                <c:pt idx="27">
                  <c:v>126.04196249403144</c:v>
                </c:pt>
                <c:pt idx="28">
                  <c:v>133.10280904662187</c:v>
                </c:pt>
                <c:pt idx="29">
                  <c:v>138.87631893492787</c:v>
                </c:pt>
                <c:pt idx="30">
                  <c:v>147.84866538297095</c:v>
                </c:pt>
                <c:pt idx="31">
                  <c:v>153.93425688686105</c:v>
                </c:pt>
                <c:pt idx="32">
                  <c:v>159.31766475568691</c:v>
                </c:pt>
              </c:numCache>
            </c:numRef>
          </c:val>
          <c:smooth val="0"/>
          <c:extLst>
            <c:ext xmlns:c16="http://schemas.microsoft.com/office/drawing/2014/chart" uri="{C3380CC4-5D6E-409C-BE32-E72D297353CC}">
              <c16:uniqueId val="{00000000-4C28-4612-B3DD-25521C0E9392}"/>
            </c:ext>
          </c:extLst>
        </c:ser>
        <c:ser>
          <c:idx val="1"/>
          <c:order val="1"/>
          <c:tx>
            <c:strRef>
              <c:f>Provinces!$C$132</c:f>
              <c:strCache>
                <c:ptCount val="1"/>
                <c:pt idx="0">
                  <c:v>Limburg</c:v>
                </c:pt>
              </c:strCache>
            </c:strRef>
          </c:tx>
          <c:spPr>
            <a:ln w="28575" cap="rnd">
              <a:solidFill>
                <a:schemeClr val="accent2"/>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Provinces!$D$132:$AJ$132</c:f>
              <c:numCache>
                <c:formatCode>0</c:formatCode>
                <c:ptCount val="33"/>
                <c:pt idx="0">
                  <c:v>0</c:v>
                </c:pt>
                <c:pt idx="1">
                  <c:v>0</c:v>
                </c:pt>
                <c:pt idx="2">
                  <c:v>0.17902474480022629</c:v>
                </c:pt>
                <c:pt idx="3">
                  <c:v>0.53707423440067881</c:v>
                </c:pt>
                <c:pt idx="4">
                  <c:v>0.80561135160101827</c:v>
                </c:pt>
                <c:pt idx="5">
                  <c:v>0.98463609640124461</c:v>
                </c:pt>
                <c:pt idx="6">
                  <c:v>1.6112227032020365</c:v>
                </c:pt>
                <c:pt idx="7">
                  <c:v>1.9692721928024892</c:v>
                </c:pt>
                <c:pt idx="8">
                  <c:v>4.2965938752054305</c:v>
                </c:pt>
                <c:pt idx="9">
                  <c:v>4.2965938752054305</c:v>
                </c:pt>
                <c:pt idx="10">
                  <c:v>5.9973289508075807</c:v>
                </c:pt>
                <c:pt idx="11">
                  <c:v>9.3092867296117667</c:v>
                </c:pt>
                <c:pt idx="12">
                  <c:v>11.547096039614596</c:v>
                </c:pt>
                <c:pt idx="13">
                  <c:v>13.337343487616858</c:v>
                </c:pt>
                <c:pt idx="14">
                  <c:v>14.411491956418216</c:v>
                </c:pt>
                <c:pt idx="15">
                  <c:v>19.066135321224099</c:v>
                </c:pt>
                <c:pt idx="16">
                  <c:v>22.378093100028288</c:v>
                </c:pt>
                <c:pt idx="17">
                  <c:v>27.838347816435185</c:v>
                </c:pt>
                <c:pt idx="18">
                  <c:v>32.672015926041297</c:v>
                </c:pt>
                <c:pt idx="19">
                  <c:v>35.35738709804469</c:v>
                </c:pt>
                <c:pt idx="20">
                  <c:v>38.75885724924899</c:v>
                </c:pt>
                <c:pt idx="21">
                  <c:v>52.63327497126653</c:v>
                </c:pt>
                <c:pt idx="22">
                  <c:v>61.494999838877732</c:v>
                </c:pt>
                <c:pt idx="23">
                  <c:v>78.770887712099565</c:v>
                </c:pt>
                <c:pt idx="24">
                  <c:v>86.827001228109751</c:v>
                </c:pt>
                <c:pt idx="25">
                  <c:v>98.195072522924107</c:v>
                </c:pt>
                <c:pt idx="26">
                  <c:v>106.87777264573511</c:v>
                </c:pt>
                <c:pt idx="27">
                  <c:v>117.17169547174811</c:v>
                </c:pt>
                <c:pt idx="28">
                  <c:v>127.64464304256134</c:v>
                </c:pt>
                <c:pt idx="29">
                  <c:v>135.43221944137119</c:v>
                </c:pt>
                <c:pt idx="30">
                  <c:v>143.04077109538082</c:v>
                </c:pt>
                <c:pt idx="31">
                  <c:v>153.15566917659359</c:v>
                </c:pt>
                <c:pt idx="32">
                  <c:v>157.72080016899935</c:v>
                </c:pt>
              </c:numCache>
            </c:numRef>
          </c:val>
          <c:smooth val="0"/>
          <c:extLst>
            <c:ext xmlns:c16="http://schemas.microsoft.com/office/drawing/2014/chart" uri="{C3380CC4-5D6E-409C-BE32-E72D297353CC}">
              <c16:uniqueId val="{00000001-4C28-4612-B3DD-25521C0E9392}"/>
            </c:ext>
          </c:extLst>
        </c:ser>
        <c:ser>
          <c:idx val="2"/>
          <c:order val="2"/>
          <c:tx>
            <c:strRef>
              <c:f>Provinces!$C$133</c:f>
              <c:strCache>
                <c:ptCount val="1"/>
                <c:pt idx="0">
                  <c:v>Utrecht</c:v>
                </c:pt>
              </c:strCache>
            </c:strRef>
          </c:tx>
          <c:spPr>
            <a:ln w="28575" cap="rnd">
              <a:solidFill>
                <a:schemeClr val="accent3"/>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Provinces!$D$133:$AJ$133</c:f>
              <c:numCache>
                <c:formatCode>0</c:formatCode>
                <c:ptCount val="33"/>
                <c:pt idx="0">
                  <c:v>0.22140564540114646</c:v>
                </c:pt>
                <c:pt idx="1">
                  <c:v>0.22140564540114646</c:v>
                </c:pt>
                <c:pt idx="2">
                  <c:v>1.2546319906064964</c:v>
                </c:pt>
                <c:pt idx="3">
                  <c:v>1.7712451632091717</c:v>
                </c:pt>
                <c:pt idx="4">
                  <c:v>2.6568677448137574</c:v>
                </c:pt>
                <c:pt idx="5">
                  <c:v>2.8044715084145215</c:v>
                </c:pt>
                <c:pt idx="6">
                  <c:v>2.9520752720152861</c:v>
                </c:pt>
                <c:pt idx="7">
                  <c:v>3.0996790356160502</c:v>
                </c:pt>
                <c:pt idx="8">
                  <c:v>4.6495185534240751</c:v>
                </c:pt>
                <c:pt idx="9">
                  <c:v>5.9041505440305722</c:v>
                </c:pt>
                <c:pt idx="10">
                  <c:v>6.1255561894317179</c:v>
                </c:pt>
                <c:pt idx="11">
                  <c:v>6.4207637166332461</c:v>
                </c:pt>
                <c:pt idx="12">
                  <c:v>8.0444051162416539</c:v>
                </c:pt>
                <c:pt idx="13">
                  <c:v>10.406065333853883</c:v>
                </c:pt>
                <c:pt idx="14">
                  <c:v>11.586895442659996</c:v>
                </c:pt>
                <c:pt idx="15">
                  <c:v>13.358140605869169</c:v>
                </c:pt>
                <c:pt idx="16">
                  <c:v>16.162612114283689</c:v>
                </c:pt>
                <c:pt idx="17">
                  <c:v>18.450470450095537</c:v>
                </c:pt>
                <c:pt idx="18">
                  <c:v>21.919158894713497</c:v>
                </c:pt>
                <c:pt idx="19">
                  <c:v>24.133215348724963</c:v>
                </c:pt>
                <c:pt idx="20">
                  <c:v>28.339922611346747</c:v>
                </c:pt>
                <c:pt idx="21">
                  <c:v>32.103818583166237</c:v>
                </c:pt>
                <c:pt idx="22">
                  <c:v>38.524582299799484</c:v>
                </c:pt>
                <c:pt idx="23">
                  <c:v>48.41403446105069</c:v>
                </c:pt>
                <c:pt idx="24">
                  <c:v>54.834798177683929</c:v>
                </c:pt>
                <c:pt idx="25">
                  <c:v>60.812750603514885</c:v>
                </c:pt>
                <c:pt idx="26">
                  <c:v>67.45491996554928</c:v>
                </c:pt>
                <c:pt idx="27">
                  <c:v>72.325844164374502</c:v>
                </c:pt>
                <c:pt idx="28">
                  <c:v>77.196768363199723</c:v>
                </c:pt>
                <c:pt idx="29">
                  <c:v>81.993890680224567</c:v>
                </c:pt>
                <c:pt idx="30">
                  <c:v>88.562258160458569</c:v>
                </c:pt>
                <c:pt idx="31">
                  <c:v>93.654588004684939</c:v>
                </c:pt>
                <c:pt idx="32">
                  <c:v>98.156502794508242</c:v>
                </c:pt>
              </c:numCache>
            </c:numRef>
          </c:val>
          <c:smooth val="0"/>
          <c:extLst>
            <c:ext xmlns:c16="http://schemas.microsoft.com/office/drawing/2014/chart" uri="{C3380CC4-5D6E-409C-BE32-E72D297353CC}">
              <c16:uniqueId val="{00000002-4C28-4612-B3DD-25521C0E9392}"/>
            </c:ext>
          </c:extLst>
        </c:ser>
        <c:ser>
          <c:idx val="3"/>
          <c:order val="3"/>
          <c:tx>
            <c:strRef>
              <c:f>Provinces!$C$134</c:f>
              <c:strCache>
                <c:ptCount val="1"/>
                <c:pt idx="0">
                  <c:v>Gelderland</c:v>
                </c:pt>
              </c:strCache>
            </c:strRef>
          </c:tx>
          <c:spPr>
            <a:ln w="28575" cap="rnd">
              <a:solidFill>
                <a:schemeClr val="accent4"/>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Provinces!$D$134:$AJ$134</c:f>
              <c:numCache>
                <c:formatCode>0</c:formatCode>
                <c:ptCount val="33"/>
                <c:pt idx="0">
                  <c:v>0</c:v>
                </c:pt>
                <c:pt idx="1">
                  <c:v>4.7935375444241091E-2</c:v>
                </c:pt>
                <c:pt idx="2">
                  <c:v>9.5870750888482181E-2</c:v>
                </c:pt>
                <c:pt idx="3">
                  <c:v>0.47935375444241091</c:v>
                </c:pt>
                <c:pt idx="4">
                  <c:v>0.62315988077513418</c:v>
                </c:pt>
                <c:pt idx="5">
                  <c:v>1.1025136352175451</c:v>
                </c:pt>
                <c:pt idx="6">
                  <c:v>1.2942551369945094</c:v>
                </c:pt>
                <c:pt idx="7">
                  <c:v>1.4380612633272327</c:v>
                </c:pt>
                <c:pt idx="8">
                  <c:v>1.6298027651041971</c:v>
                </c:pt>
                <c:pt idx="9">
                  <c:v>2.5885102739890189</c:v>
                </c:pt>
                <c:pt idx="10">
                  <c:v>3.0678640284314298</c:v>
                </c:pt>
                <c:pt idx="11">
                  <c:v>3.6430885337623229</c:v>
                </c:pt>
                <c:pt idx="12">
                  <c:v>4.7456021689798682</c:v>
                </c:pt>
                <c:pt idx="13">
                  <c:v>6.4712756849725466</c:v>
                </c:pt>
                <c:pt idx="14">
                  <c:v>8.3407553272979502</c:v>
                </c:pt>
                <c:pt idx="15">
                  <c:v>10.11436421873487</c:v>
                </c:pt>
                <c:pt idx="16">
                  <c:v>11.600360857506343</c:v>
                </c:pt>
                <c:pt idx="17">
                  <c:v>14.716160261382015</c:v>
                </c:pt>
                <c:pt idx="18">
                  <c:v>17.640218163480721</c:v>
                </c:pt>
                <c:pt idx="19">
                  <c:v>20.516340690135188</c:v>
                </c:pt>
                <c:pt idx="20">
                  <c:v>24.351170725674475</c:v>
                </c:pt>
                <c:pt idx="21">
                  <c:v>27.994259259436799</c:v>
                </c:pt>
                <c:pt idx="22">
                  <c:v>32.931602930193634</c:v>
                </c:pt>
                <c:pt idx="23">
                  <c:v>39.402878615166181</c:v>
                </c:pt>
                <c:pt idx="24">
                  <c:v>45.68241279836176</c:v>
                </c:pt>
                <c:pt idx="25">
                  <c:v>52.153688483334307</c:v>
                </c:pt>
                <c:pt idx="26">
                  <c:v>60.877926814186182</c:v>
                </c:pt>
                <c:pt idx="27">
                  <c:v>66.007011986719988</c:v>
                </c:pt>
                <c:pt idx="28">
                  <c:v>70.704678780255605</c:v>
                </c:pt>
                <c:pt idx="29">
                  <c:v>77.415631342449359</c:v>
                </c:pt>
                <c:pt idx="30">
                  <c:v>82.784393392204365</c:v>
                </c:pt>
                <c:pt idx="31">
                  <c:v>90.214376586061732</c:v>
                </c:pt>
                <c:pt idx="32">
                  <c:v>95.151720256818564</c:v>
                </c:pt>
              </c:numCache>
            </c:numRef>
          </c:val>
          <c:smooth val="0"/>
          <c:extLst>
            <c:ext xmlns:c16="http://schemas.microsoft.com/office/drawing/2014/chart" uri="{C3380CC4-5D6E-409C-BE32-E72D297353CC}">
              <c16:uniqueId val="{00000003-4C28-4612-B3DD-25521C0E9392}"/>
            </c:ext>
          </c:extLst>
        </c:ser>
        <c:ser>
          <c:idx val="4"/>
          <c:order val="4"/>
          <c:tx>
            <c:strRef>
              <c:f>Provinces!$C$135</c:f>
              <c:strCache>
                <c:ptCount val="1"/>
                <c:pt idx="0">
                  <c:v>Overijssel</c:v>
                </c:pt>
              </c:strCache>
            </c:strRef>
          </c:tx>
          <c:spPr>
            <a:ln w="28575" cap="rnd">
              <a:solidFill>
                <a:schemeClr val="accent5"/>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Provinces!$D$135:$AJ$135</c:f>
              <c:numCache>
                <c:formatCode>0</c:formatCode>
                <c:ptCount val="33"/>
                <c:pt idx="0">
                  <c:v>0</c:v>
                </c:pt>
                <c:pt idx="1">
                  <c:v>0</c:v>
                </c:pt>
                <c:pt idx="2">
                  <c:v>8.6021505376344093E-2</c:v>
                </c:pt>
                <c:pt idx="3">
                  <c:v>8.6021505376344093E-2</c:v>
                </c:pt>
                <c:pt idx="4">
                  <c:v>0.34408602150537637</c:v>
                </c:pt>
                <c:pt idx="5">
                  <c:v>0.77419354838709675</c:v>
                </c:pt>
                <c:pt idx="6">
                  <c:v>0.86021505376344087</c:v>
                </c:pt>
                <c:pt idx="7">
                  <c:v>0.86021505376344087</c:v>
                </c:pt>
                <c:pt idx="8">
                  <c:v>1.032258064516129</c:v>
                </c:pt>
                <c:pt idx="9">
                  <c:v>1.118279569892473</c:v>
                </c:pt>
                <c:pt idx="10">
                  <c:v>1.5483870967741935</c:v>
                </c:pt>
                <c:pt idx="11">
                  <c:v>1.9784946236559142</c:v>
                </c:pt>
                <c:pt idx="12">
                  <c:v>2.4086021505376345</c:v>
                </c:pt>
                <c:pt idx="13">
                  <c:v>3.2688172043010755</c:v>
                </c:pt>
                <c:pt idx="14">
                  <c:v>4.043010752688172</c:v>
                </c:pt>
                <c:pt idx="15">
                  <c:v>5.247311827956989</c:v>
                </c:pt>
                <c:pt idx="16">
                  <c:v>6.623655913978495</c:v>
                </c:pt>
                <c:pt idx="17">
                  <c:v>8.7741935483870961</c:v>
                </c:pt>
                <c:pt idx="18">
                  <c:v>14.193548387096776</c:v>
                </c:pt>
                <c:pt idx="19">
                  <c:v>16.516129032258064</c:v>
                </c:pt>
                <c:pt idx="20">
                  <c:v>19.35483870967742</c:v>
                </c:pt>
                <c:pt idx="21">
                  <c:v>23.311827956989248</c:v>
                </c:pt>
                <c:pt idx="22">
                  <c:v>29.50537634408602</c:v>
                </c:pt>
                <c:pt idx="23">
                  <c:v>34.236559139784944</c:v>
                </c:pt>
                <c:pt idx="24">
                  <c:v>39.483870967741936</c:v>
                </c:pt>
                <c:pt idx="25">
                  <c:v>45.161290322580641</c:v>
                </c:pt>
                <c:pt idx="26">
                  <c:v>51.526881720430111</c:v>
                </c:pt>
                <c:pt idx="27">
                  <c:v>56.516129032258064</c:v>
                </c:pt>
                <c:pt idx="28">
                  <c:v>60.043010752688168</c:v>
                </c:pt>
                <c:pt idx="29">
                  <c:v>67.010752688172047</c:v>
                </c:pt>
                <c:pt idx="30">
                  <c:v>74.408602150537646</c:v>
                </c:pt>
                <c:pt idx="31">
                  <c:v>81.204301075268816</c:v>
                </c:pt>
                <c:pt idx="32">
                  <c:v>90.924731182795696</c:v>
                </c:pt>
              </c:numCache>
            </c:numRef>
          </c:val>
          <c:smooth val="0"/>
          <c:extLst>
            <c:ext xmlns:c16="http://schemas.microsoft.com/office/drawing/2014/chart" uri="{C3380CC4-5D6E-409C-BE32-E72D297353CC}">
              <c16:uniqueId val="{00000004-4C28-4612-B3DD-25521C0E9392}"/>
            </c:ext>
          </c:extLst>
        </c:ser>
        <c:ser>
          <c:idx val="5"/>
          <c:order val="5"/>
          <c:tx>
            <c:strRef>
              <c:f>Provinces!$C$136</c:f>
              <c:strCache>
                <c:ptCount val="1"/>
                <c:pt idx="0">
                  <c:v>North Holland</c:v>
                </c:pt>
              </c:strCache>
            </c:strRef>
          </c:tx>
          <c:spPr>
            <a:ln w="28575" cap="rnd">
              <a:solidFill>
                <a:schemeClr val="accent6"/>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Provinces!$D$136:$AJ$136</c:f>
              <c:numCache>
                <c:formatCode>0</c:formatCode>
                <c:ptCount val="33"/>
                <c:pt idx="0">
                  <c:v>0.13890765106814776</c:v>
                </c:pt>
                <c:pt idx="1">
                  <c:v>0.24308838936925856</c:v>
                </c:pt>
                <c:pt idx="2">
                  <c:v>0.31254221490333245</c:v>
                </c:pt>
                <c:pt idx="3">
                  <c:v>0.34726912767036938</c:v>
                </c:pt>
                <c:pt idx="4">
                  <c:v>0.59035751703962791</c:v>
                </c:pt>
                <c:pt idx="5">
                  <c:v>0.76399208087481263</c:v>
                </c:pt>
                <c:pt idx="6">
                  <c:v>0.79871899364184951</c:v>
                </c:pt>
                <c:pt idx="7">
                  <c:v>1.007080470244071</c:v>
                </c:pt>
                <c:pt idx="8">
                  <c:v>1.7016187255848101</c:v>
                </c:pt>
                <c:pt idx="9">
                  <c:v>1.4585303362155513</c:v>
                </c:pt>
                <c:pt idx="10">
                  <c:v>2.187795504323327</c:v>
                </c:pt>
                <c:pt idx="11">
                  <c:v>2.8823337596640659</c:v>
                </c:pt>
                <c:pt idx="12">
                  <c:v>3.1601490618003614</c:v>
                </c:pt>
                <c:pt idx="13">
                  <c:v>3.9935949682092478</c:v>
                </c:pt>
                <c:pt idx="14">
                  <c:v>5.1395830895214667</c:v>
                </c:pt>
                <c:pt idx="15">
                  <c:v>5.8688482576292422</c:v>
                </c:pt>
                <c:pt idx="16">
                  <c:v>8.2997321513218267</c:v>
                </c:pt>
                <c:pt idx="17">
                  <c:v>11.182065910985893</c:v>
                </c:pt>
                <c:pt idx="18">
                  <c:v>14.654757187689587</c:v>
                </c:pt>
                <c:pt idx="19">
                  <c:v>17.224548732450319</c:v>
                </c:pt>
                <c:pt idx="20">
                  <c:v>19.2734365857055</c:v>
                </c:pt>
                <c:pt idx="21">
                  <c:v>23.892115983721411</c:v>
                </c:pt>
                <c:pt idx="22">
                  <c:v>28.267706992368069</c:v>
                </c:pt>
                <c:pt idx="23">
                  <c:v>35.733993237281005</c:v>
                </c:pt>
                <c:pt idx="24">
                  <c:v>42.887737267290618</c:v>
                </c:pt>
                <c:pt idx="25">
                  <c:v>48.652404786618746</c:v>
                </c:pt>
                <c:pt idx="26">
                  <c:v>53.965622439975398</c:v>
                </c:pt>
                <c:pt idx="27">
                  <c:v>59.105205529496871</c:v>
                </c:pt>
                <c:pt idx="28">
                  <c:v>64.071154055183143</c:v>
                </c:pt>
                <c:pt idx="29">
                  <c:v>70.044183051113507</c:v>
                </c:pt>
                <c:pt idx="30">
                  <c:v>76.433935000248297</c:v>
                </c:pt>
                <c:pt idx="31">
                  <c:v>82.372237083411619</c:v>
                </c:pt>
                <c:pt idx="32">
                  <c:v>88.414719904876037</c:v>
                </c:pt>
              </c:numCache>
            </c:numRef>
          </c:val>
          <c:smooth val="0"/>
          <c:extLst>
            <c:ext xmlns:c16="http://schemas.microsoft.com/office/drawing/2014/chart" uri="{C3380CC4-5D6E-409C-BE32-E72D297353CC}">
              <c16:uniqueId val="{00000005-4C28-4612-B3DD-25521C0E9392}"/>
            </c:ext>
          </c:extLst>
        </c:ser>
        <c:ser>
          <c:idx val="6"/>
          <c:order val="6"/>
          <c:tx>
            <c:strRef>
              <c:f>Provinces!$C$137</c:f>
              <c:strCache>
                <c:ptCount val="1"/>
                <c:pt idx="0">
                  <c:v>South Holland</c:v>
                </c:pt>
              </c:strCache>
            </c:strRef>
          </c:tx>
          <c:spPr>
            <a:ln w="28575" cap="rnd">
              <a:solidFill>
                <a:schemeClr val="accent1">
                  <a:lumMod val="60000"/>
                </a:schemeClr>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Provinces!$D$137:$AJ$137</c:f>
              <c:numCache>
                <c:formatCode>0</c:formatCode>
                <c:ptCount val="33"/>
                <c:pt idx="0">
                  <c:v>8.0893386561181696E-2</c:v>
                </c:pt>
                <c:pt idx="1">
                  <c:v>0.18875123530942395</c:v>
                </c:pt>
                <c:pt idx="2">
                  <c:v>0.32357354624472678</c:v>
                </c:pt>
                <c:pt idx="3">
                  <c:v>0.53928924374121134</c:v>
                </c:pt>
                <c:pt idx="4">
                  <c:v>0.7819694034247564</c:v>
                </c:pt>
                <c:pt idx="5">
                  <c:v>0.83589832779887741</c:v>
                </c:pt>
                <c:pt idx="6">
                  <c:v>0.97072063873418024</c:v>
                </c:pt>
                <c:pt idx="7">
                  <c:v>1.2403652606047859</c:v>
                </c:pt>
                <c:pt idx="8">
                  <c:v>1.3482231093530281</c:v>
                </c:pt>
                <c:pt idx="9">
                  <c:v>1.6987611177848154</c:v>
                </c:pt>
                <c:pt idx="10">
                  <c:v>2.1301925127777848</c:v>
                </c:pt>
                <c:pt idx="11">
                  <c:v>2.5616239077707537</c:v>
                </c:pt>
                <c:pt idx="12">
                  <c:v>2.9660908405766619</c:v>
                </c:pt>
                <c:pt idx="13">
                  <c:v>3.6671668574402365</c:v>
                </c:pt>
                <c:pt idx="14">
                  <c:v>4.7187808827355981</c:v>
                </c:pt>
                <c:pt idx="15">
                  <c:v>6.2557552273980512</c:v>
                </c:pt>
                <c:pt idx="16">
                  <c:v>8.116303118305229</c:v>
                </c:pt>
                <c:pt idx="17">
                  <c:v>10.57006917732774</c:v>
                </c:pt>
                <c:pt idx="18">
                  <c:v>12.484545992609041</c:v>
                </c:pt>
                <c:pt idx="19">
                  <c:v>15.019205438192735</c:v>
                </c:pt>
                <c:pt idx="20">
                  <c:v>16.637073169416368</c:v>
                </c:pt>
                <c:pt idx="21">
                  <c:v>19.468341699057724</c:v>
                </c:pt>
                <c:pt idx="22">
                  <c:v>22.811935010253237</c:v>
                </c:pt>
                <c:pt idx="23">
                  <c:v>28.096969598917109</c:v>
                </c:pt>
                <c:pt idx="24">
                  <c:v>33.678613271638646</c:v>
                </c:pt>
                <c:pt idx="25">
                  <c:v>40.662408978087328</c:v>
                </c:pt>
                <c:pt idx="26">
                  <c:v>45.003687390204078</c:v>
                </c:pt>
                <c:pt idx="27">
                  <c:v>48.80567655857962</c:v>
                </c:pt>
                <c:pt idx="28">
                  <c:v>52.553736802581042</c:v>
                </c:pt>
                <c:pt idx="29">
                  <c:v>59.133065576223821</c:v>
                </c:pt>
                <c:pt idx="30">
                  <c:v>65.146140643938324</c:v>
                </c:pt>
                <c:pt idx="31">
                  <c:v>70.700819854472797</c:v>
                </c:pt>
                <c:pt idx="32">
                  <c:v>75.958889980949607</c:v>
                </c:pt>
              </c:numCache>
            </c:numRef>
          </c:val>
          <c:smooth val="0"/>
          <c:extLst>
            <c:ext xmlns:c16="http://schemas.microsoft.com/office/drawing/2014/chart" uri="{C3380CC4-5D6E-409C-BE32-E72D297353CC}">
              <c16:uniqueId val="{00000006-4C28-4612-B3DD-25521C0E9392}"/>
            </c:ext>
          </c:extLst>
        </c:ser>
        <c:ser>
          <c:idx val="7"/>
          <c:order val="7"/>
          <c:tx>
            <c:strRef>
              <c:f>Provinces!$C$138</c:f>
              <c:strCache>
                <c:ptCount val="1"/>
                <c:pt idx="0">
                  <c:v>Zeeland</c:v>
                </c:pt>
              </c:strCache>
            </c:strRef>
          </c:tx>
          <c:spPr>
            <a:ln w="28575" cap="rnd">
              <a:solidFill>
                <a:schemeClr val="accent2">
                  <a:lumMod val="60000"/>
                </a:schemeClr>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Provinces!$D$138:$AJ$138</c:f>
              <c:numCache>
                <c:formatCode>0</c:formatCode>
                <c:ptCount val="33"/>
                <c:pt idx="0">
                  <c:v>0</c:v>
                </c:pt>
                <c:pt idx="1">
                  <c:v>0</c:v>
                </c:pt>
                <c:pt idx="2">
                  <c:v>0</c:v>
                </c:pt>
                <c:pt idx="3">
                  <c:v>0.78222982433725585</c:v>
                </c:pt>
                <c:pt idx="4">
                  <c:v>0.52148654955817053</c:v>
                </c:pt>
                <c:pt idx="5">
                  <c:v>0.52148654955817053</c:v>
                </c:pt>
                <c:pt idx="6">
                  <c:v>0.52148654955817053</c:v>
                </c:pt>
                <c:pt idx="7">
                  <c:v>1.0429730991163411</c:v>
                </c:pt>
                <c:pt idx="8">
                  <c:v>2.0859461982326821</c:v>
                </c:pt>
                <c:pt idx="9">
                  <c:v>2.3466894730117676</c:v>
                </c:pt>
                <c:pt idx="10">
                  <c:v>2.3466894730117676</c:v>
                </c:pt>
                <c:pt idx="11">
                  <c:v>2.6074327477908525</c:v>
                </c:pt>
                <c:pt idx="12">
                  <c:v>3.1289192973490234</c:v>
                </c:pt>
                <c:pt idx="13">
                  <c:v>4.4326356712444497</c:v>
                </c:pt>
                <c:pt idx="14">
                  <c:v>5.9970953199189605</c:v>
                </c:pt>
                <c:pt idx="15">
                  <c:v>7.8222982433725585</c:v>
                </c:pt>
                <c:pt idx="16">
                  <c:v>9.3867578920470702</c:v>
                </c:pt>
                <c:pt idx="17">
                  <c:v>10.42973099116341</c:v>
                </c:pt>
                <c:pt idx="18">
                  <c:v>12.776420464175178</c:v>
                </c:pt>
                <c:pt idx="19">
                  <c:v>13.037163738954263</c:v>
                </c:pt>
                <c:pt idx="20">
                  <c:v>14.86236666240786</c:v>
                </c:pt>
                <c:pt idx="21">
                  <c:v>17.209056135419626</c:v>
                </c:pt>
                <c:pt idx="22">
                  <c:v>20.337975432768651</c:v>
                </c:pt>
                <c:pt idx="23">
                  <c:v>23.727638004896757</c:v>
                </c:pt>
                <c:pt idx="24">
                  <c:v>28.42101695092029</c:v>
                </c:pt>
                <c:pt idx="25">
                  <c:v>31.289192973490234</c:v>
                </c:pt>
                <c:pt idx="26">
                  <c:v>34.939598820397421</c:v>
                </c:pt>
                <c:pt idx="27">
                  <c:v>38.590004667304619</c:v>
                </c:pt>
                <c:pt idx="28">
                  <c:v>41.979667239432729</c:v>
                </c:pt>
                <c:pt idx="29">
                  <c:v>46.412302910677177</c:v>
                </c:pt>
                <c:pt idx="30">
                  <c:v>50.844938581921625</c:v>
                </c:pt>
                <c:pt idx="31">
                  <c:v>56.84203390184058</c:v>
                </c:pt>
                <c:pt idx="32">
                  <c:v>61.274669573085035</c:v>
                </c:pt>
              </c:numCache>
            </c:numRef>
          </c:val>
          <c:smooth val="0"/>
          <c:extLst>
            <c:ext xmlns:c16="http://schemas.microsoft.com/office/drawing/2014/chart" uri="{C3380CC4-5D6E-409C-BE32-E72D297353CC}">
              <c16:uniqueId val="{00000007-4C28-4612-B3DD-25521C0E9392}"/>
            </c:ext>
          </c:extLst>
        </c:ser>
        <c:ser>
          <c:idx val="8"/>
          <c:order val="8"/>
          <c:tx>
            <c:strRef>
              <c:f>Provinces!$C$139</c:f>
              <c:strCache>
                <c:ptCount val="1"/>
                <c:pt idx="0">
                  <c:v>Flevoland</c:v>
                </c:pt>
              </c:strCache>
            </c:strRef>
          </c:tx>
          <c:spPr>
            <a:ln w="28575" cap="rnd">
              <a:solidFill>
                <a:schemeClr val="accent3">
                  <a:lumMod val="60000"/>
                </a:schemeClr>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Provinces!$D$139:$AJ$139</c:f>
              <c:numCache>
                <c:formatCode>0</c:formatCode>
                <c:ptCount val="33"/>
                <c:pt idx="0">
                  <c:v>0</c:v>
                </c:pt>
                <c:pt idx="1">
                  <c:v>0</c:v>
                </c:pt>
                <c:pt idx="2">
                  <c:v>0.23641835646686951</c:v>
                </c:pt>
                <c:pt idx="3">
                  <c:v>0.47283671293373902</c:v>
                </c:pt>
                <c:pt idx="4">
                  <c:v>0.47283671293373902</c:v>
                </c:pt>
                <c:pt idx="5">
                  <c:v>0.47283671293373902</c:v>
                </c:pt>
                <c:pt idx="6">
                  <c:v>0.47283671293373902</c:v>
                </c:pt>
                <c:pt idx="7">
                  <c:v>0.47283671293373902</c:v>
                </c:pt>
                <c:pt idx="8">
                  <c:v>0.94567342586747805</c:v>
                </c:pt>
                <c:pt idx="9">
                  <c:v>0.70925506940060856</c:v>
                </c:pt>
                <c:pt idx="10">
                  <c:v>1.6549284952680867</c:v>
                </c:pt>
                <c:pt idx="11">
                  <c:v>2.8370202776024342</c:v>
                </c:pt>
                <c:pt idx="12">
                  <c:v>4.0191120599367816</c:v>
                </c:pt>
                <c:pt idx="13">
                  <c:v>4.9647854858042599</c:v>
                </c:pt>
                <c:pt idx="14">
                  <c:v>5.4376221987379996</c:v>
                </c:pt>
                <c:pt idx="15">
                  <c:v>6.8561323375392158</c:v>
                </c:pt>
                <c:pt idx="16">
                  <c:v>8.274642476340432</c:v>
                </c:pt>
                <c:pt idx="17">
                  <c:v>9.4567342586747802</c:v>
                </c:pt>
                <c:pt idx="18">
                  <c:v>11.348081110409737</c:v>
                </c:pt>
                <c:pt idx="19">
                  <c:v>13.003009605677823</c:v>
                </c:pt>
                <c:pt idx="20">
                  <c:v>14.657938100945909</c:v>
                </c:pt>
                <c:pt idx="21">
                  <c:v>16.076448239747126</c:v>
                </c:pt>
                <c:pt idx="22">
                  <c:v>18.440631804415823</c:v>
                </c:pt>
                <c:pt idx="23">
                  <c:v>22.459743864352603</c:v>
                </c:pt>
                <c:pt idx="24">
                  <c:v>25.533182498421908</c:v>
                </c:pt>
                <c:pt idx="25">
                  <c:v>28.370202776024342</c:v>
                </c:pt>
                <c:pt idx="26">
                  <c:v>32.862151548894865</c:v>
                </c:pt>
                <c:pt idx="27">
                  <c:v>34.517080044162945</c:v>
                </c:pt>
                <c:pt idx="28">
                  <c:v>39.245447173500345</c:v>
                </c:pt>
                <c:pt idx="29">
                  <c:v>44.683069372238336</c:v>
                </c:pt>
                <c:pt idx="30">
                  <c:v>47.992926362774512</c:v>
                </c:pt>
                <c:pt idx="31">
                  <c:v>53.194130205045646</c:v>
                </c:pt>
                <c:pt idx="32">
                  <c:v>55.321895413247468</c:v>
                </c:pt>
              </c:numCache>
            </c:numRef>
          </c:val>
          <c:smooth val="0"/>
          <c:extLst>
            <c:ext xmlns:c16="http://schemas.microsoft.com/office/drawing/2014/chart" uri="{C3380CC4-5D6E-409C-BE32-E72D297353CC}">
              <c16:uniqueId val="{00000008-4C28-4612-B3DD-25521C0E9392}"/>
            </c:ext>
          </c:extLst>
        </c:ser>
        <c:ser>
          <c:idx val="9"/>
          <c:order val="9"/>
          <c:tx>
            <c:strRef>
              <c:f>Provinces!$C$140</c:f>
              <c:strCache>
                <c:ptCount val="1"/>
                <c:pt idx="0">
                  <c:v>Drenthe</c:v>
                </c:pt>
              </c:strCache>
            </c:strRef>
          </c:tx>
          <c:spPr>
            <a:ln w="28575" cap="rnd">
              <a:solidFill>
                <a:schemeClr val="accent4">
                  <a:lumMod val="60000"/>
                </a:schemeClr>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Provinces!$D$140:$AJ$140</c:f>
              <c:numCache>
                <c:formatCode>0</c:formatCode>
                <c:ptCount val="33"/>
                <c:pt idx="0">
                  <c:v>0.405139600978007</c:v>
                </c:pt>
                <c:pt idx="1">
                  <c:v>0.405139600978007</c:v>
                </c:pt>
                <c:pt idx="2">
                  <c:v>0.60770940146701047</c:v>
                </c:pt>
                <c:pt idx="3">
                  <c:v>0.60770940146701047</c:v>
                </c:pt>
                <c:pt idx="4">
                  <c:v>0.60770940146701047</c:v>
                </c:pt>
                <c:pt idx="5">
                  <c:v>1.620558403912028</c:v>
                </c:pt>
                <c:pt idx="6">
                  <c:v>2.0256980048900348</c:v>
                </c:pt>
                <c:pt idx="7">
                  <c:v>2.4308376058680419</c:v>
                </c:pt>
                <c:pt idx="8">
                  <c:v>2.4308376058680419</c:v>
                </c:pt>
                <c:pt idx="9">
                  <c:v>2.6334074063570454</c:v>
                </c:pt>
                <c:pt idx="10">
                  <c:v>2.6334074063570454</c:v>
                </c:pt>
                <c:pt idx="11">
                  <c:v>3.0385470073350525</c:v>
                </c:pt>
                <c:pt idx="12">
                  <c:v>3.0385470073350525</c:v>
                </c:pt>
                <c:pt idx="13">
                  <c:v>3.0385470073350525</c:v>
                </c:pt>
                <c:pt idx="14">
                  <c:v>3.241116807824056</c:v>
                </c:pt>
                <c:pt idx="15">
                  <c:v>4.2539658102690741</c:v>
                </c:pt>
                <c:pt idx="16">
                  <c:v>4.8616752117360837</c:v>
                </c:pt>
                <c:pt idx="17">
                  <c:v>6.2796638151591084</c:v>
                </c:pt>
                <c:pt idx="18">
                  <c:v>7.4950826180931287</c:v>
                </c:pt>
                <c:pt idx="19">
                  <c:v>8.1027920195601393</c:v>
                </c:pt>
                <c:pt idx="20">
                  <c:v>9.520780622983164</c:v>
                </c:pt>
                <c:pt idx="21">
                  <c:v>10.938769226406189</c:v>
                </c:pt>
                <c:pt idx="22">
                  <c:v>12.15418802934021</c:v>
                </c:pt>
                <c:pt idx="23">
                  <c:v>14.585025635208252</c:v>
                </c:pt>
                <c:pt idx="24">
                  <c:v>16.408153839609284</c:v>
                </c:pt>
                <c:pt idx="25">
                  <c:v>19.851840447922342</c:v>
                </c:pt>
                <c:pt idx="26">
                  <c:v>22.890387455257393</c:v>
                </c:pt>
                <c:pt idx="27">
                  <c:v>23.700666657213411</c:v>
                </c:pt>
                <c:pt idx="28">
                  <c:v>25.523794861614441</c:v>
                </c:pt>
                <c:pt idx="29">
                  <c:v>29.575190871394511</c:v>
                </c:pt>
                <c:pt idx="30">
                  <c:v>32.411168078240557</c:v>
                </c:pt>
                <c:pt idx="31">
                  <c:v>34.639435883619598</c:v>
                </c:pt>
                <c:pt idx="32">
                  <c:v>38.488262092910666</c:v>
                </c:pt>
              </c:numCache>
            </c:numRef>
          </c:val>
          <c:smooth val="0"/>
          <c:extLst>
            <c:ext xmlns:c16="http://schemas.microsoft.com/office/drawing/2014/chart" uri="{C3380CC4-5D6E-409C-BE32-E72D297353CC}">
              <c16:uniqueId val="{00000009-4C28-4612-B3DD-25521C0E9392}"/>
            </c:ext>
          </c:extLst>
        </c:ser>
        <c:ser>
          <c:idx val="10"/>
          <c:order val="10"/>
          <c:tx>
            <c:strRef>
              <c:f>Provinces!$C$141</c:f>
              <c:strCache>
                <c:ptCount val="1"/>
                <c:pt idx="0">
                  <c:v>Groningen</c:v>
                </c:pt>
              </c:strCache>
            </c:strRef>
          </c:tx>
          <c:spPr>
            <a:ln w="28575" cap="rnd">
              <a:solidFill>
                <a:schemeClr val="accent5">
                  <a:lumMod val="60000"/>
                </a:schemeClr>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Provinces!$D$141:$AJ$141</c:f>
              <c:numCache>
                <c:formatCode>0</c:formatCode>
                <c:ptCount val="33"/>
                <c:pt idx="0">
                  <c:v>0</c:v>
                </c:pt>
                <c:pt idx="1">
                  <c:v>0</c:v>
                </c:pt>
                <c:pt idx="2">
                  <c:v>0</c:v>
                </c:pt>
                <c:pt idx="3">
                  <c:v>0</c:v>
                </c:pt>
                <c:pt idx="4">
                  <c:v>0</c:v>
                </c:pt>
                <c:pt idx="5">
                  <c:v>0</c:v>
                </c:pt>
                <c:pt idx="6">
                  <c:v>0</c:v>
                </c:pt>
                <c:pt idx="7">
                  <c:v>0</c:v>
                </c:pt>
                <c:pt idx="8">
                  <c:v>0</c:v>
                </c:pt>
                <c:pt idx="9">
                  <c:v>0.51189210679434394</c:v>
                </c:pt>
                <c:pt idx="10">
                  <c:v>0.68252280905912521</c:v>
                </c:pt>
                <c:pt idx="11">
                  <c:v>0.68252280905912521</c:v>
                </c:pt>
                <c:pt idx="12">
                  <c:v>1.5356763203830317</c:v>
                </c:pt>
                <c:pt idx="13">
                  <c:v>1.7063070226478132</c:v>
                </c:pt>
                <c:pt idx="14">
                  <c:v>1.8769377249125943</c:v>
                </c:pt>
                <c:pt idx="15">
                  <c:v>2.7300912362365009</c:v>
                </c:pt>
                <c:pt idx="16">
                  <c:v>5.2895517702082211</c:v>
                </c:pt>
                <c:pt idx="17">
                  <c:v>6.1427052815321268</c:v>
                </c:pt>
                <c:pt idx="18">
                  <c:v>8.3609044109742836</c:v>
                </c:pt>
                <c:pt idx="19">
                  <c:v>10.067211433622099</c:v>
                </c:pt>
                <c:pt idx="20">
                  <c:v>12.114779860799473</c:v>
                </c:pt>
                <c:pt idx="21">
                  <c:v>12.114779860799473</c:v>
                </c:pt>
                <c:pt idx="22">
                  <c:v>14.33297899024163</c:v>
                </c:pt>
                <c:pt idx="23">
                  <c:v>19.451900058185068</c:v>
                </c:pt>
                <c:pt idx="24">
                  <c:v>21.328837783097665</c:v>
                </c:pt>
                <c:pt idx="25">
                  <c:v>23.376406210275039</c:v>
                </c:pt>
                <c:pt idx="26">
                  <c:v>24.741451828393291</c:v>
                </c:pt>
                <c:pt idx="27">
                  <c:v>25.594605339717194</c:v>
                </c:pt>
                <c:pt idx="28">
                  <c:v>27.471543064629788</c:v>
                </c:pt>
                <c:pt idx="29">
                  <c:v>28.836588682748044</c:v>
                </c:pt>
                <c:pt idx="30">
                  <c:v>30.201634300866292</c:v>
                </c:pt>
                <c:pt idx="31">
                  <c:v>31.225418514454979</c:v>
                </c:pt>
                <c:pt idx="32">
                  <c:v>32.419833430308451</c:v>
                </c:pt>
              </c:numCache>
            </c:numRef>
          </c:val>
          <c:smooth val="0"/>
          <c:extLst>
            <c:ext xmlns:c16="http://schemas.microsoft.com/office/drawing/2014/chart" uri="{C3380CC4-5D6E-409C-BE32-E72D297353CC}">
              <c16:uniqueId val="{0000000A-4C28-4612-B3DD-25521C0E9392}"/>
            </c:ext>
          </c:extLst>
        </c:ser>
        <c:ser>
          <c:idx val="11"/>
          <c:order val="11"/>
          <c:tx>
            <c:strRef>
              <c:f>Provinces!$C$142</c:f>
              <c:strCache>
                <c:ptCount val="1"/>
                <c:pt idx="0">
                  <c:v>Friesland</c:v>
                </c:pt>
              </c:strCache>
            </c:strRef>
          </c:tx>
          <c:spPr>
            <a:ln w="28575" cap="rnd">
              <a:solidFill>
                <a:schemeClr val="accent6">
                  <a:lumMod val="60000"/>
                </a:schemeClr>
              </a:solidFill>
              <a:round/>
            </a:ln>
            <a:effectLst/>
          </c:spPr>
          <c:marker>
            <c:symbol val="none"/>
          </c:marker>
          <c:cat>
            <c:numRef>
              <c:f>Provinces!$D$130:$AJ$130</c:f>
              <c:numCache>
                <c:formatCode>d\-mmm</c:formatCode>
                <c:ptCount val="33"/>
                <c:pt idx="0">
                  <c:v>43893</c:v>
                </c:pt>
                <c:pt idx="1">
                  <c:v>43894</c:v>
                </c:pt>
                <c:pt idx="2">
                  <c:v>43895</c:v>
                </c:pt>
                <c:pt idx="3">
                  <c:v>43896</c:v>
                </c:pt>
                <c:pt idx="4">
                  <c:v>43897</c:v>
                </c:pt>
                <c:pt idx="5">
                  <c:v>43898</c:v>
                </c:pt>
                <c:pt idx="6">
                  <c:v>43899</c:v>
                </c:pt>
                <c:pt idx="7">
                  <c:v>43900</c:v>
                </c:pt>
                <c:pt idx="8">
                  <c:v>43901</c:v>
                </c:pt>
                <c:pt idx="9">
                  <c:v>43902</c:v>
                </c:pt>
                <c:pt idx="10">
                  <c:v>43903</c:v>
                </c:pt>
                <c:pt idx="11">
                  <c:v>43904</c:v>
                </c:pt>
                <c:pt idx="12">
                  <c:v>43905</c:v>
                </c:pt>
                <c:pt idx="13">
                  <c:v>43906</c:v>
                </c:pt>
                <c:pt idx="14">
                  <c:v>43907</c:v>
                </c:pt>
                <c:pt idx="15">
                  <c:v>43908</c:v>
                </c:pt>
                <c:pt idx="16">
                  <c:v>43909</c:v>
                </c:pt>
                <c:pt idx="17">
                  <c:v>43910</c:v>
                </c:pt>
                <c:pt idx="18">
                  <c:v>43911</c:v>
                </c:pt>
                <c:pt idx="19">
                  <c:v>43912</c:v>
                </c:pt>
                <c:pt idx="20">
                  <c:v>43913</c:v>
                </c:pt>
                <c:pt idx="21">
                  <c:v>43914</c:v>
                </c:pt>
                <c:pt idx="22">
                  <c:v>43915</c:v>
                </c:pt>
                <c:pt idx="23">
                  <c:v>43916</c:v>
                </c:pt>
                <c:pt idx="24">
                  <c:v>43917</c:v>
                </c:pt>
                <c:pt idx="25">
                  <c:v>43918</c:v>
                </c:pt>
                <c:pt idx="26">
                  <c:v>43919</c:v>
                </c:pt>
                <c:pt idx="27">
                  <c:v>43920</c:v>
                </c:pt>
                <c:pt idx="28">
                  <c:v>43921</c:v>
                </c:pt>
                <c:pt idx="29">
                  <c:v>43922</c:v>
                </c:pt>
                <c:pt idx="30">
                  <c:v>43923</c:v>
                </c:pt>
                <c:pt idx="31">
                  <c:v>43924</c:v>
                </c:pt>
                <c:pt idx="32">
                  <c:v>43925</c:v>
                </c:pt>
              </c:numCache>
            </c:numRef>
          </c:cat>
          <c:val>
            <c:numRef>
              <c:f>Provinces!$D$142:$AJ$142</c:f>
              <c:numCache>
                <c:formatCode>0</c:formatCode>
                <c:ptCount val="33"/>
                <c:pt idx="0">
                  <c:v>0</c:v>
                </c:pt>
                <c:pt idx="1">
                  <c:v>0</c:v>
                </c:pt>
                <c:pt idx="2">
                  <c:v>0.61543763770417148</c:v>
                </c:pt>
                <c:pt idx="3">
                  <c:v>0.92315645655625722</c:v>
                </c:pt>
                <c:pt idx="4">
                  <c:v>1.230875275408343</c:v>
                </c:pt>
                <c:pt idx="5">
                  <c:v>1.3847346848343858</c:v>
                </c:pt>
                <c:pt idx="6">
                  <c:v>1.6924535036864714</c:v>
                </c:pt>
                <c:pt idx="7">
                  <c:v>2.3078911413906429</c:v>
                </c:pt>
                <c:pt idx="8">
                  <c:v>0.7692970471302143</c:v>
                </c:pt>
                <c:pt idx="9">
                  <c:v>1.230875275408343</c:v>
                </c:pt>
                <c:pt idx="10">
                  <c:v>1.3847346848343858</c:v>
                </c:pt>
                <c:pt idx="11">
                  <c:v>1.5385940942604286</c:v>
                </c:pt>
                <c:pt idx="12">
                  <c:v>1.8463129131125144</c:v>
                </c:pt>
                <c:pt idx="13">
                  <c:v>2.1540317319645998</c:v>
                </c:pt>
                <c:pt idx="14">
                  <c:v>4.4619228733552427</c:v>
                </c:pt>
                <c:pt idx="15">
                  <c:v>5.231219920485457</c:v>
                </c:pt>
                <c:pt idx="16">
                  <c:v>5.8466575581896283</c:v>
                </c:pt>
                <c:pt idx="17">
                  <c:v>6.1543763770417144</c:v>
                </c:pt>
                <c:pt idx="18">
                  <c:v>8.1545486995802712</c:v>
                </c:pt>
                <c:pt idx="19">
                  <c:v>8.7699863372844415</c:v>
                </c:pt>
                <c:pt idx="20">
                  <c:v>9.3854239749886155</c:v>
                </c:pt>
                <c:pt idx="21">
                  <c:v>10.462439840970914</c:v>
                </c:pt>
                <c:pt idx="22">
                  <c:v>12.462612163509471</c:v>
                </c:pt>
                <c:pt idx="23">
                  <c:v>10.924018069249044</c:v>
                </c:pt>
                <c:pt idx="24">
                  <c:v>12.770330982361559</c:v>
                </c:pt>
                <c:pt idx="25">
                  <c:v>14.770503304900116</c:v>
                </c:pt>
                <c:pt idx="26">
                  <c:v>18.155410312273059</c:v>
                </c:pt>
                <c:pt idx="27">
                  <c:v>18.924707359403271</c:v>
                </c:pt>
                <c:pt idx="28">
                  <c:v>20.001723225385572</c:v>
                </c:pt>
                <c:pt idx="29">
                  <c:v>22.155754957350172</c:v>
                </c:pt>
                <c:pt idx="30">
                  <c:v>25.386802555297074</c:v>
                </c:pt>
                <c:pt idx="31">
                  <c:v>27.694693696687715</c:v>
                </c:pt>
                <c:pt idx="32">
                  <c:v>30.310303656930444</c:v>
                </c:pt>
              </c:numCache>
            </c:numRef>
          </c:val>
          <c:smooth val="0"/>
          <c:extLst>
            <c:ext xmlns:c16="http://schemas.microsoft.com/office/drawing/2014/chart" uri="{C3380CC4-5D6E-409C-BE32-E72D297353CC}">
              <c16:uniqueId val="{0000000B-4C28-4612-B3DD-25521C0E9392}"/>
            </c:ext>
          </c:extLst>
        </c:ser>
        <c:dLbls>
          <c:showLegendKey val="0"/>
          <c:showVal val="0"/>
          <c:showCatName val="0"/>
          <c:showSerName val="0"/>
          <c:showPercent val="0"/>
          <c:showBubbleSize val="0"/>
        </c:dLbls>
        <c:smooth val="0"/>
        <c:axId val="833560464"/>
        <c:axId val="833560792"/>
      </c:lineChart>
      <c:dateAx>
        <c:axId val="833560464"/>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33560792"/>
        <c:crosses val="autoZero"/>
        <c:auto val="1"/>
        <c:lblOffset val="100"/>
        <c:baseTimeUnit val="days"/>
      </c:dateAx>
      <c:valAx>
        <c:axId val="833560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833560464"/>
        <c:crosses val="autoZero"/>
        <c:crossBetween val="between"/>
      </c:valAx>
      <c:spPr>
        <a:noFill/>
        <a:ln>
          <a:noFill/>
        </a:ln>
        <a:effectLst/>
      </c:spPr>
    </c:plotArea>
    <c:legend>
      <c:legendPos val="r"/>
      <c:layout>
        <c:manualLayout>
          <c:xMode val="edge"/>
          <c:yMode val="edge"/>
          <c:x val="0.84371027777777774"/>
          <c:y val="6.5720416666666698E-2"/>
          <c:w val="0.1457063888888889"/>
          <c:h val="0.877537222222222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nl-NL" sz="2000" b="1" baseline="0"/>
              <a:t>New cases per day, 7 day moving average</a:t>
            </a:r>
            <a:endParaRPr lang="nl-NL" sz="2000" b="1"/>
          </a:p>
        </c:rich>
      </c:tx>
      <c:layout>
        <c:manualLayout>
          <c:xMode val="edge"/>
          <c:yMode val="edge"/>
          <c:x val="0.29140955555555553"/>
          <c:y val="1.4111111111111111E-2"/>
        </c:manualLayout>
      </c:layout>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4.1033336286947782E-2"/>
          <c:y val="8.8820972222222225E-2"/>
          <c:w val="0.79763177777777783"/>
          <c:h val="0.8590416666666667"/>
        </c:manualLayout>
      </c:layout>
      <c:lineChart>
        <c:grouping val="standard"/>
        <c:varyColors val="0"/>
        <c:ser>
          <c:idx val="0"/>
          <c:order val="0"/>
          <c:tx>
            <c:strRef>
              <c:f>Provinces!$D$99</c:f>
              <c:strCache>
                <c:ptCount val="1"/>
                <c:pt idx="0">
                  <c:v>South Holland</c:v>
                </c:pt>
              </c:strCache>
            </c:strRef>
          </c:tx>
          <c:spPr>
            <a:ln w="63500" cap="rnd">
              <a:solidFill>
                <a:schemeClr val="accent1"/>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Provinces!$M$99:$AR$99</c:f>
              <c:numCache>
                <c:formatCode>General</c:formatCode>
                <c:ptCount val="32"/>
                <c:pt idx="0">
                  <c:v>7.2857142857142856</c:v>
                </c:pt>
                <c:pt idx="1">
                  <c:v>8.4285714285714288</c:v>
                </c:pt>
                <c:pt idx="2">
                  <c:v>9.4285714285714288</c:v>
                </c:pt>
                <c:pt idx="3">
                  <c:v>11.285714285714286</c:v>
                </c:pt>
                <c:pt idx="4">
                  <c:v>14.285714285714286</c:v>
                </c:pt>
                <c:pt idx="5">
                  <c:v>18.428571428571427</c:v>
                </c:pt>
                <c:pt idx="6">
                  <c:v>26</c:v>
                </c:pt>
                <c:pt idx="7">
                  <c:v>34</c:v>
                </c:pt>
                <c:pt idx="8">
                  <c:v>44.714285714285715</c:v>
                </c:pt>
                <c:pt idx="9">
                  <c:v>52.571428571428569</c:v>
                </c:pt>
                <c:pt idx="10">
                  <c:v>63.857142857142854</c:v>
                </c:pt>
                <c:pt idx="11">
                  <c:v>68.714285714285708</c:v>
                </c:pt>
                <c:pt idx="12">
                  <c:v>78.142857142857139</c:v>
                </c:pt>
                <c:pt idx="13">
                  <c:v>87.714285714285708</c:v>
                </c:pt>
                <c:pt idx="14">
                  <c:v>105.85714285714286</c:v>
                </c:pt>
                <c:pt idx="15">
                  <c:v>122.42857142857143</c:v>
                </c:pt>
                <c:pt idx="16">
                  <c:v>149.28571428571428</c:v>
                </c:pt>
                <c:pt idx="17">
                  <c:v>158.85714285714286</c:v>
                </c:pt>
                <c:pt idx="18">
                  <c:v>170.42857142857142</c:v>
                </c:pt>
                <c:pt idx="19">
                  <c:v>175.28571428571428</c:v>
                </c:pt>
                <c:pt idx="20">
                  <c:v>192.42857142857142</c:v>
                </c:pt>
                <c:pt idx="21">
                  <c:v>196.28571428571428</c:v>
                </c:pt>
                <c:pt idx="22">
                  <c:v>196.14285714285714</c:v>
                </c:pt>
                <c:pt idx="23">
                  <c:v>187</c:v>
                </c:pt>
                <c:pt idx="24">
                  <c:v>206.57142857142858</c:v>
                </c:pt>
                <c:pt idx="25">
                  <c:v>221.57142857142858</c:v>
                </c:pt>
                <c:pt idx="26">
                  <c:v>221.57142857142858</c:v>
                </c:pt>
                <c:pt idx="27">
                  <c:v>222</c:v>
                </c:pt>
                <c:pt idx="28">
                  <c:v>235.42857142857142</c:v>
                </c:pt>
                <c:pt idx="29">
                  <c:v>235.71428571428572</c:v>
                </c:pt>
                <c:pt idx="30">
                  <c:v>266.57142857142856</c:v>
                </c:pt>
                <c:pt idx="31">
                  <c:v>260.28571428571428</c:v>
                </c:pt>
              </c:numCache>
            </c:numRef>
          </c:val>
          <c:smooth val="1"/>
          <c:extLst>
            <c:ext xmlns:c16="http://schemas.microsoft.com/office/drawing/2014/chart" uri="{C3380CC4-5D6E-409C-BE32-E72D297353CC}">
              <c16:uniqueId val="{00000000-964C-40EA-A042-77266DC1312E}"/>
            </c:ext>
          </c:extLst>
        </c:ser>
        <c:ser>
          <c:idx val="1"/>
          <c:order val="1"/>
          <c:tx>
            <c:strRef>
              <c:f>Provinces!$D$100</c:f>
              <c:strCache>
                <c:ptCount val="1"/>
                <c:pt idx="0">
                  <c:v>North Brabant</c:v>
                </c:pt>
              </c:strCache>
            </c:strRef>
          </c:tx>
          <c:spPr>
            <a:ln w="57150" cap="rnd">
              <a:solidFill>
                <a:schemeClr val="accent2"/>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Provinces!$M$100:$AR$100</c:f>
              <c:numCache>
                <c:formatCode>General</c:formatCode>
                <c:ptCount val="32"/>
                <c:pt idx="0">
                  <c:v>34.142857142857146</c:v>
                </c:pt>
                <c:pt idx="1">
                  <c:v>45.571428571428569</c:v>
                </c:pt>
                <c:pt idx="2">
                  <c:v>48.857142857142854</c:v>
                </c:pt>
                <c:pt idx="3">
                  <c:v>50</c:v>
                </c:pt>
                <c:pt idx="4">
                  <c:v>58.714285714285715</c:v>
                </c:pt>
                <c:pt idx="5">
                  <c:v>71.571428571428569</c:v>
                </c:pt>
                <c:pt idx="6">
                  <c:v>79.714285714285708</c:v>
                </c:pt>
                <c:pt idx="7">
                  <c:v>87.714285714285708</c:v>
                </c:pt>
                <c:pt idx="8">
                  <c:v>93</c:v>
                </c:pt>
                <c:pt idx="9">
                  <c:v>110.71428571428571</c:v>
                </c:pt>
                <c:pt idx="10">
                  <c:v>135.28571428571428</c:v>
                </c:pt>
                <c:pt idx="11">
                  <c:v>141.85714285714286</c:v>
                </c:pt>
                <c:pt idx="12">
                  <c:v>153.71428571428572</c:v>
                </c:pt>
                <c:pt idx="13">
                  <c:v>164.14285714285714</c:v>
                </c:pt>
                <c:pt idx="14">
                  <c:v>183.14285714285714</c:v>
                </c:pt>
                <c:pt idx="15">
                  <c:v>211</c:v>
                </c:pt>
                <c:pt idx="16">
                  <c:v>224.28571428571428</c:v>
                </c:pt>
                <c:pt idx="17">
                  <c:v>232</c:v>
                </c:pt>
                <c:pt idx="18">
                  <c:v>240.85714285714286</c:v>
                </c:pt>
                <c:pt idx="19">
                  <c:v>238.14285714285714</c:v>
                </c:pt>
                <c:pt idx="20">
                  <c:v>234.42857142857142</c:v>
                </c:pt>
                <c:pt idx="21">
                  <c:v>232.71428571428572</c:v>
                </c:pt>
                <c:pt idx="22">
                  <c:v>208.28571428571428</c:v>
                </c:pt>
                <c:pt idx="23">
                  <c:v>190.85714285714286</c:v>
                </c:pt>
                <c:pt idx="24">
                  <c:v>178</c:v>
                </c:pt>
                <c:pt idx="25">
                  <c:v>175</c:v>
                </c:pt>
                <c:pt idx="26">
                  <c:v>171.71428571428572</c:v>
                </c:pt>
                <c:pt idx="27">
                  <c:v>177</c:v>
                </c:pt>
                <c:pt idx="28">
                  <c:v>174.42857142857142</c:v>
                </c:pt>
                <c:pt idx="29">
                  <c:v>188.28571428571428</c:v>
                </c:pt>
                <c:pt idx="30">
                  <c:v>197.57142857142858</c:v>
                </c:pt>
                <c:pt idx="31">
                  <c:v>203.85714285714286</c:v>
                </c:pt>
              </c:numCache>
            </c:numRef>
          </c:val>
          <c:smooth val="1"/>
          <c:extLst>
            <c:ext xmlns:c16="http://schemas.microsoft.com/office/drawing/2014/chart" uri="{C3380CC4-5D6E-409C-BE32-E72D297353CC}">
              <c16:uniqueId val="{00000001-964C-40EA-A042-77266DC1312E}"/>
            </c:ext>
          </c:extLst>
        </c:ser>
        <c:ser>
          <c:idx val="2"/>
          <c:order val="2"/>
          <c:tx>
            <c:strRef>
              <c:f>Provinces!$D$101</c:f>
              <c:strCache>
                <c:ptCount val="1"/>
                <c:pt idx="0">
                  <c:v>North Holland</c:v>
                </c:pt>
              </c:strCache>
            </c:strRef>
          </c:tx>
          <c:spPr>
            <a:ln w="53975" cap="rnd">
              <a:solidFill>
                <a:schemeClr val="accent3"/>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Provinces!$M$101:$AR$101</c:f>
              <c:numCache>
                <c:formatCode>General</c:formatCode>
                <c:ptCount val="32"/>
                <c:pt idx="0">
                  <c:v>4.7142857142857144</c:v>
                </c:pt>
                <c:pt idx="1">
                  <c:v>7.5714285714285712</c:v>
                </c:pt>
                <c:pt idx="2">
                  <c:v>9.4285714285714288</c:v>
                </c:pt>
                <c:pt idx="3">
                  <c:v>9.8571428571428577</c:v>
                </c:pt>
                <c:pt idx="4">
                  <c:v>13.142857142857142</c:v>
                </c:pt>
                <c:pt idx="5">
                  <c:v>17</c:v>
                </c:pt>
                <c:pt idx="6">
                  <c:v>17.142857142857142</c:v>
                </c:pt>
                <c:pt idx="7">
                  <c:v>28.142857142857142</c:v>
                </c:pt>
                <c:pt idx="8">
                  <c:v>37</c:v>
                </c:pt>
                <c:pt idx="9">
                  <c:v>48.428571428571431</c:v>
                </c:pt>
                <c:pt idx="10">
                  <c:v>57.857142857142854</c:v>
                </c:pt>
                <c:pt idx="11">
                  <c:v>62.857142857142854</c:v>
                </c:pt>
                <c:pt idx="12">
                  <c:v>77.142857142857139</c:v>
                </c:pt>
                <c:pt idx="13">
                  <c:v>92.142857142857139</c:v>
                </c:pt>
                <c:pt idx="14">
                  <c:v>112.85714285714286</c:v>
                </c:pt>
                <c:pt idx="15">
                  <c:v>130.42857142857142</c:v>
                </c:pt>
                <c:pt idx="16">
                  <c:v>139.85714285714286</c:v>
                </c:pt>
                <c:pt idx="17">
                  <c:v>151.14285714285714</c:v>
                </c:pt>
                <c:pt idx="18">
                  <c:v>163.85714285714286</c:v>
                </c:pt>
                <c:pt idx="19">
                  <c:v>165.28571428571428</c:v>
                </c:pt>
                <c:pt idx="20">
                  <c:v>171.85714285714286</c:v>
                </c:pt>
                <c:pt idx="21">
                  <c:v>167.42857142857142</c:v>
                </c:pt>
                <c:pt idx="22">
                  <c:v>162.42857142857142</c:v>
                </c:pt>
                <c:pt idx="23">
                  <c:v>163.57142857142858</c:v>
                </c:pt>
                <c:pt idx="24">
                  <c:v>174.57142857142858</c:v>
                </c:pt>
                <c:pt idx="25">
                  <c:v>169.85714285714286</c:v>
                </c:pt>
                <c:pt idx="26">
                  <c:v>167.14285714285714</c:v>
                </c:pt>
                <c:pt idx="27">
                  <c:v>161.14285714285714</c:v>
                </c:pt>
                <c:pt idx="28">
                  <c:v>160.57142857142858</c:v>
                </c:pt>
                <c:pt idx="29">
                  <c:v>169.85714285714286</c:v>
                </c:pt>
                <c:pt idx="30">
                  <c:v>167.42857142857142</c:v>
                </c:pt>
                <c:pt idx="31">
                  <c:v>161.42857142857142</c:v>
                </c:pt>
              </c:numCache>
            </c:numRef>
          </c:val>
          <c:smooth val="1"/>
          <c:extLst>
            <c:ext xmlns:c16="http://schemas.microsoft.com/office/drawing/2014/chart" uri="{C3380CC4-5D6E-409C-BE32-E72D297353CC}">
              <c16:uniqueId val="{00000002-964C-40EA-A042-77266DC1312E}"/>
            </c:ext>
          </c:extLst>
        </c:ser>
        <c:ser>
          <c:idx val="3"/>
          <c:order val="3"/>
          <c:tx>
            <c:strRef>
              <c:f>Provinces!$D$102</c:f>
              <c:strCache>
                <c:ptCount val="1"/>
                <c:pt idx="0">
                  <c:v>Gelderland</c:v>
                </c:pt>
              </c:strCache>
            </c:strRef>
          </c:tx>
          <c:spPr>
            <a:ln w="50800" cap="rnd">
              <a:solidFill>
                <a:schemeClr val="accent4"/>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Provinces!$M$102:$AR$102</c:f>
              <c:numCache>
                <c:formatCode>General</c:formatCode>
                <c:ptCount val="32"/>
                <c:pt idx="0">
                  <c:v>7.4285714285714288</c:v>
                </c:pt>
                <c:pt idx="1">
                  <c:v>7.7142857142857144</c:v>
                </c:pt>
                <c:pt idx="2">
                  <c:v>9</c:v>
                </c:pt>
                <c:pt idx="3">
                  <c:v>10.857142857142858</c:v>
                </c:pt>
                <c:pt idx="4">
                  <c:v>15.428571428571429</c:v>
                </c:pt>
                <c:pt idx="5">
                  <c:v>20.571428571428573</c:v>
                </c:pt>
                <c:pt idx="6">
                  <c:v>25.285714285714285</c:v>
                </c:pt>
                <c:pt idx="7">
                  <c:v>26.857142857142858</c:v>
                </c:pt>
                <c:pt idx="8">
                  <c:v>34.714285714285715</c:v>
                </c:pt>
                <c:pt idx="9">
                  <c:v>41.714285714285715</c:v>
                </c:pt>
                <c:pt idx="10">
                  <c:v>47</c:v>
                </c:pt>
                <c:pt idx="11">
                  <c:v>53.285714285714285</c:v>
                </c:pt>
                <c:pt idx="12">
                  <c:v>58.571428571428569</c:v>
                </c:pt>
                <c:pt idx="13">
                  <c:v>68</c:v>
                </c:pt>
                <c:pt idx="14">
                  <c:v>82.857142857142861</c:v>
                </c:pt>
                <c:pt idx="15">
                  <c:v>92.285714285714292</c:v>
                </c:pt>
                <c:pt idx="16">
                  <c:v>102.85714285714286</c:v>
                </c:pt>
                <c:pt idx="17">
                  <c:v>120.28571428571429</c:v>
                </c:pt>
                <c:pt idx="18">
                  <c:v>124.14285714285714</c:v>
                </c:pt>
                <c:pt idx="19">
                  <c:v>127.28571428571429</c:v>
                </c:pt>
                <c:pt idx="20">
                  <c:v>132.57142857142858</c:v>
                </c:pt>
                <c:pt idx="21">
                  <c:v>129.28571428571428</c:v>
                </c:pt>
                <c:pt idx="22">
                  <c:v>132.71428571428572</c:v>
                </c:pt>
                <c:pt idx="23">
                  <c:v>128.14285714285714</c:v>
                </c:pt>
                <c:pt idx="24">
                  <c:v>120</c:v>
                </c:pt>
                <c:pt idx="25">
                  <c:v>119</c:v>
                </c:pt>
                <c:pt idx="26">
                  <c:v>117.85714285714286</c:v>
                </c:pt>
                <c:pt idx="27">
                  <c:v>110.85714285714286</c:v>
                </c:pt>
                <c:pt idx="28">
                  <c:v>114.14285714285714</c:v>
                </c:pt>
                <c:pt idx="29">
                  <c:v>115.42857142857143</c:v>
                </c:pt>
                <c:pt idx="30">
                  <c:v>122.85714285714286</c:v>
                </c:pt>
                <c:pt idx="31">
                  <c:v>129.28571428571428</c:v>
                </c:pt>
              </c:numCache>
            </c:numRef>
          </c:val>
          <c:smooth val="1"/>
          <c:extLst>
            <c:ext xmlns:c16="http://schemas.microsoft.com/office/drawing/2014/chart" uri="{C3380CC4-5D6E-409C-BE32-E72D297353CC}">
              <c16:uniqueId val="{00000003-964C-40EA-A042-77266DC1312E}"/>
            </c:ext>
          </c:extLst>
        </c:ser>
        <c:ser>
          <c:idx val="4"/>
          <c:order val="4"/>
          <c:tx>
            <c:strRef>
              <c:f>Provinces!$D$103</c:f>
              <c:strCache>
                <c:ptCount val="1"/>
                <c:pt idx="0">
                  <c:v>Limburg</c:v>
                </c:pt>
              </c:strCache>
            </c:strRef>
          </c:tx>
          <c:spPr>
            <a:ln w="47625" cap="rnd">
              <a:solidFill>
                <a:schemeClr val="accent5"/>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Provinces!$M$103:$AR$103</c:f>
              <c:numCache>
                <c:formatCode>General</c:formatCode>
                <c:ptCount val="32"/>
                <c:pt idx="0">
                  <c:v>6.5714285714285712</c:v>
                </c:pt>
                <c:pt idx="1">
                  <c:v>8.7142857142857135</c:v>
                </c:pt>
                <c:pt idx="2">
                  <c:v>13.571428571428571</c:v>
                </c:pt>
                <c:pt idx="3">
                  <c:v>16.857142857142858</c:v>
                </c:pt>
                <c:pt idx="4">
                  <c:v>18.714285714285715</c:v>
                </c:pt>
                <c:pt idx="5">
                  <c:v>19.857142857142858</c:v>
                </c:pt>
                <c:pt idx="6">
                  <c:v>23.571428571428573</c:v>
                </c:pt>
                <c:pt idx="7">
                  <c:v>28.857142857142858</c:v>
                </c:pt>
                <c:pt idx="8">
                  <c:v>34.857142857142854</c:v>
                </c:pt>
                <c:pt idx="9">
                  <c:v>37.285714285714285</c:v>
                </c:pt>
                <c:pt idx="10">
                  <c:v>38</c:v>
                </c:pt>
                <c:pt idx="11">
                  <c:v>40.571428571428569</c:v>
                </c:pt>
                <c:pt idx="12">
                  <c:v>61</c:v>
                </c:pt>
                <c:pt idx="13">
                  <c:v>67.714285714285708</c:v>
                </c:pt>
                <c:pt idx="14">
                  <c:v>90</c:v>
                </c:pt>
                <c:pt idx="15">
                  <c:v>94.142857142857139</c:v>
                </c:pt>
                <c:pt idx="16">
                  <c:v>104.57142857142857</c:v>
                </c:pt>
                <c:pt idx="17">
                  <c:v>114.14285714285714</c:v>
                </c:pt>
                <c:pt idx="18">
                  <c:v>125.14285714285714</c:v>
                </c:pt>
                <c:pt idx="19">
                  <c:v>119.71428571428571</c:v>
                </c:pt>
                <c:pt idx="20">
                  <c:v>118</c:v>
                </c:pt>
                <c:pt idx="21">
                  <c:v>102.57142857142857</c:v>
                </c:pt>
                <c:pt idx="22">
                  <c:v>105.85714285714286</c:v>
                </c:pt>
                <c:pt idx="23">
                  <c:v>95</c:v>
                </c:pt>
                <c:pt idx="24">
                  <c:v>101.42857142857143</c:v>
                </c:pt>
                <c:pt idx="25">
                  <c:v>100.28571428571429</c:v>
                </c:pt>
                <c:pt idx="26">
                  <c:v>96.142857142857139</c:v>
                </c:pt>
                <c:pt idx="27">
                  <c:v>95.428571428571431</c:v>
                </c:pt>
                <c:pt idx="28">
                  <c:v>101.28571428571429</c:v>
                </c:pt>
                <c:pt idx="29">
                  <c:v>99.857142857142861</c:v>
                </c:pt>
                <c:pt idx="30">
                  <c:v>110.42857142857143</c:v>
                </c:pt>
                <c:pt idx="31">
                  <c:v>106.71428571428571</c:v>
                </c:pt>
              </c:numCache>
            </c:numRef>
          </c:val>
          <c:smooth val="1"/>
          <c:extLst>
            <c:ext xmlns:c16="http://schemas.microsoft.com/office/drawing/2014/chart" uri="{C3380CC4-5D6E-409C-BE32-E72D297353CC}">
              <c16:uniqueId val="{00000004-964C-40EA-A042-77266DC1312E}"/>
            </c:ext>
          </c:extLst>
        </c:ser>
        <c:ser>
          <c:idx val="5"/>
          <c:order val="5"/>
          <c:tx>
            <c:strRef>
              <c:f>Provinces!$D$104</c:f>
              <c:strCache>
                <c:ptCount val="1"/>
                <c:pt idx="0">
                  <c:v>Overijssel</c:v>
                </c:pt>
              </c:strCache>
            </c:strRef>
          </c:tx>
          <c:spPr>
            <a:ln w="44450" cap="rnd">
              <a:solidFill>
                <a:schemeClr val="accent6"/>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Provinces!$M$104:$AR$104</c:f>
              <c:numCache>
                <c:formatCode>General</c:formatCode>
                <c:ptCount val="32"/>
                <c:pt idx="0">
                  <c:v>1.7142857142857142</c:v>
                </c:pt>
                <c:pt idx="1">
                  <c:v>2.4285714285714284</c:v>
                </c:pt>
                <c:pt idx="2">
                  <c:v>2.7142857142857144</c:v>
                </c:pt>
                <c:pt idx="3">
                  <c:v>2.7142857142857144</c:v>
                </c:pt>
                <c:pt idx="4">
                  <c:v>4</c:v>
                </c:pt>
                <c:pt idx="5">
                  <c:v>5.2857142857142856</c:v>
                </c:pt>
                <c:pt idx="6">
                  <c:v>7</c:v>
                </c:pt>
                <c:pt idx="7">
                  <c:v>9.1428571428571423</c:v>
                </c:pt>
                <c:pt idx="8">
                  <c:v>12</c:v>
                </c:pt>
                <c:pt idx="9">
                  <c:v>20.285714285714285</c:v>
                </c:pt>
                <c:pt idx="10">
                  <c:v>23.428571428571427</c:v>
                </c:pt>
                <c:pt idx="11">
                  <c:v>26.714285714285715</c:v>
                </c:pt>
                <c:pt idx="12">
                  <c:v>32</c:v>
                </c:pt>
                <c:pt idx="13">
                  <c:v>40.285714285714285</c:v>
                </c:pt>
                <c:pt idx="14">
                  <c:v>45.857142857142854</c:v>
                </c:pt>
                <c:pt idx="15">
                  <c:v>51</c:v>
                </c:pt>
                <c:pt idx="16">
                  <c:v>51.428571428571431</c:v>
                </c:pt>
                <c:pt idx="17">
                  <c:v>58.142857142857146</c:v>
                </c:pt>
                <c:pt idx="18">
                  <c:v>61.714285714285715</c:v>
                </c:pt>
                <c:pt idx="19">
                  <c:v>61</c:v>
                </c:pt>
                <c:pt idx="20">
                  <c:v>62.285714285714285</c:v>
                </c:pt>
                <c:pt idx="21">
                  <c:v>66.714285714285708</c:v>
                </c:pt>
                <c:pt idx="22">
                  <c:v>69.285714285714292</c:v>
                </c:pt>
                <c:pt idx="23">
                  <c:v>76</c:v>
                </c:pt>
                <c:pt idx="24">
                  <c:v>77.285714285714292</c:v>
                </c:pt>
                <c:pt idx="25">
                  <c:v>79.142857142857139</c:v>
                </c:pt>
                <c:pt idx="26">
                  <c:v>83</c:v>
                </c:pt>
                <c:pt idx="27">
                  <c:v>80.857142857142861</c:v>
                </c:pt>
                <c:pt idx="28">
                  <c:v>80</c:v>
                </c:pt>
                <c:pt idx="29">
                  <c:v>96</c:v>
                </c:pt>
                <c:pt idx="30">
                  <c:v>93.714285714285708</c:v>
                </c:pt>
                <c:pt idx="31">
                  <c:v>93.285714285714292</c:v>
                </c:pt>
              </c:numCache>
            </c:numRef>
          </c:val>
          <c:smooth val="1"/>
          <c:extLst>
            <c:ext xmlns:c16="http://schemas.microsoft.com/office/drawing/2014/chart" uri="{C3380CC4-5D6E-409C-BE32-E72D297353CC}">
              <c16:uniqueId val="{00000005-964C-40EA-A042-77266DC1312E}"/>
            </c:ext>
          </c:extLst>
        </c:ser>
        <c:ser>
          <c:idx val="6"/>
          <c:order val="6"/>
          <c:tx>
            <c:strRef>
              <c:f>Provinces!$D$105</c:f>
              <c:strCache>
                <c:ptCount val="1"/>
                <c:pt idx="0">
                  <c:v>Utrecht</c:v>
                </c:pt>
              </c:strCache>
            </c:strRef>
          </c:tx>
          <c:spPr>
            <a:ln w="41275" cap="rnd">
              <a:solidFill>
                <a:schemeClr val="accent1">
                  <a:lumMod val="60000"/>
                </a:schemeClr>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Provinces!$M$105:$AR$105</c:f>
              <c:numCache>
                <c:formatCode>General</c:formatCode>
                <c:ptCount val="32"/>
                <c:pt idx="0">
                  <c:v>9</c:v>
                </c:pt>
                <c:pt idx="1">
                  <c:v>8.4285714285714288</c:v>
                </c:pt>
                <c:pt idx="2">
                  <c:v>7.2857142857142856</c:v>
                </c:pt>
                <c:pt idx="3">
                  <c:v>10.142857142857142</c:v>
                </c:pt>
                <c:pt idx="4">
                  <c:v>14.428571428571429</c:v>
                </c:pt>
                <c:pt idx="5">
                  <c:v>16.428571428571427</c:v>
                </c:pt>
                <c:pt idx="6">
                  <c:v>16.857142857142858</c:v>
                </c:pt>
                <c:pt idx="7">
                  <c:v>19.857142857142858</c:v>
                </c:pt>
                <c:pt idx="8">
                  <c:v>23.857142857142858</c:v>
                </c:pt>
                <c:pt idx="9">
                  <c:v>30</c:v>
                </c:pt>
                <c:pt idx="10">
                  <c:v>31.142857142857142</c:v>
                </c:pt>
                <c:pt idx="11">
                  <c:v>34.714285714285715</c:v>
                </c:pt>
                <c:pt idx="12">
                  <c:v>39.714285714285715</c:v>
                </c:pt>
                <c:pt idx="13">
                  <c:v>48.714285714285715</c:v>
                </c:pt>
                <c:pt idx="14">
                  <c:v>62.428571428571431</c:v>
                </c:pt>
                <c:pt idx="15">
                  <c:v>70.428571428571431</c:v>
                </c:pt>
                <c:pt idx="16">
                  <c:v>75.285714285714292</c:v>
                </c:pt>
                <c:pt idx="17">
                  <c:v>83.857142857142861</c:v>
                </c:pt>
                <c:pt idx="18">
                  <c:v>85.142857142857139</c:v>
                </c:pt>
                <c:pt idx="19">
                  <c:v>87.285714285714292</c:v>
                </c:pt>
                <c:pt idx="20">
                  <c:v>84.142857142857139</c:v>
                </c:pt>
                <c:pt idx="21">
                  <c:v>77.714285714285708</c:v>
                </c:pt>
                <c:pt idx="22">
                  <c:v>75.142857142857139</c:v>
                </c:pt>
                <c:pt idx="23">
                  <c:v>72.285714285714292</c:v>
                </c:pt>
                <c:pt idx="24">
                  <c:v>72.857142857142861</c:v>
                </c:pt>
                <c:pt idx="25">
                  <c:v>70.857142857142861</c:v>
                </c:pt>
                <c:pt idx="26">
                  <c:v>68.857142857142861</c:v>
                </c:pt>
                <c:pt idx="27">
                  <c:v>69.714285714285708</c:v>
                </c:pt>
                <c:pt idx="28">
                  <c:v>65.571428571428569</c:v>
                </c:pt>
                <c:pt idx="29">
                  <c:v>64.285714285714292</c:v>
                </c:pt>
                <c:pt idx="30">
                  <c:v>63.142857142857146</c:v>
                </c:pt>
                <c:pt idx="31">
                  <c:v>59.857142857142854</c:v>
                </c:pt>
              </c:numCache>
            </c:numRef>
          </c:val>
          <c:smooth val="1"/>
          <c:extLst>
            <c:ext xmlns:c16="http://schemas.microsoft.com/office/drawing/2014/chart" uri="{C3380CC4-5D6E-409C-BE32-E72D297353CC}">
              <c16:uniqueId val="{00000006-964C-40EA-A042-77266DC1312E}"/>
            </c:ext>
          </c:extLst>
        </c:ser>
        <c:ser>
          <c:idx val="7"/>
          <c:order val="7"/>
          <c:tx>
            <c:strRef>
              <c:f>Provinces!$D$106</c:f>
              <c:strCache>
                <c:ptCount val="1"/>
                <c:pt idx="0">
                  <c:v>Flevoland</c:v>
                </c:pt>
              </c:strCache>
            </c:strRef>
          </c:tx>
          <c:spPr>
            <a:ln w="28575" cap="rnd">
              <a:solidFill>
                <a:schemeClr val="accent2">
                  <a:lumMod val="60000"/>
                </a:schemeClr>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Provinces!$M$106:$AR$106</c:f>
              <c:numCache>
                <c:formatCode>General</c:formatCode>
                <c:ptCount val="32"/>
                <c:pt idx="0">
                  <c:v>0.2857142857142857</c:v>
                </c:pt>
                <c:pt idx="1">
                  <c:v>0.7142857142857143</c:v>
                </c:pt>
                <c:pt idx="2">
                  <c:v>1.4285714285714286</c:v>
                </c:pt>
                <c:pt idx="3">
                  <c:v>2.1428571428571428</c:v>
                </c:pt>
                <c:pt idx="4">
                  <c:v>2.7142857142857144</c:v>
                </c:pt>
                <c:pt idx="5">
                  <c:v>3</c:v>
                </c:pt>
                <c:pt idx="6">
                  <c:v>3.5714285714285716</c:v>
                </c:pt>
                <c:pt idx="7">
                  <c:v>4.5714285714285712</c:v>
                </c:pt>
                <c:pt idx="8">
                  <c:v>4.7142857142857144</c:v>
                </c:pt>
                <c:pt idx="9">
                  <c:v>5.1428571428571432</c:v>
                </c:pt>
                <c:pt idx="10">
                  <c:v>5.4285714285714288</c:v>
                </c:pt>
                <c:pt idx="11">
                  <c:v>5.8571428571428568</c:v>
                </c:pt>
                <c:pt idx="12">
                  <c:v>6.4285714285714288</c:v>
                </c:pt>
                <c:pt idx="13">
                  <c:v>7</c:v>
                </c:pt>
                <c:pt idx="14">
                  <c:v>8.5714285714285712</c:v>
                </c:pt>
                <c:pt idx="15">
                  <c:v>9.7142857142857135</c:v>
                </c:pt>
                <c:pt idx="16">
                  <c:v>10.285714285714286</c:v>
                </c:pt>
                <c:pt idx="17">
                  <c:v>12</c:v>
                </c:pt>
                <c:pt idx="18">
                  <c:v>12</c:v>
                </c:pt>
                <c:pt idx="19">
                  <c:v>14</c:v>
                </c:pt>
                <c:pt idx="20">
                  <c:v>15.857142857142858</c:v>
                </c:pt>
                <c:pt idx="21">
                  <c:v>15.428571428571429</c:v>
                </c:pt>
                <c:pt idx="22">
                  <c:v>16.714285714285715</c:v>
                </c:pt>
                <c:pt idx="23">
                  <c:v>16.285714285714285</c:v>
                </c:pt>
                <c:pt idx="24">
                  <c:v>16.428571428571427</c:v>
                </c:pt>
                <c:pt idx="25">
                  <c:v>16.857142857142858</c:v>
                </c:pt>
                <c:pt idx="26">
                  <c:v>15.428571428571429</c:v>
                </c:pt>
                <c:pt idx="27">
                  <c:v>14.857142857142858</c:v>
                </c:pt>
                <c:pt idx="28">
                  <c:v>14.285714285714286</c:v>
                </c:pt>
                <c:pt idx="29">
                  <c:v>14.714285714285714</c:v>
                </c:pt>
                <c:pt idx="30">
                  <c:v>19</c:v>
                </c:pt>
                <c:pt idx="31">
                  <c:v>18.285714285714285</c:v>
                </c:pt>
              </c:numCache>
            </c:numRef>
          </c:val>
          <c:smooth val="0"/>
          <c:extLst>
            <c:ext xmlns:c16="http://schemas.microsoft.com/office/drawing/2014/chart" uri="{C3380CC4-5D6E-409C-BE32-E72D297353CC}">
              <c16:uniqueId val="{00000007-964C-40EA-A042-77266DC1312E}"/>
            </c:ext>
          </c:extLst>
        </c:ser>
        <c:ser>
          <c:idx val="8"/>
          <c:order val="8"/>
          <c:tx>
            <c:strRef>
              <c:f>Provinces!$D$107</c:f>
              <c:strCache>
                <c:ptCount val="1"/>
                <c:pt idx="0">
                  <c:v>Zeeland</c:v>
                </c:pt>
              </c:strCache>
            </c:strRef>
          </c:tx>
          <c:spPr>
            <a:ln w="28575" cap="rnd">
              <a:solidFill>
                <a:schemeClr val="accent3">
                  <a:lumMod val="60000"/>
                </a:schemeClr>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Provinces!$M$107:$AR$107</c:f>
              <c:numCache>
                <c:formatCode>General</c:formatCode>
                <c:ptCount val="32"/>
                <c:pt idx="0">
                  <c:v>1.2857142857142858</c:v>
                </c:pt>
                <c:pt idx="1">
                  <c:v>0.8571428571428571</c:v>
                </c:pt>
                <c:pt idx="2">
                  <c:v>1.1428571428571428</c:v>
                </c:pt>
                <c:pt idx="3">
                  <c:v>1.4285714285714286</c:v>
                </c:pt>
                <c:pt idx="4">
                  <c:v>2.1428571428571428</c:v>
                </c:pt>
                <c:pt idx="5">
                  <c:v>2.7142857142857144</c:v>
                </c:pt>
                <c:pt idx="6">
                  <c:v>3.1428571428571428</c:v>
                </c:pt>
                <c:pt idx="7">
                  <c:v>3.8571428571428572</c:v>
                </c:pt>
                <c:pt idx="8">
                  <c:v>4.4285714285714288</c:v>
                </c:pt>
                <c:pt idx="9">
                  <c:v>5.5714285714285712</c:v>
                </c:pt>
                <c:pt idx="10">
                  <c:v>5.4285714285714288</c:v>
                </c:pt>
                <c:pt idx="11">
                  <c:v>5.7142857142857144</c:v>
                </c:pt>
                <c:pt idx="12">
                  <c:v>6.1428571428571432</c:v>
                </c:pt>
                <c:pt idx="13">
                  <c:v>6.8571428571428568</c:v>
                </c:pt>
                <c:pt idx="14">
                  <c:v>7.8571428571428568</c:v>
                </c:pt>
                <c:pt idx="15">
                  <c:v>9.8571428571428577</c:v>
                </c:pt>
                <c:pt idx="16">
                  <c:v>10.142857142857142</c:v>
                </c:pt>
                <c:pt idx="17">
                  <c:v>12</c:v>
                </c:pt>
                <c:pt idx="18">
                  <c:v>13</c:v>
                </c:pt>
                <c:pt idx="19">
                  <c:v>13.571428571428571</c:v>
                </c:pt>
                <c:pt idx="20">
                  <c:v>14.285714285714286</c:v>
                </c:pt>
                <c:pt idx="21">
                  <c:v>14.857142857142858</c:v>
                </c:pt>
                <c:pt idx="22">
                  <c:v>15.571428571428571</c:v>
                </c:pt>
                <c:pt idx="23">
                  <c:v>16.428571428571427</c:v>
                </c:pt>
                <c:pt idx="24">
                  <c:v>15.428571428571429</c:v>
                </c:pt>
                <c:pt idx="25">
                  <c:v>18.714285714285715</c:v>
                </c:pt>
                <c:pt idx="26">
                  <c:v>21.571428571428573</c:v>
                </c:pt>
                <c:pt idx="27">
                  <c:v>21.714285714285715</c:v>
                </c:pt>
                <c:pt idx="28">
                  <c:v>23.571428571428573</c:v>
                </c:pt>
                <c:pt idx="29">
                  <c:v>24</c:v>
                </c:pt>
                <c:pt idx="30">
                  <c:v>25.285714285714285</c:v>
                </c:pt>
                <c:pt idx="31">
                  <c:v>26.285714285714285</c:v>
                </c:pt>
              </c:numCache>
            </c:numRef>
          </c:val>
          <c:smooth val="0"/>
          <c:extLst>
            <c:ext xmlns:c16="http://schemas.microsoft.com/office/drawing/2014/chart" uri="{C3380CC4-5D6E-409C-BE32-E72D297353CC}">
              <c16:uniqueId val="{00000008-964C-40EA-A042-77266DC1312E}"/>
            </c:ext>
          </c:extLst>
        </c:ser>
        <c:ser>
          <c:idx val="9"/>
          <c:order val="9"/>
          <c:tx>
            <c:strRef>
              <c:f>Provinces!$D$108</c:f>
              <c:strCache>
                <c:ptCount val="1"/>
                <c:pt idx="0">
                  <c:v>Drenthe</c:v>
                </c:pt>
              </c:strCache>
            </c:strRef>
          </c:tx>
          <c:spPr>
            <a:ln w="28575" cap="rnd">
              <a:solidFill>
                <a:schemeClr val="accent4">
                  <a:lumMod val="60000"/>
                </a:schemeClr>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Provinces!$M$108:$AR$108</c:f>
              <c:numCache>
                <c:formatCode>General</c:formatCode>
                <c:ptCount val="32"/>
                <c:pt idx="0">
                  <c:v>1.4285714285714286</c:v>
                </c:pt>
                <c:pt idx="1">
                  <c:v>1.4285714285714286</c:v>
                </c:pt>
                <c:pt idx="2">
                  <c:v>1.7142857142857142</c:v>
                </c:pt>
                <c:pt idx="3">
                  <c:v>1</c:v>
                </c:pt>
                <c:pt idx="4">
                  <c:v>0.7142857142857143</c:v>
                </c:pt>
                <c:pt idx="5">
                  <c:v>0.5714285714285714</c:v>
                </c:pt>
                <c:pt idx="6">
                  <c:v>1.2857142857142858</c:v>
                </c:pt>
                <c:pt idx="7">
                  <c:v>1.5714285714285714</c:v>
                </c:pt>
                <c:pt idx="8">
                  <c:v>2.5714285714285716</c:v>
                </c:pt>
                <c:pt idx="9">
                  <c:v>3.1428571428571428</c:v>
                </c:pt>
                <c:pt idx="10">
                  <c:v>3.5714285714285716</c:v>
                </c:pt>
                <c:pt idx="11">
                  <c:v>4.5714285714285712</c:v>
                </c:pt>
                <c:pt idx="12">
                  <c:v>5.4285714285714288</c:v>
                </c:pt>
                <c:pt idx="13">
                  <c:v>5.5714285714285712</c:v>
                </c:pt>
                <c:pt idx="14">
                  <c:v>6.8571428571428568</c:v>
                </c:pt>
                <c:pt idx="15">
                  <c:v>7.1428571428571432</c:v>
                </c:pt>
                <c:pt idx="16">
                  <c:v>8.7142857142857135</c:v>
                </c:pt>
                <c:pt idx="17">
                  <c:v>10.428571428571429</c:v>
                </c:pt>
                <c:pt idx="18">
                  <c:v>10</c:v>
                </c:pt>
                <c:pt idx="19">
                  <c:v>10.285714285714286</c:v>
                </c:pt>
                <c:pt idx="20">
                  <c:v>12.285714285714286</c:v>
                </c:pt>
                <c:pt idx="21">
                  <c:v>12.571428571428571</c:v>
                </c:pt>
                <c:pt idx="22">
                  <c:v>12.857142857142858</c:v>
                </c:pt>
                <c:pt idx="23">
                  <c:v>13.142857142857142</c:v>
                </c:pt>
                <c:pt idx="24">
                  <c:v>13.285714285714286</c:v>
                </c:pt>
                <c:pt idx="25">
                  <c:v>14</c:v>
                </c:pt>
                <c:pt idx="26">
                  <c:v>13.142857142857142</c:v>
                </c:pt>
                <c:pt idx="27">
                  <c:v>12.285714285714286</c:v>
                </c:pt>
                <c:pt idx="28">
                  <c:v>12.714285714285714</c:v>
                </c:pt>
                <c:pt idx="29">
                  <c:v>14.714285714285714</c:v>
                </c:pt>
                <c:pt idx="30">
                  <c:v>15.142857142857142</c:v>
                </c:pt>
                <c:pt idx="31">
                  <c:v>15.571428571428571</c:v>
                </c:pt>
              </c:numCache>
            </c:numRef>
          </c:val>
          <c:smooth val="0"/>
          <c:extLst>
            <c:ext xmlns:c16="http://schemas.microsoft.com/office/drawing/2014/chart" uri="{C3380CC4-5D6E-409C-BE32-E72D297353CC}">
              <c16:uniqueId val="{00000009-964C-40EA-A042-77266DC1312E}"/>
            </c:ext>
          </c:extLst>
        </c:ser>
        <c:ser>
          <c:idx val="10"/>
          <c:order val="10"/>
          <c:tx>
            <c:strRef>
              <c:f>Provinces!$D$109</c:f>
              <c:strCache>
                <c:ptCount val="1"/>
                <c:pt idx="0">
                  <c:v>Friesland</c:v>
                </c:pt>
              </c:strCache>
            </c:strRef>
          </c:tx>
          <c:spPr>
            <a:ln w="28575" cap="rnd">
              <a:solidFill>
                <a:schemeClr val="accent5">
                  <a:lumMod val="60000"/>
                </a:schemeClr>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Provinces!$M$109:$AR$109</c:f>
              <c:numCache>
                <c:formatCode>General</c:formatCode>
                <c:ptCount val="32"/>
                <c:pt idx="0">
                  <c:v>0.5714285714285714</c:v>
                </c:pt>
                <c:pt idx="1">
                  <c:v>0.42857142857142855</c:v>
                </c:pt>
                <c:pt idx="2">
                  <c:v>0.2857142857142857</c:v>
                </c:pt>
                <c:pt idx="3">
                  <c:v>0.42857142857142855</c:v>
                </c:pt>
                <c:pt idx="4">
                  <c:v>0.42857142857142855</c:v>
                </c:pt>
                <c:pt idx="5">
                  <c:v>2</c:v>
                </c:pt>
                <c:pt idx="6">
                  <c:v>4.1428571428571432</c:v>
                </c:pt>
                <c:pt idx="7">
                  <c:v>4.2857142857142856</c:v>
                </c:pt>
                <c:pt idx="8">
                  <c:v>4.4285714285714288</c:v>
                </c:pt>
                <c:pt idx="9">
                  <c:v>6.1428571428571432</c:v>
                </c:pt>
                <c:pt idx="10">
                  <c:v>6.4285714285714288</c:v>
                </c:pt>
                <c:pt idx="11">
                  <c:v>6.7142857142857144</c:v>
                </c:pt>
                <c:pt idx="12">
                  <c:v>5.5714285714285712</c:v>
                </c:pt>
                <c:pt idx="13">
                  <c:v>6.7142857142857144</c:v>
                </c:pt>
                <c:pt idx="14">
                  <c:v>4.7142857142857144</c:v>
                </c:pt>
                <c:pt idx="15">
                  <c:v>6.1428571428571432</c:v>
                </c:pt>
                <c:pt idx="16">
                  <c:v>6.1428571428571432</c:v>
                </c:pt>
                <c:pt idx="17">
                  <c:v>8.7142857142857135</c:v>
                </c:pt>
                <c:pt idx="18">
                  <c:v>8.8571428571428577</c:v>
                </c:pt>
                <c:pt idx="19">
                  <c:v>8.8571428571428577</c:v>
                </c:pt>
                <c:pt idx="20">
                  <c:v>9</c:v>
                </c:pt>
                <c:pt idx="21">
                  <c:v>13.428571428571429</c:v>
                </c:pt>
                <c:pt idx="22">
                  <c:v>13.857142857142858</c:v>
                </c:pt>
                <c:pt idx="23">
                  <c:v>14.428571428571429</c:v>
                </c:pt>
                <c:pt idx="24">
                  <c:v>13.714285714285714</c:v>
                </c:pt>
                <c:pt idx="25">
                  <c:v>14.142857142857142</c:v>
                </c:pt>
                <c:pt idx="26">
                  <c:v>13.857142857142858</c:v>
                </c:pt>
                <c:pt idx="27">
                  <c:v>16.571428571428573</c:v>
                </c:pt>
                <c:pt idx="28">
                  <c:v>18.857142857142858</c:v>
                </c:pt>
                <c:pt idx="29">
                  <c:v>20.857142857142858</c:v>
                </c:pt>
                <c:pt idx="30">
                  <c:v>20.571428571428573</c:v>
                </c:pt>
                <c:pt idx="31">
                  <c:v>20.142857142857142</c:v>
                </c:pt>
              </c:numCache>
            </c:numRef>
          </c:val>
          <c:smooth val="0"/>
          <c:extLst>
            <c:ext xmlns:c16="http://schemas.microsoft.com/office/drawing/2014/chart" uri="{C3380CC4-5D6E-409C-BE32-E72D297353CC}">
              <c16:uniqueId val="{0000000A-964C-40EA-A042-77266DC1312E}"/>
            </c:ext>
          </c:extLst>
        </c:ser>
        <c:ser>
          <c:idx val="11"/>
          <c:order val="11"/>
          <c:tx>
            <c:strRef>
              <c:f>Provinces!$D$110</c:f>
              <c:strCache>
                <c:ptCount val="1"/>
                <c:pt idx="0">
                  <c:v>Groningen</c:v>
                </c:pt>
              </c:strCache>
            </c:strRef>
          </c:tx>
          <c:spPr>
            <a:ln w="28575" cap="rnd">
              <a:solidFill>
                <a:schemeClr val="accent6">
                  <a:lumMod val="60000"/>
                </a:schemeClr>
              </a:solidFill>
              <a:round/>
            </a:ln>
            <a:effectLst/>
          </c:spPr>
          <c:marker>
            <c:symbol val="none"/>
          </c:marker>
          <c:cat>
            <c:numRef>
              <c:f>Provinces!$M$84:$AR$84</c:f>
              <c:numCache>
                <c:formatCode>d\-mmm</c:formatCode>
                <c:ptCount val="3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f>Provinces!$M$110:$AR$110</c:f>
              <c:numCache>
                <c:formatCode>General</c:formatCode>
                <c:ptCount val="32"/>
                <c:pt idx="0">
                  <c:v>0.42857142857142855</c:v>
                </c:pt>
                <c:pt idx="1">
                  <c:v>0.5714285714285714</c:v>
                </c:pt>
                <c:pt idx="2">
                  <c:v>0.5714285714285714</c:v>
                </c:pt>
                <c:pt idx="3">
                  <c:v>1.2857142857142858</c:v>
                </c:pt>
                <c:pt idx="4">
                  <c:v>1.4285714285714286</c:v>
                </c:pt>
                <c:pt idx="5">
                  <c:v>1.5714285714285714</c:v>
                </c:pt>
                <c:pt idx="6">
                  <c:v>2.2857142857142856</c:v>
                </c:pt>
                <c:pt idx="7">
                  <c:v>4</c:v>
                </c:pt>
                <c:pt idx="8">
                  <c:v>4.5714285714285712</c:v>
                </c:pt>
                <c:pt idx="9">
                  <c:v>6.4285714285714288</c:v>
                </c:pt>
                <c:pt idx="10">
                  <c:v>7.1428571428571432</c:v>
                </c:pt>
                <c:pt idx="11">
                  <c:v>8.7142857142857135</c:v>
                </c:pt>
                <c:pt idx="12">
                  <c:v>8.5714285714285712</c:v>
                </c:pt>
                <c:pt idx="13">
                  <c:v>9.7142857142857135</c:v>
                </c:pt>
                <c:pt idx="14">
                  <c:v>11.857142857142858</c:v>
                </c:pt>
                <c:pt idx="15">
                  <c:v>12.714285714285714</c:v>
                </c:pt>
                <c:pt idx="16">
                  <c:v>12.571428571428571</c:v>
                </c:pt>
                <c:pt idx="17">
                  <c:v>12.285714285714286</c:v>
                </c:pt>
                <c:pt idx="18">
                  <c:v>11.285714285714286</c:v>
                </c:pt>
                <c:pt idx="19">
                  <c:v>12.857142857142858</c:v>
                </c:pt>
                <c:pt idx="20">
                  <c:v>12.142857142857142</c:v>
                </c:pt>
                <c:pt idx="21">
                  <c:v>9</c:v>
                </c:pt>
                <c:pt idx="22">
                  <c:v>8.2857142857142865</c:v>
                </c:pt>
                <c:pt idx="23">
                  <c:v>7.5714285714285712</c:v>
                </c:pt>
                <c:pt idx="24">
                  <c:v>8.2857142857142865</c:v>
                </c:pt>
                <c:pt idx="25">
                  <c:v>8.1428571428571423</c:v>
                </c:pt>
                <c:pt idx="26">
                  <c:v>7.5714285714285712</c:v>
                </c:pt>
                <c:pt idx="27">
                  <c:v>8.2857142857142865</c:v>
                </c:pt>
                <c:pt idx="28">
                  <c:v>8.4285714285714288</c:v>
                </c:pt>
                <c:pt idx="29">
                  <c:v>9.7142857142857135</c:v>
                </c:pt>
                <c:pt idx="30">
                  <c:v>10.571428571428571</c:v>
                </c:pt>
                <c:pt idx="31">
                  <c:v>10.142857142857142</c:v>
                </c:pt>
              </c:numCache>
            </c:numRef>
          </c:val>
          <c:smooth val="0"/>
          <c:extLst>
            <c:ext xmlns:c16="http://schemas.microsoft.com/office/drawing/2014/chart" uri="{C3380CC4-5D6E-409C-BE32-E72D297353CC}">
              <c16:uniqueId val="{0000000B-964C-40EA-A042-77266DC1312E}"/>
            </c:ext>
          </c:extLst>
        </c:ser>
        <c:dLbls>
          <c:showLegendKey val="0"/>
          <c:showVal val="0"/>
          <c:showCatName val="0"/>
          <c:showSerName val="0"/>
          <c:showPercent val="0"/>
          <c:showBubbleSize val="0"/>
        </c:dLbls>
        <c:smooth val="0"/>
        <c:axId val="768200760"/>
        <c:axId val="701826840"/>
      </c:lineChart>
      <c:dateAx>
        <c:axId val="768200760"/>
        <c:scaling>
          <c:orientation val="minMax"/>
        </c:scaling>
        <c:delete val="0"/>
        <c:axPos val="b"/>
        <c:numFmt formatCode="d/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701826840"/>
        <c:crosses val="autoZero"/>
        <c:auto val="1"/>
        <c:lblOffset val="100"/>
        <c:baseTimeUnit val="days"/>
        <c:majorUnit val="4"/>
        <c:majorTimeUnit val="days"/>
      </c:dateAx>
      <c:valAx>
        <c:axId val="7018268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LID4096"/>
          </a:p>
        </c:txPr>
        <c:crossAx val="768200760"/>
        <c:crossesAt val="43894"/>
        <c:crossBetween val="midCat"/>
      </c:valAx>
      <c:spPr>
        <a:noFill/>
        <a:ln>
          <a:noFill/>
        </a:ln>
        <a:effectLst/>
      </c:spPr>
    </c:plotArea>
    <c:legend>
      <c:legendPos val="r"/>
      <c:layout>
        <c:manualLayout>
          <c:xMode val="edge"/>
          <c:yMode val="edge"/>
          <c:x val="0.87255633333333338"/>
          <c:y val="8.6603611111111117E-2"/>
          <c:w val="0.12480411111111112"/>
          <c:h val="0.8602046166005955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100" baseline="0">
                <a:ln>
                  <a:noFill/>
                </a:ln>
                <a:solidFill>
                  <a:schemeClr val="bg2">
                    <a:lumMod val="50000"/>
                  </a:schemeClr>
                </a:solidFill>
                <a:effectLst/>
              </a:rPr>
              <a:t>Cumulative COVID-19 data in The Netherlands</a:t>
            </a:r>
            <a:endParaRPr lang="en-NL" sz="2000" u="none">
              <a:solidFill>
                <a:schemeClr val="bg2">
                  <a:lumMod val="50000"/>
                </a:schemeClr>
              </a:solidFill>
              <a:effectLst/>
            </a:endParaRPr>
          </a:p>
        </c:rich>
      </c:tx>
      <c:layout>
        <c:manualLayout>
          <c:xMode val="edge"/>
          <c:yMode val="edge"/>
          <c:x val="0.19662771052374367"/>
          <c:y val="3.56587044866858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stacked"/>
        <c:varyColors val="0"/>
        <c:ser>
          <c:idx val="0"/>
          <c:order val="1"/>
          <c:tx>
            <c:strRef>
              <c:f>Official!$P$3</c:f>
              <c:strCache>
                <c:ptCount val="1"/>
                <c:pt idx="0">
                  <c:v>Deceased </c:v>
                </c:pt>
              </c:strCache>
            </c:strRef>
          </c:tx>
          <c:spPr>
            <a:solidFill>
              <a:srgbClr val="FF0000"/>
            </a:solidFill>
            <a:ln>
              <a:noFill/>
            </a:ln>
            <a:effectLst>
              <a:outerShdw blurRad="50800" dist="38100" dir="5400000" algn="t" rotWithShape="0">
                <a:prstClr val="black">
                  <a:alpha val="70000"/>
                </a:prst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80-4FD0-4222-A59E-BD804ADC4A4B}"/>
                </c:ext>
              </c:extLst>
            </c:dLbl>
            <c:dLbl>
              <c:idx val="1"/>
              <c:delete val="1"/>
              <c:extLst>
                <c:ext xmlns:c15="http://schemas.microsoft.com/office/drawing/2012/chart" uri="{CE6537A1-D6FC-4f65-9D91-7224C49458BB}"/>
                <c:ext xmlns:c16="http://schemas.microsoft.com/office/drawing/2014/chart" uri="{C3380CC4-5D6E-409C-BE32-E72D297353CC}">
                  <c16:uniqueId val="{0000007E-4FD0-4222-A59E-BD804ADC4A4B}"/>
                </c:ext>
              </c:extLst>
            </c:dLbl>
            <c:dLbl>
              <c:idx val="2"/>
              <c:delete val="1"/>
              <c:extLst>
                <c:ext xmlns:c15="http://schemas.microsoft.com/office/drawing/2012/chart" uri="{CE6537A1-D6FC-4f65-9D91-7224C49458BB}"/>
                <c:ext xmlns:c16="http://schemas.microsoft.com/office/drawing/2014/chart" uri="{C3380CC4-5D6E-409C-BE32-E72D297353CC}">
                  <c16:uniqueId val="{00000072-4FD0-4222-A59E-BD804ADC4A4B}"/>
                </c:ext>
              </c:extLst>
            </c:dLbl>
            <c:dLbl>
              <c:idx val="3"/>
              <c:delete val="1"/>
              <c:extLst>
                <c:ext xmlns:c15="http://schemas.microsoft.com/office/drawing/2012/chart" uri="{CE6537A1-D6FC-4f65-9D91-7224C49458BB}"/>
                <c:ext xmlns:c16="http://schemas.microsoft.com/office/drawing/2014/chart" uri="{C3380CC4-5D6E-409C-BE32-E72D297353CC}">
                  <c16:uniqueId val="{0000007B-4FD0-4222-A59E-BD804ADC4A4B}"/>
                </c:ext>
              </c:extLst>
            </c:dLbl>
            <c:dLbl>
              <c:idx val="4"/>
              <c:delete val="1"/>
              <c:extLst>
                <c:ext xmlns:c15="http://schemas.microsoft.com/office/drawing/2012/chart" uri="{CE6537A1-D6FC-4f65-9D91-7224C49458BB}"/>
                <c:ext xmlns:c16="http://schemas.microsoft.com/office/drawing/2014/chart" uri="{C3380CC4-5D6E-409C-BE32-E72D297353CC}">
                  <c16:uniqueId val="{00000075-4FD0-4222-A59E-BD804ADC4A4B}"/>
                </c:ext>
              </c:extLst>
            </c:dLbl>
            <c:dLbl>
              <c:idx val="5"/>
              <c:delete val="1"/>
              <c:extLst>
                <c:ext xmlns:c15="http://schemas.microsoft.com/office/drawing/2012/chart" uri="{CE6537A1-D6FC-4f65-9D91-7224C49458BB}"/>
                <c:ext xmlns:c16="http://schemas.microsoft.com/office/drawing/2014/chart" uri="{C3380CC4-5D6E-409C-BE32-E72D297353CC}">
                  <c16:uniqueId val="{00000078-4FD0-4222-A59E-BD804ADC4A4B}"/>
                </c:ext>
              </c:extLst>
            </c:dLbl>
            <c:dLbl>
              <c:idx val="6"/>
              <c:delete val="1"/>
              <c:extLst>
                <c:ext xmlns:c15="http://schemas.microsoft.com/office/drawing/2012/chart" uri="{CE6537A1-D6FC-4f65-9D91-7224C49458BB}"/>
                <c:ext xmlns:c16="http://schemas.microsoft.com/office/drawing/2014/chart" uri="{C3380CC4-5D6E-409C-BE32-E72D297353CC}">
                  <c16:uniqueId val="{0000006D-4FD0-4222-A59E-BD804ADC4A4B}"/>
                </c:ext>
              </c:extLst>
            </c:dLbl>
            <c:dLbl>
              <c:idx val="7"/>
              <c:delete val="1"/>
              <c:extLst>
                <c:ext xmlns:c15="http://schemas.microsoft.com/office/drawing/2012/chart" uri="{CE6537A1-D6FC-4f65-9D91-7224C49458BB}"/>
                <c:ext xmlns:c16="http://schemas.microsoft.com/office/drawing/2014/chart" uri="{C3380CC4-5D6E-409C-BE32-E72D297353CC}">
                  <c16:uniqueId val="{0000006E-4FD0-4222-A59E-BD804ADC4A4B}"/>
                </c:ext>
              </c:extLst>
            </c:dLbl>
            <c:dLbl>
              <c:idx val="8"/>
              <c:delete val="1"/>
              <c:extLst>
                <c:ext xmlns:c15="http://schemas.microsoft.com/office/drawing/2012/chart" uri="{CE6537A1-D6FC-4f65-9D91-7224C49458BB}"/>
                <c:ext xmlns:c16="http://schemas.microsoft.com/office/drawing/2014/chart" uri="{C3380CC4-5D6E-409C-BE32-E72D297353CC}">
                  <c16:uniqueId val="{00000052-4FD0-4222-A59E-BD804ADC4A4B}"/>
                </c:ext>
              </c:extLst>
            </c:dLbl>
            <c:dLbl>
              <c:idx val="9"/>
              <c:delete val="1"/>
              <c:extLst>
                <c:ext xmlns:c15="http://schemas.microsoft.com/office/drawing/2012/chart" uri="{CE6537A1-D6FC-4f65-9D91-7224C49458BB}"/>
                <c:ext xmlns:c16="http://schemas.microsoft.com/office/drawing/2014/chart" uri="{C3380CC4-5D6E-409C-BE32-E72D297353CC}">
                  <c16:uniqueId val="{00000053-4FD0-4222-A59E-BD804ADC4A4B}"/>
                </c:ext>
              </c:extLst>
            </c:dLbl>
            <c:dLbl>
              <c:idx val="10"/>
              <c:delete val="1"/>
              <c:extLst>
                <c:ext xmlns:c15="http://schemas.microsoft.com/office/drawing/2012/chart" uri="{CE6537A1-D6FC-4f65-9D91-7224C49458BB}"/>
                <c:ext xmlns:c16="http://schemas.microsoft.com/office/drawing/2014/chart" uri="{C3380CC4-5D6E-409C-BE32-E72D297353CC}">
                  <c16:uniqueId val="{0000006A-4FD0-4222-A59E-BD804ADC4A4B}"/>
                </c:ext>
              </c:extLst>
            </c:dLbl>
            <c:dLbl>
              <c:idx val="11"/>
              <c:delete val="1"/>
              <c:extLst>
                <c:ext xmlns:c15="http://schemas.microsoft.com/office/drawing/2012/chart" uri="{CE6537A1-D6FC-4f65-9D91-7224C49458BB}"/>
                <c:ext xmlns:c16="http://schemas.microsoft.com/office/drawing/2014/chart" uri="{C3380CC4-5D6E-409C-BE32-E72D297353CC}">
                  <c16:uniqueId val="{00000060-4FD0-4222-A59E-BD804ADC4A4B}"/>
                </c:ext>
              </c:extLst>
            </c:dLbl>
            <c:dLbl>
              <c:idx val="12"/>
              <c:delete val="1"/>
              <c:extLst>
                <c:ext xmlns:c15="http://schemas.microsoft.com/office/drawing/2012/chart" uri="{CE6537A1-D6FC-4f65-9D91-7224C49458BB}"/>
                <c:ext xmlns:c16="http://schemas.microsoft.com/office/drawing/2014/chart" uri="{C3380CC4-5D6E-409C-BE32-E72D297353CC}">
                  <c16:uniqueId val="{00000064-4FD0-4222-A59E-BD804ADC4A4B}"/>
                </c:ext>
              </c:extLst>
            </c:dLbl>
            <c:dLbl>
              <c:idx val="13"/>
              <c:delete val="1"/>
              <c:extLst>
                <c:ext xmlns:c15="http://schemas.microsoft.com/office/drawing/2012/chart" uri="{CE6537A1-D6FC-4f65-9D91-7224C49458BB}"/>
                <c:ext xmlns:c16="http://schemas.microsoft.com/office/drawing/2014/chart" uri="{C3380CC4-5D6E-409C-BE32-E72D297353CC}">
                  <c16:uniqueId val="{0000005E-4FD0-4222-A59E-BD804ADC4A4B}"/>
                </c:ext>
              </c:extLst>
            </c:dLbl>
            <c:dLbl>
              <c:idx val="14"/>
              <c:delete val="1"/>
              <c:extLst>
                <c:ext xmlns:c15="http://schemas.microsoft.com/office/drawing/2012/chart" uri="{CE6537A1-D6FC-4f65-9D91-7224C49458BB}"/>
                <c:ext xmlns:c16="http://schemas.microsoft.com/office/drawing/2014/chart" uri="{C3380CC4-5D6E-409C-BE32-E72D297353CC}">
                  <c16:uniqueId val="{0000005B-4FD0-4222-A59E-BD804ADC4A4B}"/>
                </c:ext>
              </c:extLst>
            </c:dLbl>
            <c:dLbl>
              <c:idx val="15"/>
              <c:delete val="1"/>
              <c:extLst>
                <c:ext xmlns:c15="http://schemas.microsoft.com/office/drawing/2012/chart" uri="{CE6537A1-D6FC-4f65-9D91-7224C49458BB}"/>
                <c:ext xmlns:c16="http://schemas.microsoft.com/office/drawing/2014/chart" uri="{C3380CC4-5D6E-409C-BE32-E72D297353CC}">
                  <c16:uniqueId val="{0000005A-4FD0-4222-A59E-BD804ADC4A4B}"/>
                </c:ext>
              </c:extLst>
            </c:dLbl>
            <c:dLbl>
              <c:idx val="16"/>
              <c:delete val="1"/>
              <c:extLst>
                <c:ext xmlns:c15="http://schemas.microsoft.com/office/drawing/2012/chart" uri="{CE6537A1-D6FC-4f65-9D91-7224C49458BB}"/>
                <c:ext xmlns:c16="http://schemas.microsoft.com/office/drawing/2014/chart" uri="{C3380CC4-5D6E-409C-BE32-E72D297353CC}">
                  <c16:uniqueId val="{00000068-4FD0-4222-A59E-BD804ADC4A4B}"/>
                </c:ext>
              </c:extLst>
            </c:dLbl>
            <c:dLbl>
              <c:idx val="17"/>
              <c:delete val="1"/>
              <c:extLst>
                <c:ext xmlns:c15="http://schemas.microsoft.com/office/drawing/2012/chart" uri="{CE6537A1-D6FC-4f65-9D91-7224C49458BB}"/>
                <c:ext xmlns:c16="http://schemas.microsoft.com/office/drawing/2014/chart" uri="{C3380CC4-5D6E-409C-BE32-E72D297353CC}">
                  <c16:uniqueId val="{00000067-4FD0-4222-A59E-BD804ADC4A4B}"/>
                </c:ext>
              </c:extLst>
            </c:dLbl>
            <c:dLbl>
              <c:idx val="18"/>
              <c:delete val="1"/>
              <c:extLst>
                <c:ext xmlns:c15="http://schemas.microsoft.com/office/drawing/2012/chart" uri="{CE6537A1-D6FC-4f65-9D91-7224C49458BB}"/>
                <c:ext xmlns:c16="http://schemas.microsoft.com/office/drawing/2014/chart" uri="{C3380CC4-5D6E-409C-BE32-E72D297353CC}">
                  <c16:uniqueId val="{0000004F-4FD0-4222-A59E-BD804ADC4A4B}"/>
                </c:ext>
              </c:extLst>
            </c:dLbl>
            <c:dLbl>
              <c:idx val="19"/>
              <c:delete val="1"/>
              <c:extLst>
                <c:ext xmlns:c15="http://schemas.microsoft.com/office/drawing/2012/chart" uri="{CE6537A1-D6FC-4f65-9D91-7224C49458BB}"/>
                <c:ext xmlns:c16="http://schemas.microsoft.com/office/drawing/2014/chart" uri="{C3380CC4-5D6E-409C-BE32-E72D297353CC}">
                  <c16:uniqueId val="{0000004E-4FD0-4222-A59E-BD804ADC4A4B}"/>
                </c:ext>
              </c:extLst>
            </c:dLbl>
            <c:dLbl>
              <c:idx val="20"/>
              <c:delete val="1"/>
              <c:extLst>
                <c:ext xmlns:c15="http://schemas.microsoft.com/office/drawing/2012/chart" uri="{CE6537A1-D6FC-4f65-9D91-7224C49458BB}"/>
                <c:ext xmlns:c16="http://schemas.microsoft.com/office/drawing/2014/chart" uri="{C3380CC4-5D6E-409C-BE32-E72D297353CC}">
                  <c16:uniqueId val="{0000004D-4FD0-4222-A59E-BD804ADC4A4B}"/>
                </c:ext>
              </c:extLst>
            </c:dLbl>
            <c:dLbl>
              <c:idx val="21"/>
              <c:delete val="1"/>
              <c:extLst>
                <c:ext xmlns:c15="http://schemas.microsoft.com/office/drawing/2012/chart" uri="{CE6537A1-D6FC-4f65-9D91-7224C49458BB}"/>
                <c:ext xmlns:c16="http://schemas.microsoft.com/office/drawing/2014/chart" uri="{C3380CC4-5D6E-409C-BE32-E72D297353CC}">
                  <c16:uniqueId val="{0000004B-4FD0-4222-A59E-BD804ADC4A4B}"/>
                </c:ext>
              </c:extLst>
            </c:dLbl>
            <c:dLbl>
              <c:idx val="22"/>
              <c:delete val="1"/>
              <c:extLst>
                <c:ext xmlns:c15="http://schemas.microsoft.com/office/drawing/2012/chart" uri="{CE6537A1-D6FC-4f65-9D91-7224C49458BB}"/>
                <c:ext xmlns:c16="http://schemas.microsoft.com/office/drawing/2014/chart" uri="{C3380CC4-5D6E-409C-BE32-E72D297353CC}">
                  <c16:uniqueId val="{0000003F-4FD0-4222-A59E-BD804ADC4A4B}"/>
                </c:ext>
              </c:extLst>
            </c:dLbl>
            <c:dLbl>
              <c:idx val="23"/>
              <c:delete val="1"/>
              <c:extLst>
                <c:ext xmlns:c15="http://schemas.microsoft.com/office/drawing/2012/chart" uri="{CE6537A1-D6FC-4f65-9D91-7224C49458BB}"/>
                <c:ext xmlns:c16="http://schemas.microsoft.com/office/drawing/2014/chart" uri="{C3380CC4-5D6E-409C-BE32-E72D297353CC}">
                  <c16:uniqueId val="{00000040-4FD0-4222-A59E-BD804ADC4A4B}"/>
                </c:ext>
              </c:extLst>
            </c:dLbl>
            <c:dLbl>
              <c:idx val="24"/>
              <c:delete val="1"/>
              <c:extLst>
                <c:ext xmlns:c15="http://schemas.microsoft.com/office/drawing/2012/chart" uri="{CE6537A1-D6FC-4f65-9D91-7224C49458BB}"/>
                <c:ext xmlns:c16="http://schemas.microsoft.com/office/drawing/2014/chart" uri="{C3380CC4-5D6E-409C-BE32-E72D297353CC}">
                  <c16:uniqueId val="{00000048-4FD0-4222-A59E-BD804ADC4A4B}"/>
                </c:ext>
              </c:extLst>
            </c:dLbl>
            <c:dLbl>
              <c:idx val="25"/>
              <c:delete val="1"/>
              <c:extLst>
                <c:ext xmlns:c15="http://schemas.microsoft.com/office/drawing/2012/chart" uri="{CE6537A1-D6FC-4f65-9D91-7224C49458BB}"/>
                <c:ext xmlns:c16="http://schemas.microsoft.com/office/drawing/2014/chart" uri="{C3380CC4-5D6E-409C-BE32-E72D297353CC}">
                  <c16:uniqueId val="{00000041-4FD0-4222-A59E-BD804ADC4A4B}"/>
                </c:ext>
              </c:extLst>
            </c:dLbl>
            <c:dLbl>
              <c:idx val="26"/>
              <c:delete val="1"/>
              <c:extLst>
                <c:ext xmlns:c15="http://schemas.microsoft.com/office/drawing/2012/chart" uri="{CE6537A1-D6FC-4f65-9D91-7224C49458BB}"/>
                <c:ext xmlns:c16="http://schemas.microsoft.com/office/drawing/2014/chart" uri="{C3380CC4-5D6E-409C-BE32-E72D297353CC}">
                  <c16:uniqueId val="{00000047-4FD0-4222-A59E-BD804ADC4A4B}"/>
                </c:ext>
              </c:extLst>
            </c:dLbl>
            <c:dLbl>
              <c:idx val="27"/>
              <c:delete val="1"/>
              <c:extLst>
                <c:ext xmlns:c15="http://schemas.microsoft.com/office/drawing/2012/chart" uri="{CE6537A1-D6FC-4f65-9D91-7224C49458BB}"/>
                <c:ext xmlns:c16="http://schemas.microsoft.com/office/drawing/2014/chart" uri="{C3380CC4-5D6E-409C-BE32-E72D297353CC}">
                  <c16:uniqueId val="{00000046-4FD0-4222-A59E-BD804ADC4A4B}"/>
                </c:ext>
              </c:extLst>
            </c:dLbl>
            <c:dLbl>
              <c:idx val="28"/>
              <c:delete val="1"/>
              <c:extLst>
                <c:ext xmlns:c15="http://schemas.microsoft.com/office/drawing/2012/chart" uri="{CE6537A1-D6FC-4f65-9D91-7224C49458BB}"/>
                <c:ext xmlns:c16="http://schemas.microsoft.com/office/drawing/2014/chart" uri="{C3380CC4-5D6E-409C-BE32-E72D297353CC}">
                  <c16:uniqueId val="{00000042-4FD0-4222-A59E-BD804ADC4A4B}"/>
                </c:ext>
              </c:extLst>
            </c:dLbl>
            <c:dLbl>
              <c:idx val="29"/>
              <c:delete val="1"/>
              <c:extLst>
                <c:ext xmlns:c15="http://schemas.microsoft.com/office/drawing/2012/chart" uri="{CE6537A1-D6FC-4f65-9D91-7224C49458BB}"/>
                <c:ext xmlns:c16="http://schemas.microsoft.com/office/drawing/2014/chart" uri="{C3380CC4-5D6E-409C-BE32-E72D297353CC}">
                  <c16:uniqueId val="{00000045-4FD0-4222-A59E-BD804ADC4A4B}"/>
                </c:ext>
              </c:extLst>
            </c:dLbl>
            <c:dLbl>
              <c:idx val="30"/>
              <c:delete val="1"/>
              <c:extLst>
                <c:ext xmlns:c15="http://schemas.microsoft.com/office/drawing/2012/chart" uri="{CE6537A1-D6FC-4f65-9D91-7224C49458BB}"/>
                <c:ext xmlns:c16="http://schemas.microsoft.com/office/drawing/2014/chart" uri="{C3380CC4-5D6E-409C-BE32-E72D297353CC}">
                  <c16:uniqueId val="{00000043-4FD0-4222-A59E-BD804ADC4A4B}"/>
                </c:ext>
              </c:extLst>
            </c:dLbl>
            <c:dLbl>
              <c:idx val="31"/>
              <c:delete val="1"/>
              <c:extLst>
                <c:ext xmlns:c15="http://schemas.microsoft.com/office/drawing/2012/chart" uri="{CE6537A1-D6FC-4f65-9D91-7224C49458BB}"/>
                <c:ext xmlns:c16="http://schemas.microsoft.com/office/drawing/2014/chart" uri="{C3380CC4-5D6E-409C-BE32-E72D297353CC}">
                  <c16:uniqueId val="{00000044-4FD0-4222-A59E-BD804ADC4A4B}"/>
                </c:ext>
              </c:extLst>
            </c:dLbl>
            <c:dLbl>
              <c:idx val="32"/>
              <c:delete val="1"/>
              <c:extLst>
                <c:ext xmlns:c15="http://schemas.microsoft.com/office/drawing/2012/chart" uri="{CE6537A1-D6FC-4f65-9D91-7224C49458BB}"/>
                <c:ext xmlns:c16="http://schemas.microsoft.com/office/drawing/2014/chart" uri="{C3380CC4-5D6E-409C-BE32-E72D297353CC}">
                  <c16:uniqueId val="{0000004A-4FD0-4222-A59E-BD804ADC4A4B}"/>
                </c:ext>
              </c:extLst>
            </c:dLbl>
            <c:dLbl>
              <c:idx val="33"/>
              <c:delete val="1"/>
              <c:extLst>
                <c:ext xmlns:c15="http://schemas.microsoft.com/office/drawing/2012/chart" uri="{CE6537A1-D6FC-4f65-9D91-7224C49458BB}"/>
                <c:ext xmlns:c16="http://schemas.microsoft.com/office/drawing/2014/chart" uri="{C3380CC4-5D6E-409C-BE32-E72D297353CC}">
                  <c16:uniqueId val="{00000049-4FD0-4222-A59E-BD804ADC4A4B}"/>
                </c:ext>
              </c:extLst>
            </c:dLbl>
            <c:dLbl>
              <c:idx val="34"/>
              <c:delete val="1"/>
              <c:extLst>
                <c:ext xmlns:c15="http://schemas.microsoft.com/office/drawing/2012/chart" uri="{CE6537A1-D6FC-4f65-9D91-7224C49458BB}"/>
                <c:ext xmlns:c16="http://schemas.microsoft.com/office/drawing/2014/chart" uri="{C3380CC4-5D6E-409C-BE32-E72D297353CC}">
                  <c16:uniqueId val="{0000002B-4FD0-4222-A59E-BD804ADC4A4B}"/>
                </c:ext>
              </c:extLst>
            </c:dLbl>
            <c:dLbl>
              <c:idx val="35"/>
              <c:delete val="1"/>
              <c:extLst>
                <c:ext xmlns:c15="http://schemas.microsoft.com/office/drawing/2012/chart" uri="{CE6537A1-D6FC-4f65-9D91-7224C49458BB}"/>
                <c:ext xmlns:c16="http://schemas.microsoft.com/office/drawing/2014/chart" uri="{C3380CC4-5D6E-409C-BE32-E72D297353CC}">
                  <c16:uniqueId val="{0000002A-4FD0-4222-A59E-BD804ADC4A4B}"/>
                </c:ext>
              </c:extLst>
            </c:dLbl>
            <c:dLbl>
              <c:idx val="36"/>
              <c:delete val="1"/>
              <c:extLst>
                <c:ext xmlns:c15="http://schemas.microsoft.com/office/drawing/2012/chart" uri="{CE6537A1-D6FC-4f65-9D91-7224C49458BB}"/>
                <c:ext xmlns:c16="http://schemas.microsoft.com/office/drawing/2014/chart" uri="{C3380CC4-5D6E-409C-BE32-E72D297353CC}">
                  <c16:uniqueId val="{00000029-4FD0-4222-A59E-BD804ADC4A4B}"/>
                </c:ext>
              </c:extLst>
            </c:dLbl>
            <c:dLbl>
              <c:idx val="37"/>
              <c:delete val="1"/>
              <c:extLst>
                <c:ext xmlns:c15="http://schemas.microsoft.com/office/drawing/2012/chart" uri="{CE6537A1-D6FC-4f65-9D91-7224C49458BB}"/>
                <c:ext xmlns:c16="http://schemas.microsoft.com/office/drawing/2014/chart" uri="{C3380CC4-5D6E-409C-BE32-E72D297353CC}">
                  <c16:uniqueId val="{00000028-4FD0-4222-A59E-BD804ADC4A4B}"/>
                </c:ext>
              </c:extLst>
            </c:dLbl>
            <c:dLbl>
              <c:idx val="38"/>
              <c:delete val="1"/>
              <c:extLst>
                <c:ext xmlns:c15="http://schemas.microsoft.com/office/drawing/2012/chart" uri="{CE6537A1-D6FC-4f65-9D91-7224C49458BB}"/>
                <c:ext xmlns:c16="http://schemas.microsoft.com/office/drawing/2014/chart" uri="{C3380CC4-5D6E-409C-BE32-E72D297353CC}">
                  <c16:uniqueId val="{00000026-4FD0-4222-A59E-BD804ADC4A4B}"/>
                </c:ext>
              </c:extLst>
            </c:dLbl>
            <c:dLbl>
              <c:idx val="39"/>
              <c:delete val="1"/>
              <c:extLst>
                <c:ext xmlns:c15="http://schemas.microsoft.com/office/drawing/2012/chart" uri="{CE6537A1-D6FC-4f65-9D91-7224C49458BB}"/>
                <c:ext xmlns:c16="http://schemas.microsoft.com/office/drawing/2014/chart" uri="{C3380CC4-5D6E-409C-BE32-E72D297353CC}">
                  <c16:uniqueId val="{00000027-4FD0-4222-A59E-BD804ADC4A4B}"/>
                </c:ext>
              </c:extLst>
            </c:dLbl>
            <c:dLbl>
              <c:idx val="40"/>
              <c:delete val="1"/>
              <c:extLst>
                <c:ext xmlns:c15="http://schemas.microsoft.com/office/drawing/2012/chart" uri="{CE6537A1-D6FC-4f65-9D91-7224C49458BB}"/>
                <c:ext xmlns:c16="http://schemas.microsoft.com/office/drawing/2014/chart" uri="{C3380CC4-5D6E-409C-BE32-E72D297353CC}">
                  <c16:uniqueId val="{0000002D-4FD0-4222-A59E-BD804ADC4A4B}"/>
                </c:ext>
              </c:extLst>
            </c:dLbl>
            <c:dLbl>
              <c:idx val="41"/>
              <c:delete val="1"/>
              <c:extLst>
                <c:ext xmlns:c15="http://schemas.microsoft.com/office/drawing/2012/chart" uri="{CE6537A1-D6FC-4f65-9D91-7224C49458BB}"/>
                <c:ext xmlns:c16="http://schemas.microsoft.com/office/drawing/2014/chart" uri="{C3380CC4-5D6E-409C-BE32-E72D297353CC}">
                  <c16:uniqueId val="{0000002C-4FD0-4222-A59E-BD804ADC4A4B}"/>
                </c:ext>
              </c:extLst>
            </c:dLbl>
            <c:dLbl>
              <c:idx val="42"/>
              <c:delete val="1"/>
              <c:extLst>
                <c:ext xmlns:c15="http://schemas.microsoft.com/office/drawing/2012/chart" uri="{CE6537A1-D6FC-4f65-9D91-7224C49458BB}"/>
                <c:ext xmlns:c16="http://schemas.microsoft.com/office/drawing/2014/chart" uri="{C3380CC4-5D6E-409C-BE32-E72D297353CC}">
                  <c16:uniqueId val="{00000002-C344-4B45-B296-8C04EB22F23E}"/>
                </c:ext>
              </c:extLst>
            </c:dLbl>
            <c:dLbl>
              <c:idx val="43"/>
              <c:delete val="1"/>
              <c:extLst>
                <c:ext xmlns:c15="http://schemas.microsoft.com/office/drawing/2012/chart" uri="{CE6537A1-D6FC-4f65-9D91-7224C49458BB}"/>
                <c:ext xmlns:c16="http://schemas.microsoft.com/office/drawing/2014/chart" uri="{C3380CC4-5D6E-409C-BE32-E72D297353CC}">
                  <c16:uniqueId val="{00000003-B693-4DC7-910E-D9F222B19598}"/>
                </c:ext>
              </c:extLst>
            </c:dLbl>
            <c:dLbl>
              <c:idx val="44"/>
              <c:delete val="1"/>
              <c:extLst>
                <c:ext xmlns:c15="http://schemas.microsoft.com/office/drawing/2012/chart" uri="{CE6537A1-D6FC-4f65-9D91-7224C49458BB}"/>
                <c:ext xmlns:c16="http://schemas.microsoft.com/office/drawing/2014/chart" uri="{C3380CC4-5D6E-409C-BE32-E72D297353CC}">
                  <c16:uniqueId val="{00000003-4FD0-4222-A59E-BD804ADC4A4B}"/>
                </c:ext>
              </c:extLst>
            </c:dLbl>
            <c:dLbl>
              <c:idx val="45"/>
              <c:layout>
                <c:manualLayout>
                  <c:x val="-1.7808997808997938E-2"/>
                  <c:y val="-5.6444444444444443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85-4ACE-9FC6-114A8AA65413}"/>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25000"/>
                      </a:schemeClr>
                    </a:solidFill>
                    <a:latin typeface="+mn-lt"/>
                    <a:ea typeface="+mn-ea"/>
                    <a:cs typeface="+mn-cs"/>
                  </a:defRPr>
                </a:pPr>
                <a:endParaRPr lang="LID4096"/>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Official!$C$4:$C$51</c:f>
              <c:numCache>
                <c:formatCode>m/d/yyyy</c:formatCode>
                <c:ptCount val="48"/>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f>Official!$P$4:$P$52</c:f>
              <c:numCache>
                <c:formatCode>#,##0</c:formatCode>
                <c:ptCount val="49"/>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546</c:v>
                </c:pt>
                <c:pt idx="30">
                  <c:v>639</c:v>
                </c:pt>
                <c:pt idx="31">
                  <c:v>771</c:v>
                </c:pt>
                <c:pt idx="32">
                  <c:v>864</c:v>
                </c:pt>
                <c:pt idx="33">
                  <c:v>1039</c:v>
                </c:pt>
                <c:pt idx="34">
                  <c:v>1173</c:v>
                </c:pt>
                <c:pt idx="35">
                  <c:v>1339</c:v>
                </c:pt>
                <c:pt idx="36">
                  <c:v>1487</c:v>
                </c:pt>
                <c:pt idx="37">
                  <c:v>1651</c:v>
                </c:pt>
                <c:pt idx="38">
                  <c:v>1766</c:v>
                </c:pt>
                <c:pt idx="39">
                  <c:v>1867</c:v>
                </c:pt>
                <c:pt idx="40">
                  <c:v>2101</c:v>
                </c:pt>
                <c:pt idx="41">
                  <c:v>2248</c:v>
                </c:pt>
                <c:pt idx="42">
                  <c:v>2396</c:v>
                </c:pt>
                <c:pt idx="43">
                  <c:v>2511</c:v>
                </c:pt>
                <c:pt idx="44">
                  <c:v>2643</c:v>
                </c:pt>
                <c:pt idx="45">
                  <c:v>2737</c:v>
                </c:pt>
              </c:numCache>
            </c:numRef>
          </c:val>
          <c:extLst>
            <c:ext xmlns:c16="http://schemas.microsoft.com/office/drawing/2014/chart" uri="{C3380CC4-5D6E-409C-BE32-E72D297353CC}">
              <c16:uniqueId val="{0000000D-92F7-421C-BBA9-1B356F195734}"/>
            </c:ext>
          </c:extLst>
        </c:ser>
        <c:ser>
          <c:idx val="5"/>
          <c:order val="2"/>
          <c:tx>
            <c:strRef>
              <c:f>Official!$K$3</c:f>
              <c:strCache>
                <c:ptCount val="1"/>
                <c:pt idx="0">
                  <c:v>Hospitalized</c:v>
                </c:pt>
              </c:strCache>
            </c:strRef>
          </c:tx>
          <c:spPr>
            <a:solidFill>
              <a:schemeClr val="accent2"/>
            </a:solidFill>
            <a:ln>
              <a:noFill/>
            </a:ln>
            <a:effectLst>
              <a:outerShdw blurRad="50800" dist="38100" dir="5400000" algn="t" rotWithShape="0">
                <a:prstClr val="black">
                  <a:alpha val="70000"/>
                </a:prstClr>
              </a:outerShdw>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7F-4FD0-4222-A59E-BD804ADC4A4B}"/>
                </c:ext>
              </c:extLst>
            </c:dLbl>
            <c:dLbl>
              <c:idx val="1"/>
              <c:delete val="1"/>
              <c:extLst>
                <c:ext xmlns:c15="http://schemas.microsoft.com/office/drawing/2012/chart" uri="{CE6537A1-D6FC-4f65-9D91-7224C49458BB}"/>
                <c:ext xmlns:c16="http://schemas.microsoft.com/office/drawing/2014/chart" uri="{C3380CC4-5D6E-409C-BE32-E72D297353CC}">
                  <c16:uniqueId val="{0000007D-4FD0-4222-A59E-BD804ADC4A4B}"/>
                </c:ext>
              </c:extLst>
            </c:dLbl>
            <c:dLbl>
              <c:idx val="2"/>
              <c:delete val="1"/>
              <c:extLst>
                <c:ext xmlns:c15="http://schemas.microsoft.com/office/drawing/2012/chart" uri="{CE6537A1-D6FC-4f65-9D91-7224C49458BB}"/>
                <c:ext xmlns:c16="http://schemas.microsoft.com/office/drawing/2014/chart" uri="{C3380CC4-5D6E-409C-BE32-E72D297353CC}">
                  <c16:uniqueId val="{00000071-4FD0-4222-A59E-BD804ADC4A4B}"/>
                </c:ext>
              </c:extLst>
            </c:dLbl>
            <c:dLbl>
              <c:idx val="3"/>
              <c:delete val="1"/>
              <c:extLst>
                <c:ext xmlns:c15="http://schemas.microsoft.com/office/drawing/2012/chart" uri="{CE6537A1-D6FC-4f65-9D91-7224C49458BB}"/>
                <c:ext xmlns:c16="http://schemas.microsoft.com/office/drawing/2014/chart" uri="{C3380CC4-5D6E-409C-BE32-E72D297353CC}">
                  <c16:uniqueId val="{00000074-4FD0-4222-A59E-BD804ADC4A4B}"/>
                </c:ext>
              </c:extLst>
            </c:dLbl>
            <c:dLbl>
              <c:idx val="4"/>
              <c:delete val="1"/>
              <c:extLst>
                <c:ext xmlns:c15="http://schemas.microsoft.com/office/drawing/2012/chart" uri="{CE6537A1-D6FC-4f65-9D91-7224C49458BB}"/>
                <c:ext xmlns:c16="http://schemas.microsoft.com/office/drawing/2014/chart" uri="{C3380CC4-5D6E-409C-BE32-E72D297353CC}">
                  <c16:uniqueId val="{00000076-4FD0-4222-A59E-BD804ADC4A4B}"/>
                </c:ext>
              </c:extLst>
            </c:dLbl>
            <c:dLbl>
              <c:idx val="5"/>
              <c:delete val="1"/>
              <c:extLst>
                <c:ext xmlns:c15="http://schemas.microsoft.com/office/drawing/2012/chart" uri="{CE6537A1-D6FC-4f65-9D91-7224C49458BB}"/>
                <c:ext xmlns:c16="http://schemas.microsoft.com/office/drawing/2014/chart" uri="{C3380CC4-5D6E-409C-BE32-E72D297353CC}">
                  <c16:uniqueId val="{00000077-4FD0-4222-A59E-BD804ADC4A4B}"/>
                </c:ext>
              </c:extLst>
            </c:dLbl>
            <c:dLbl>
              <c:idx val="6"/>
              <c:delete val="1"/>
              <c:extLst>
                <c:ext xmlns:c15="http://schemas.microsoft.com/office/drawing/2012/chart" uri="{CE6537A1-D6FC-4f65-9D91-7224C49458BB}"/>
                <c:ext xmlns:c16="http://schemas.microsoft.com/office/drawing/2014/chart" uri="{C3380CC4-5D6E-409C-BE32-E72D297353CC}">
                  <c16:uniqueId val="{0000006B-4FD0-4222-A59E-BD804ADC4A4B}"/>
                </c:ext>
              </c:extLst>
            </c:dLbl>
            <c:dLbl>
              <c:idx val="7"/>
              <c:delete val="1"/>
              <c:extLst>
                <c:ext xmlns:c15="http://schemas.microsoft.com/office/drawing/2012/chart" uri="{CE6537A1-D6FC-4f65-9D91-7224C49458BB}"/>
                <c:ext xmlns:c16="http://schemas.microsoft.com/office/drawing/2014/chart" uri="{C3380CC4-5D6E-409C-BE32-E72D297353CC}">
                  <c16:uniqueId val="{0000006C-4FD0-4222-A59E-BD804ADC4A4B}"/>
                </c:ext>
              </c:extLst>
            </c:dLbl>
            <c:dLbl>
              <c:idx val="8"/>
              <c:delete val="1"/>
              <c:extLst>
                <c:ext xmlns:c15="http://schemas.microsoft.com/office/drawing/2012/chart" uri="{CE6537A1-D6FC-4f65-9D91-7224C49458BB}"/>
                <c:ext xmlns:c16="http://schemas.microsoft.com/office/drawing/2014/chart" uri="{C3380CC4-5D6E-409C-BE32-E72D297353CC}">
                  <c16:uniqueId val="{00000050-4FD0-4222-A59E-BD804ADC4A4B}"/>
                </c:ext>
              </c:extLst>
            </c:dLbl>
            <c:dLbl>
              <c:idx val="9"/>
              <c:delete val="1"/>
              <c:extLst>
                <c:ext xmlns:c15="http://schemas.microsoft.com/office/drawing/2012/chart" uri="{CE6537A1-D6FC-4f65-9D91-7224C49458BB}"/>
                <c:ext xmlns:c16="http://schemas.microsoft.com/office/drawing/2014/chart" uri="{C3380CC4-5D6E-409C-BE32-E72D297353CC}">
                  <c16:uniqueId val="{00000051-4FD0-4222-A59E-BD804ADC4A4B}"/>
                </c:ext>
              </c:extLst>
            </c:dLbl>
            <c:dLbl>
              <c:idx val="10"/>
              <c:delete val="1"/>
              <c:extLst>
                <c:ext xmlns:c15="http://schemas.microsoft.com/office/drawing/2012/chart" uri="{CE6537A1-D6FC-4f65-9D91-7224C49458BB}"/>
                <c:ext xmlns:c16="http://schemas.microsoft.com/office/drawing/2014/chart" uri="{C3380CC4-5D6E-409C-BE32-E72D297353CC}">
                  <c16:uniqueId val="{00000069-4FD0-4222-A59E-BD804ADC4A4B}"/>
                </c:ext>
              </c:extLst>
            </c:dLbl>
            <c:dLbl>
              <c:idx val="11"/>
              <c:delete val="1"/>
              <c:extLst>
                <c:ext xmlns:c15="http://schemas.microsoft.com/office/drawing/2012/chart" uri="{CE6537A1-D6FC-4f65-9D91-7224C49458BB}"/>
                <c:ext xmlns:c16="http://schemas.microsoft.com/office/drawing/2014/chart" uri="{C3380CC4-5D6E-409C-BE32-E72D297353CC}">
                  <c16:uniqueId val="{00000061-4FD0-4222-A59E-BD804ADC4A4B}"/>
                </c:ext>
              </c:extLst>
            </c:dLbl>
            <c:dLbl>
              <c:idx val="12"/>
              <c:delete val="1"/>
              <c:extLst>
                <c:ext xmlns:c15="http://schemas.microsoft.com/office/drawing/2012/chart" uri="{CE6537A1-D6FC-4f65-9D91-7224C49458BB}"/>
                <c:ext xmlns:c16="http://schemas.microsoft.com/office/drawing/2014/chart" uri="{C3380CC4-5D6E-409C-BE32-E72D297353CC}">
                  <c16:uniqueId val="{0000005F-4FD0-4222-A59E-BD804ADC4A4B}"/>
                </c:ext>
              </c:extLst>
            </c:dLbl>
            <c:dLbl>
              <c:idx val="13"/>
              <c:delete val="1"/>
              <c:extLst>
                <c:ext xmlns:c15="http://schemas.microsoft.com/office/drawing/2012/chart" uri="{CE6537A1-D6FC-4f65-9D91-7224C49458BB}"/>
                <c:ext xmlns:c16="http://schemas.microsoft.com/office/drawing/2014/chart" uri="{C3380CC4-5D6E-409C-BE32-E72D297353CC}">
                  <c16:uniqueId val="{00000059-4FD0-4222-A59E-BD804ADC4A4B}"/>
                </c:ext>
              </c:extLst>
            </c:dLbl>
            <c:dLbl>
              <c:idx val="14"/>
              <c:delete val="1"/>
              <c:extLst>
                <c:ext xmlns:c15="http://schemas.microsoft.com/office/drawing/2012/chart" uri="{CE6537A1-D6FC-4f65-9D91-7224C49458BB}"/>
                <c:ext xmlns:c16="http://schemas.microsoft.com/office/drawing/2014/chart" uri="{C3380CC4-5D6E-409C-BE32-E72D297353CC}">
                  <c16:uniqueId val="{00000058-4FD0-4222-A59E-BD804ADC4A4B}"/>
                </c:ext>
              </c:extLst>
            </c:dLbl>
            <c:dLbl>
              <c:idx val="15"/>
              <c:delete val="1"/>
              <c:extLst>
                <c:ext xmlns:c15="http://schemas.microsoft.com/office/drawing/2012/chart" uri="{CE6537A1-D6FC-4f65-9D91-7224C49458BB}"/>
                <c:ext xmlns:c16="http://schemas.microsoft.com/office/drawing/2014/chart" uri="{C3380CC4-5D6E-409C-BE32-E72D297353CC}">
                  <c16:uniqueId val="{00000057-4FD0-4222-A59E-BD804ADC4A4B}"/>
                </c:ext>
              </c:extLst>
            </c:dLbl>
            <c:dLbl>
              <c:idx val="16"/>
              <c:delete val="1"/>
              <c:extLst>
                <c:ext xmlns:c15="http://schemas.microsoft.com/office/drawing/2012/chart" uri="{CE6537A1-D6FC-4f65-9D91-7224C49458BB}"/>
                <c:ext xmlns:c16="http://schemas.microsoft.com/office/drawing/2014/chart" uri="{C3380CC4-5D6E-409C-BE32-E72D297353CC}">
                  <c16:uniqueId val="{00000066-4FD0-4222-A59E-BD804ADC4A4B}"/>
                </c:ext>
              </c:extLst>
            </c:dLbl>
            <c:dLbl>
              <c:idx val="17"/>
              <c:delete val="1"/>
              <c:extLst>
                <c:ext xmlns:c15="http://schemas.microsoft.com/office/drawing/2012/chart" uri="{CE6537A1-D6FC-4f65-9D91-7224C49458BB}"/>
                <c:ext xmlns:c16="http://schemas.microsoft.com/office/drawing/2014/chart" uri="{C3380CC4-5D6E-409C-BE32-E72D297353CC}">
                  <c16:uniqueId val="{00000065-4FD0-4222-A59E-BD804ADC4A4B}"/>
                </c:ext>
              </c:extLst>
            </c:dLbl>
            <c:dLbl>
              <c:idx val="18"/>
              <c:delete val="1"/>
              <c:extLst>
                <c:ext xmlns:c15="http://schemas.microsoft.com/office/drawing/2012/chart" uri="{CE6537A1-D6FC-4f65-9D91-7224C49458BB}"/>
                <c:ext xmlns:c16="http://schemas.microsoft.com/office/drawing/2014/chart" uri="{C3380CC4-5D6E-409C-BE32-E72D297353CC}">
                  <c16:uniqueId val="{0000004C-4FD0-4222-A59E-BD804ADC4A4B}"/>
                </c:ext>
              </c:extLst>
            </c:dLbl>
            <c:dLbl>
              <c:idx val="19"/>
              <c:delete val="1"/>
              <c:extLst>
                <c:ext xmlns:c15="http://schemas.microsoft.com/office/drawing/2012/chart" uri="{CE6537A1-D6FC-4f65-9D91-7224C49458BB}"/>
                <c:ext xmlns:c16="http://schemas.microsoft.com/office/drawing/2014/chart" uri="{C3380CC4-5D6E-409C-BE32-E72D297353CC}">
                  <c16:uniqueId val="{0000003E-4FD0-4222-A59E-BD804ADC4A4B}"/>
                </c:ext>
              </c:extLst>
            </c:dLbl>
            <c:dLbl>
              <c:idx val="20"/>
              <c:delete val="1"/>
              <c:extLst>
                <c:ext xmlns:c15="http://schemas.microsoft.com/office/drawing/2012/chart" uri="{CE6537A1-D6FC-4f65-9D91-7224C49458BB}"/>
                <c:ext xmlns:c16="http://schemas.microsoft.com/office/drawing/2014/chart" uri="{C3380CC4-5D6E-409C-BE32-E72D297353CC}">
                  <c16:uniqueId val="{0000003D-4FD0-4222-A59E-BD804ADC4A4B}"/>
                </c:ext>
              </c:extLst>
            </c:dLbl>
            <c:dLbl>
              <c:idx val="21"/>
              <c:delete val="1"/>
              <c:extLst>
                <c:ext xmlns:c15="http://schemas.microsoft.com/office/drawing/2012/chart" uri="{CE6537A1-D6FC-4f65-9D91-7224C49458BB}"/>
                <c:ext xmlns:c16="http://schemas.microsoft.com/office/drawing/2014/chart" uri="{C3380CC4-5D6E-409C-BE32-E72D297353CC}">
                  <c16:uniqueId val="{0000003C-4FD0-4222-A59E-BD804ADC4A4B}"/>
                </c:ext>
              </c:extLst>
            </c:dLbl>
            <c:dLbl>
              <c:idx val="22"/>
              <c:delete val="1"/>
              <c:extLst>
                <c:ext xmlns:c15="http://schemas.microsoft.com/office/drawing/2012/chart" uri="{CE6537A1-D6FC-4f65-9D91-7224C49458BB}"/>
                <c:ext xmlns:c16="http://schemas.microsoft.com/office/drawing/2014/chart" uri="{C3380CC4-5D6E-409C-BE32-E72D297353CC}">
                  <c16:uniqueId val="{0000003B-4FD0-4222-A59E-BD804ADC4A4B}"/>
                </c:ext>
              </c:extLst>
            </c:dLbl>
            <c:dLbl>
              <c:idx val="23"/>
              <c:delete val="1"/>
              <c:extLst>
                <c:ext xmlns:c15="http://schemas.microsoft.com/office/drawing/2012/chart" uri="{CE6537A1-D6FC-4f65-9D91-7224C49458BB}"/>
                <c:ext xmlns:c16="http://schemas.microsoft.com/office/drawing/2014/chart" uri="{C3380CC4-5D6E-409C-BE32-E72D297353CC}">
                  <c16:uniqueId val="{0000003A-4FD0-4222-A59E-BD804ADC4A4B}"/>
                </c:ext>
              </c:extLst>
            </c:dLbl>
            <c:dLbl>
              <c:idx val="24"/>
              <c:delete val="1"/>
              <c:extLst>
                <c:ext xmlns:c15="http://schemas.microsoft.com/office/drawing/2012/chart" uri="{CE6537A1-D6FC-4f65-9D91-7224C49458BB}"/>
                <c:ext xmlns:c16="http://schemas.microsoft.com/office/drawing/2014/chart" uri="{C3380CC4-5D6E-409C-BE32-E72D297353CC}">
                  <c16:uniqueId val="{00000039-4FD0-4222-A59E-BD804ADC4A4B}"/>
                </c:ext>
              </c:extLst>
            </c:dLbl>
            <c:dLbl>
              <c:idx val="25"/>
              <c:delete val="1"/>
              <c:extLst>
                <c:ext xmlns:c15="http://schemas.microsoft.com/office/drawing/2012/chart" uri="{CE6537A1-D6FC-4f65-9D91-7224C49458BB}"/>
                <c:ext xmlns:c16="http://schemas.microsoft.com/office/drawing/2014/chart" uri="{C3380CC4-5D6E-409C-BE32-E72D297353CC}">
                  <c16:uniqueId val="{00000038-4FD0-4222-A59E-BD804ADC4A4B}"/>
                </c:ext>
              </c:extLst>
            </c:dLbl>
            <c:dLbl>
              <c:idx val="26"/>
              <c:delete val="1"/>
              <c:extLst>
                <c:ext xmlns:c15="http://schemas.microsoft.com/office/drawing/2012/chart" uri="{CE6537A1-D6FC-4f65-9D91-7224C49458BB}"/>
                <c:ext xmlns:c16="http://schemas.microsoft.com/office/drawing/2014/chart" uri="{C3380CC4-5D6E-409C-BE32-E72D297353CC}">
                  <c16:uniqueId val="{00000037-4FD0-4222-A59E-BD804ADC4A4B}"/>
                </c:ext>
              </c:extLst>
            </c:dLbl>
            <c:dLbl>
              <c:idx val="27"/>
              <c:delete val="1"/>
              <c:extLst>
                <c:ext xmlns:c15="http://schemas.microsoft.com/office/drawing/2012/chart" uri="{CE6537A1-D6FC-4f65-9D91-7224C49458BB}"/>
                <c:ext xmlns:c16="http://schemas.microsoft.com/office/drawing/2014/chart" uri="{C3380CC4-5D6E-409C-BE32-E72D297353CC}">
                  <c16:uniqueId val="{00000036-4FD0-4222-A59E-BD804ADC4A4B}"/>
                </c:ext>
              </c:extLst>
            </c:dLbl>
            <c:dLbl>
              <c:idx val="28"/>
              <c:delete val="1"/>
              <c:extLst>
                <c:ext xmlns:c15="http://schemas.microsoft.com/office/drawing/2012/chart" uri="{CE6537A1-D6FC-4f65-9D91-7224C49458BB}"/>
                <c:ext xmlns:c16="http://schemas.microsoft.com/office/drawing/2014/chart" uri="{C3380CC4-5D6E-409C-BE32-E72D297353CC}">
                  <c16:uniqueId val="{00000035-4FD0-4222-A59E-BD804ADC4A4B}"/>
                </c:ext>
              </c:extLst>
            </c:dLbl>
            <c:dLbl>
              <c:idx val="29"/>
              <c:delete val="1"/>
              <c:extLst>
                <c:ext xmlns:c15="http://schemas.microsoft.com/office/drawing/2012/chart" uri="{CE6537A1-D6FC-4f65-9D91-7224C49458BB}"/>
                <c:ext xmlns:c16="http://schemas.microsoft.com/office/drawing/2014/chart" uri="{C3380CC4-5D6E-409C-BE32-E72D297353CC}">
                  <c16:uniqueId val="{00000034-4FD0-4222-A59E-BD804ADC4A4B}"/>
                </c:ext>
              </c:extLst>
            </c:dLbl>
            <c:dLbl>
              <c:idx val="30"/>
              <c:delete val="1"/>
              <c:extLst>
                <c:ext xmlns:c15="http://schemas.microsoft.com/office/drawing/2012/chart" uri="{CE6537A1-D6FC-4f65-9D91-7224C49458BB}"/>
                <c:ext xmlns:c16="http://schemas.microsoft.com/office/drawing/2014/chart" uri="{C3380CC4-5D6E-409C-BE32-E72D297353CC}">
                  <c16:uniqueId val="{00000033-4FD0-4222-A59E-BD804ADC4A4B}"/>
                </c:ext>
              </c:extLst>
            </c:dLbl>
            <c:dLbl>
              <c:idx val="31"/>
              <c:delete val="1"/>
              <c:extLst>
                <c:ext xmlns:c15="http://schemas.microsoft.com/office/drawing/2012/chart" uri="{CE6537A1-D6FC-4f65-9D91-7224C49458BB}"/>
                <c:ext xmlns:c16="http://schemas.microsoft.com/office/drawing/2014/chart" uri="{C3380CC4-5D6E-409C-BE32-E72D297353CC}">
                  <c16:uniqueId val="{00000032-4FD0-4222-A59E-BD804ADC4A4B}"/>
                </c:ext>
              </c:extLst>
            </c:dLbl>
            <c:dLbl>
              <c:idx val="32"/>
              <c:delete val="1"/>
              <c:extLst>
                <c:ext xmlns:c15="http://schemas.microsoft.com/office/drawing/2012/chart" uri="{CE6537A1-D6FC-4f65-9D91-7224C49458BB}"/>
                <c:ext xmlns:c16="http://schemas.microsoft.com/office/drawing/2014/chart" uri="{C3380CC4-5D6E-409C-BE32-E72D297353CC}">
                  <c16:uniqueId val="{00000031-4FD0-4222-A59E-BD804ADC4A4B}"/>
                </c:ext>
              </c:extLst>
            </c:dLbl>
            <c:dLbl>
              <c:idx val="33"/>
              <c:delete val="1"/>
              <c:extLst>
                <c:ext xmlns:c15="http://schemas.microsoft.com/office/drawing/2012/chart" uri="{CE6537A1-D6FC-4f65-9D91-7224C49458BB}"/>
                <c:ext xmlns:c16="http://schemas.microsoft.com/office/drawing/2014/chart" uri="{C3380CC4-5D6E-409C-BE32-E72D297353CC}">
                  <c16:uniqueId val="{00000030-4FD0-4222-A59E-BD804ADC4A4B}"/>
                </c:ext>
              </c:extLst>
            </c:dLbl>
            <c:dLbl>
              <c:idx val="34"/>
              <c:delete val="1"/>
              <c:extLst>
                <c:ext xmlns:c15="http://schemas.microsoft.com/office/drawing/2012/chart" uri="{CE6537A1-D6FC-4f65-9D91-7224C49458BB}"/>
                <c:ext xmlns:c16="http://schemas.microsoft.com/office/drawing/2014/chart" uri="{C3380CC4-5D6E-409C-BE32-E72D297353CC}">
                  <c16:uniqueId val="{0000002F-4FD0-4222-A59E-BD804ADC4A4B}"/>
                </c:ext>
              </c:extLst>
            </c:dLbl>
            <c:dLbl>
              <c:idx val="35"/>
              <c:delete val="1"/>
              <c:extLst>
                <c:ext xmlns:c15="http://schemas.microsoft.com/office/drawing/2012/chart" uri="{CE6537A1-D6FC-4f65-9D91-7224C49458BB}"/>
                <c:ext xmlns:c16="http://schemas.microsoft.com/office/drawing/2014/chart" uri="{C3380CC4-5D6E-409C-BE32-E72D297353CC}">
                  <c16:uniqueId val="{0000002E-4FD0-4222-A59E-BD804ADC4A4B}"/>
                </c:ext>
              </c:extLst>
            </c:dLbl>
            <c:dLbl>
              <c:idx val="36"/>
              <c:delete val="1"/>
              <c:extLst>
                <c:ext xmlns:c15="http://schemas.microsoft.com/office/drawing/2012/chart" uri="{CE6537A1-D6FC-4f65-9D91-7224C49458BB}"/>
                <c:ext xmlns:c16="http://schemas.microsoft.com/office/drawing/2014/chart" uri="{C3380CC4-5D6E-409C-BE32-E72D297353CC}">
                  <c16:uniqueId val="{00000025-4FD0-4222-A59E-BD804ADC4A4B}"/>
                </c:ext>
              </c:extLst>
            </c:dLbl>
            <c:dLbl>
              <c:idx val="37"/>
              <c:delete val="1"/>
              <c:extLst>
                <c:ext xmlns:c15="http://schemas.microsoft.com/office/drawing/2012/chart" uri="{CE6537A1-D6FC-4f65-9D91-7224C49458BB}"/>
                <c:ext xmlns:c16="http://schemas.microsoft.com/office/drawing/2014/chart" uri="{C3380CC4-5D6E-409C-BE32-E72D297353CC}">
                  <c16:uniqueId val="{00000024-4FD0-4222-A59E-BD804ADC4A4B}"/>
                </c:ext>
              </c:extLst>
            </c:dLbl>
            <c:dLbl>
              <c:idx val="38"/>
              <c:delete val="1"/>
              <c:extLst>
                <c:ext xmlns:c15="http://schemas.microsoft.com/office/drawing/2012/chart" uri="{CE6537A1-D6FC-4f65-9D91-7224C49458BB}"/>
                <c:ext xmlns:c16="http://schemas.microsoft.com/office/drawing/2014/chart" uri="{C3380CC4-5D6E-409C-BE32-E72D297353CC}">
                  <c16:uniqueId val="{00000023-4FD0-4222-A59E-BD804ADC4A4B}"/>
                </c:ext>
              </c:extLst>
            </c:dLbl>
            <c:dLbl>
              <c:idx val="39"/>
              <c:delete val="1"/>
              <c:extLst>
                <c:ext xmlns:c15="http://schemas.microsoft.com/office/drawing/2012/chart" uri="{CE6537A1-D6FC-4f65-9D91-7224C49458BB}"/>
                <c:ext xmlns:c16="http://schemas.microsoft.com/office/drawing/2014/chart" uri="{C3380CC4-5D6E-409C-BE32-E72D297353CC}">
                  <c16:uniqueId val="{00000022-4FD0-4222-A59E-BD804ADC4A4B}"/>
                </c:ext>
              </c:extLst>
            </c:dLbl>
            <c:dLbl>
              <c:idx val="40"/>
              <c:delete val="1"/>
              <c:extLst>
                <c:ext xmlns:c15="http://schemas.microsoft.com/office/drawing/2012/chart" uri="{CE6537A1-D6FC-4f65-9D91-7224C49458BB}"/>
                <c:ext xmlns:c16="http://schemas.microsoft.com/office/drawing/2014/chart" uri="{C3380CC4-5D6E-409C-BE32-E72D297353CC}">
                  <c16:uniqueId val="{00000020-4FD0-4222-A59E-BD804ADC4A4B}"/>
                </c:ext>
              </c:extLst>
            </c:dLbl>
            <c:dLbl>
              <c:idx val="41"/>
              <c:delete val="1"/>
              <c:extLst>
                <c:ext xmlns:c15="http://schemas.microsoft.com/office/drawing/2012/chart" uri="{CE6537A1-D6FC-4f65-9D91-7224C49458BB}"/>
                <c:ext xmlns:c16="http://schemas.microsoft.com/office/drawing/2014/chart" uri="{C3380CC4-5D6E-409C-BE32-E72D297353CC}">
                  <c16:uniqueId val="{00000021-4FD0-4222-A59E-BD804ADC4A4B}"/>
                </c:ext>
              </c:extLst>
            </c:dLbl>
            <c:dLbl>
              <c:idx val="42"/>
              <c:delete val="1"/>
              <c:extLst>
                <c:ext xmlns:c15="http://schemas.microsoft.com/office/drawing/2012/chart" uri="{CE6537A1-D6FC-4f65-9D91-7224C49458BB}"/>
                <c:ext xmlns:c16="http://schemas.microsoft.com/office/drawing/2014/chart" uri="{C3380CC4-5D6E-409C-BE32-E72D297353CC}">
                  <c16:uniqueId val="{00000003-C344-4B45-B296-8C04EB22F23E}"/>
                </c:ext>
              </c:extLst>
            </c:dLbl>
            <c:dLbl>
              <c:idx val="43"/>
              <c:delete val="1"/>
              <c:extLst>
                <c:ext xmlns:c15="http://schemas.microsoft.com/office/drawing/2012/chart" uri="{CE6537A1-D6FC-4f65-9D91-7224C49458BB}"/>
                <c:ext xmlns:c16="http://schemas.microsoft.com/office/drawing/2014/chart" uri="{C3380CC4-5D6E-409C-BE32-E72D297353CC}">
                  <c16:uniqueId val="{00000002-B693-4DC7-910E-D9F222B19598}"/>
                </c:ext>
              </c:extLst>
            </c:dLbl>
            <c:dLbl>
              <c:idx val="44"/>
              <c:delete val="1"/>
              <c:extLst>
                <c:ext xmlns:c15="http://schemas.microsoft.com/office/drawing/2012/chart" uri="{CE6537A1-D6FC-4f65-9D91-7224C49458BB}"/>
                <c:ext xmlns:c16="http://schemas.microsoft.com/office/drawing/2014/chart" uri="{C3380CC4-5D6E-409C-BE32-E72D297353CC}">
                  <c16:uniqueId val="{00000002-4FD0-4222-A59E-BD804ADC4A4B}"/>
                </c:ext>
              </c:extLst>
            </c:dLbl>
            <c:dLbl>
              <c:idx val="45"/>
              <c:layout>
                <c:manualLayout>
                  <c:x val="-1.9587040137448716E-2"/>
                  <c:y val="-0.15345833333333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985-4ACE-9FC6-114A8AA65413}"/>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Official!$C$4:$C$51</c:f>
              <c:numCache>
                <c:formatCode>m/d/yyyy</c:formatCode>
                <c:ptCount val="48"/>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f>Official!$K$4:$K$51</c:f>
              <c:numCache>
                <c:formatCode>#,##0</c:formatCode>
                <c:ptCount val="4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86</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pt idx="33">
                  <c:v>4712</c:v>
                </c:pt>
                <c:pt idx="34">
                  <c:v>5159</c:v>
                </c:pt>
                <c:pt idx="35">
                  <c:v>5784</c:v>
                </c:pt>
                <c:pt idx="36">
                  <c:v>6286</c:v>
                </c:pt>
                <c:pt idx="37">
                  <c:v>6622</c:v>
                </c:pt>
                <c:pt idx="38">
                  <c:v>6875</c:v>
                </c:pt>
                <c:pt idx="39">
                  <c:v>7135</c:v>
                </c:pt>
                <c:pt idx="40">
                  <c:v>7427</c:v>
                </c:pt>
                <c:pt idx="41">
                  <c:v>7735</c:v>
                </c:pt>
                <c:pt idx="42">
                  <c:v>7972</c:v>
                </c:pt>
                <c:pt idx="43">
                  <c:v>8197</c:v>
                </c:pt>
                <c:pt idx="44">
                  <c:v>8386</c:v>
                </c:pt>
                <c:pt idx="45">
                  <c:v>8582</c:v>
                </c:pt>
              </c:numCache>
            </c:numRef>
          </c:val>
          <c:extLst>
            <c:ext xmlns:c16="http://schemas.microsoft.com/office/drawing/2014/chart" uri="{C3380CC4-5D6E-409C-BE32-E72D297353CC}">
              <c16:uniqueId val="{00000020-92F7-421C-BBA9-1B356F195734}"/>
            </c:ext>
          </c:extLst>
        </c:ser>
        <c:ser>
          <c:idx val="2"/>
          <c:order val="3"/>
          <c:tx>
            <c:strRef>
              <c:f>Official!$D$3</c:f>
              <c:strCache>
                <c:ptCount val="1"/>
                <c:pt idx="0">
                  <c:v>vorig</c:v>
                </c:pt>
              </c:strCache>
            </c:strRef>
          </c:tx>
          <c:spPr>
            <a:solidFill>
              <a:schemeClr val="accent1">
                <a:lumMod val="40000"/>
                <a:lumOff val="60000"/>
              </a:schemeClr>
            </a:solidFill>
            <a:ln>
              <a:noFill/>
            </a:ln>
            <a:effectLst>
              <a:outerShdw blurRad="50800" dist="50800" dir="5400000" algn="ctr" rotWithShape="0">
                <a:schemeClr val="tx1">
                  <a:alpha val="70000"/>
                </a:schemeClr>
              </a:outerShdw>
            </a:effectLst>
          </c:spPr>
          <c:invertIfNegative val="0"/>
          <c:cat>
            <c:numRef>
              <c:f>Official!$C$4:$C$51</c:f>
              <c:numCache>
                <c:formatCode>m/d/yyyy</c:formatCode>
                <c:ptCount val="48"/>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f>Official!$D$4:$D$51</c:f>
              <c:numCache>
                <c:formatCode>General</c:formatCode>
                <c:ptCount val="48"/>
                <c:pt idx="0">
                  <c:v>0</c:v>
                </c:pt>
                <c:pt idx="1">
                  <c:v>1</c:v>
                </c:pt>
                <c:pt idx="2">
                  <c:v>2</c:v>
                </c:pt>
                <c:pt idx="3">
                  <c:v>6</c:v>
                </c:pt>
                <c:pt idx="4">
                  <c:v>9</c:v>
                </c:pt>
                <c:pt idx="5">
                  <c:v>17</c:v>
                </c:pt>
                <c:pt idx="6">
                  <c:v>23</c:v>
                </c:pt>
                <c:pt idx="7">
                  <c:v>38</c:v>
                </c:pt>
                <c:pt idx="8">
                  <c:v>80</c:v>
                </c:pt>
                <c:pt idx="9">
                  <c:v>126</c:v>
                </c:pt>
                <c:pt idx="10">
                  <c:v>184</c:v>
                </c:pt>
                <c:pt idx="11">
                  <c:v>261</c:v>
                </c:pt>
                <c:pt idx="12">
                  <c:v>316</c:v>
                </c:pt>
                <c:pt idx="13">
                  <c:v>376</c:v>
                </c:pt>
                <c:pt idx="14">
                  <c:v>412</c:v>
                </c:pt>
                <c:pt idx="15">
                  <c:v>489</c:v>
                </c:pt>
                <c:pt idx="16">
                  <c:v>656</c:v>
                </c:pt>
                <c:pt idx="17">
                  <c:v>777</c:v>
                </c:pt>
                <c:pt idx="18">
                  <c:v>906</c:v>
                </c:pt>
                <c:pt idx="19">
                  <c:v>1056</c:v>
                </c:pt>
                <c:pt idx="20">
                  <c:v>1239</c:v>
                </c:pt>
                <c:pt idx="21">
                  <c:v>1486</c:v>
                </c:pt>
                <c:pt idx="22">
                  <c:v>1711</c:v>
                </c:pt>
                <c:pt idx="23">
                  <c:v>2022</c:v>
                </c:pt>
                <c:pt idx="24">
                  <c:v>2464</c:v>
                </c:pt>
                <c:pt idx="25" formatCode="0">
                  <c:v>2761</c:v>
                </c:pt>
                <c:pt idx="26" formatCode="0">
                  <c:v>2978</c:v>
                </c:pt>
                <c:pt idx="27" formatCode="0">
                  <c:v>3368</c:v>
                </c:pt>
                <c:pt idx="28" formatCode="0">
                  <c:v>3827</c:v>
                </c:pt>
                <c:pt idx="29" formatCode="0">
                  <c:v>4385</c:v>
                </c:pt>
                <c:pt idx="30" formatCode="0">
                  <c:v>5010</c:v>
                </c:pt>
                <c:pt idx="31" formatCode="0">
                  <c:v>5508</c:v>
                </c:pt>
                <c:pt idx="32" formatCode="0">
                  <c:v>6012</c:v>
                </c:pt>
                <c:pt idx="33" formatCode="0">
                  <c:v>5999</c:v>
                </c:pt>
                <c:pt idx="34" formatCode="0">
                  <c:v>6263</c:v>
                </c:pt>
                <c:pt idx="35" formatCode="0">
                  <c:v>6491</c:v>
                </c:pt>
                <c:pt idx="36" formatCode="0">
                  <c:v>6924</c:v>
                </c:pt>
                <c:pt idx="37" formatCode="0">
                  <c:v>7450</c:v>
                </c:pt>
                <c:pt idx="38" formatCode="0">
                  <c:v>7986</c:v>
                </c:pt>
                <c:pt idx="39" formatCode="0">
                  <c:v>8849</c:v>
                </c:pt>
                <c:pt idx="40" formatCode="0">
                  <c:v>9275</c:v>
                </c:pt>
                <c:pt idx="41" formatCode="0">
                  <c:v>9597</c:v>
                </c:pt>
                <c:pt idx="42" formatCode="0">
                  <c:v>10181</c:v>
                </c:pt>
                <c:pt idx="43" formatCode="0">
                  <c:v>11054</c:v>
                </c:pt>
                <c:pt idx="44" formatCode="0">
                  <c:v>12068</c:v>
                </c:pt>
                <c:pt idx="45" formatCode="0">
                  <c:v>13094</c:v>
                </c:pt>
              </c:numCache>
            </c:numRef>
          </c:val>
          <c:extLst>
            <c:ext xmlns:c16="http://schemas.microsoft.com/office/drawing/2014/chart" uri="{C3380CC4-5D6E-409C-BE32-E72D297353CC}">
              <c16:uniqueId val="{0000000F-92F7-421C-BBA9-1B356F195734}"/>
            </c:ext>
          </c:extLst>
        </c:ser>
        <c:ser>
          <c:idx val="3"/>
          <c:order val="4"/>
          <c:tx>
            <c:strRef>
              <c:f>Official!$F$3</c:f>
              <c:strCache>
                <c:ptCount val="1"/>
                <c:pt idx="0">
                  <c:v>New Cases</c:v>
                </c:pt>
              </c:strCache>
            </c:strRef>
          </c:tx>
          <c:spPr>
            <a:solidFill>
              <a:schemeClr val="accent1">
                <a:lumMod val="60000"/>
                <a:lumOff val="40000"/>
              </a:schemeClr>
            </a:solidFill>
            <a:ln>
              <a:noFill/>
            </a:ln>
            <a:effectLst>
              <a:outerShdw blurRad="50800" dist="50800" dir="5400000" algn="ctr" rotWithShape="0">
                <a:schemeClr val="tx1">
                  <a:alpha val="64000"/>
                </a:schemeClr>
              </a:outerShdw>
            </a:effectLst>
          </c:spPr>
          <c:invertIfNegative val="0"/>
          <c:dLbls>
            <c:dLbl>
              <c:idx val="45"/>
              <c:layout>
                <c:manualLayout>
                  <c:x val="-3.7393440262401975E-2"/>
                  <c:y val="-3.527777777777777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985-4ACE-9FC6-114A8AA65413}"/>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Official!$C$4:$C$51</c:f>
              <c:numCache>
                <c:formatCode>m/d/yyyy</c:formatCode>
                <c:ptCount val="48"/>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f>Official!$F$4:$F$51</c:f>
              <c:numCache>
                <c:formatCode>#,##0</c:formatCode>
                <c:ptCount val="48"/>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pt idx="33">
                  <c:v>845</c:v>
                </c:pt>
                <c:pt idx="34">
                  <c:v>1019</c:v>
                </c:pt>
                <c:pt idx="35">
                  <c:v>1083</c:v>
                </c:pt>
                <c:pt idx="36">
                  <c:v>1026</c:v>
                </c:pt>
                <c:pt idx="37">
                  <c:v>904</c:v>
                </c:pt>
                <c:pt idx="38">
                  <c:v>1224</c:v>
                </c:pt>
                <c:pt idx="39">
                  <c:v>952</c:v>
                </c:pt>
                <c:pt idx="40">
                  <c:v>777</c:v>
                </c:pt>
                <c:pt idx="41">
                  <c:v>969</c:v>
                </c:pt>
                <c:pt idx="42">
                  <c:v>1213</c:v>
                </c:pt>
                <c:pt idx="43">
                  <c:v>1335</c:v>
                </c:pt>
                <c:pt idx="44">
                  <c:v>1316</c:v>
                </c:pt>
                <c:pt idx="45">
                  <c:v>1188</c:v>
                </c:pt>
              </c:numCache>
            </c:numRef>
          </c:val>
          <c:extLst>
            <c:ext xmlns:c16="http://schemas.microsoft.com/office/drawing/2014/chart" uri="{C3380CC4-5D6E-409C-BE32-E72D297353CC}">
              <c16:uniqueId val="{0000001D-92F7-421C-BBA9-1B356F195734}"/>
            </c:ext>
          </c:extLst>
        </c:ser>
        <c:dLbls>
          <c:showLegendKey val="0"/>
          <c:showVal val="0"/>
          <c:showCatName val="0"/>
          <c:showSerName val="0"/>
          <c:showPercent val="0"/>
          <c:showBubbleSize val="0"/>
        </c:dLbls>
        <c:gapWidth val="0"/>
        <c:overlap val="100"/>
        <c:axId val="759634088"/>
        <c:axId val="759630152"/>
      </c:barChart>
      <c:lineChart>
        <c:grouping val="standard"/>
        <c:varyColors val="0"/>
        <c:ser>
          <c:idx val="4"/>
          <c:order val="0"/>
          <c:tx>
            <c:strRef>
              <c:f>Official!$F$2</c:f>
              <c:strCache>
                <c:ptCount val="1"/>
              </c:strCache>
            </c:strRef>
          </c:tx>
          <c:spPr>
            <a:ln w="28575" cap="rnd">
              <a:noFill/>
              <a:round/>
            </a:ln>
            <a:effectLst/>
          </c:spPr>
          <c:marker>
            <c:symbol val="none"/>
          </c:marker>
          <c:dLbls>
            <c:dLbl>
              <c:idx val="45"/>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985-4ACE-9FC6-114A8AA65413}"/>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Official!$C$4:$C$51</c:f>
              <c:numCache>
                <c:formatCode>m/d/yyyy</c:formatCode>
                <c:ptCount val="48"/>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f>Official!$E$4:$E$51</c:f>
              <c:numCache>
                <c:formatCode>#,##0</c:formatCode>
                <c:ptCount val="48"/>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pt idx="33">
                  <c:v>12595</c:v>
                </c:pt>
                <c:pt idx="34">
                  <c:v>13614</c:v>
                </c:pt>
                <c:pt idx="35">
                  <c:v>14697</c:v>
                </c:pt>
                <c:pt idx="36">
                  <c:v>15723</c:v>
                </c:pt>
                <c:pt idx="37">
                  <c:v>16627</c:v>
                </c:pt>
                <c:pt idx="38">
                  <c:v>17851</c:v>
                </c:pt>
                <c:pt idx="39">
                  <c:v>18803</c:v>
                </c:pt>
                <c:pt idx="40">
                  <c:v>19580</c:v>
                </c:pt>
                <c:pt idx="41">
                  <c:v>20549</c:v>
                </c:pt>
                <c:pt idx="42">
                  <c:v>21762</c:v>
                </c:pt>
                <c:pt idx="43">
                  <c:v>23097</c:v>
                </c:pt>
                <c:pt idx="44">
                  <c:v>24413</c:v>
                </c:pt>
                <c:pt idx="45">
                  <c:v>25587</c:v>
                </c:pt>
              </c:numCache>
            </c:numRef>
          </c:val>
          <c:smooth val="0"/>
          <c:extLst>
            <c:ext xmlns:c16="http://schemas.microsoft.com/office/drawing/2014/chart" uri="{C3380CC4-5D6E-409C-BE32-E72D297353CC}">
              <c16:uniqueId val="{0000001F-92F7-421C-BBA9-1B356F195734}"/>
            </c:ext>
          </c:extLst>
        </c:ser>
        <c:dLbls>
          <c:showLegendKey val="0"/>
          <c:showVal val="0"/>
          <c:showCatName val="0"/>
          <c:showSerName val="0"/>
          <c:showPercent val="0"/>
          <c:showBubbleSize val="0"/>
        </c:dLbls>
        <c:marker val="1"/>
        <c:smooth val="0"/>
        <c:axId val="596545392"/>
        <c:axId val="596544408"/>
      </c:lineChart>
      <c:dateAx>
        <c:axId val="596545392"/>
        <c:scaling>
          <c:orientation val="minMax"/>
          <c:min val="43888"/>
        </c:scaling>
        <c:delete val="0"/>
        <c:axPos val="b"/>
        <c:numFmt formatCode="[$-413]d/mm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0"/>
        <c:lblOffset val="100"/>
        <c:baseTimeUnit val="days"/>
        <c:majorUnit val="3"/>
        <c:majorTimeUnit val="days"/>
      </c:dateAx>
      <c:valAx>
        <c:axId val="59654440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At val="43888"/>
        <c:crossBetween val="midCat"/>
      </c:valAx>
      <c:valAx>
        <c:axId val="759630152"/>
        <c:scaling>
          <c:orientation val="minMax"/>
        </c:scaling>
        <c:delete val="1"/>
        <c:axPos val="r"/>
        <c:numFmt formatCode="#,##0" sourceLinked="1"/>
        <c:majorTickMark val="out"/>
        <c:minorTickMark val="none"/>
        <c:tickLblPos val="nextTo"/>
        <c:crossAx val="759634088"/>
        <c:crosses val="max"/>
        <c:crossBetween val="between"/>
      </c:valAx>
      <c:dateAx>
        <c:axId val="759634088"/>
        <c:scaling>
          <c:orientation val="minMax"/>
        </c:scaling>
        <c:delete val="1"/>
        <c:axPos val="b"/>
        <c:numFmt formatCode="m/d/yyyy" sourceLinked="1"/>
        <c:majorTickMark val="out"/>
        <c:minorTickMark val="none"/>
        <c:tickLblPos val="nextTo"/>
        <c:crossAx val="759630152"/>
        <c:crosses val="autoZero"/>
        <c:auto val="1"/>
        <c:lblOffset val="100"/>
        <c:baseTimeUnit val="days"/>
      </c:dateAx>
      <c:spPr>
        <a:noFill/>
        <a:ln>
          <a:noFill/>
        </a:ln>
        <a:effectLst/>
      </c:spPr>
    </c:plotArea>
    <c:legend>
      <c:legendPos val="t"/>
      <c:legendEntry>
        <c:idx val="2"/>
        <c:delete val="1"/>
      </c:legendEntry>
      <c:layout>
        <c:manualLayout>
          <c:xMode val="edge"/>
          <c:yMode val="edge"/>
          <c:x val="0.15338167764456542"/>
          <c:y val="8.3290833333333314E-2"/>
          <c:w val="0.76185938593028169"/>
          <c:h val="4.642605015174404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0" baseline="0">
                <a:solidFill>
                  <a:schemeClr val="bg2">
                    <a:lumMod val="50000"/>
                  </a:schemeClr>
                </a:solidFill>
                <a:effectLst/>
              </a:rPr>
              <a:t>COVID-19 </a:t>
            </a:r>
            <a:r>
              <a:rPr lang="nl-NL" sz="2000" b="1" i="0" u="sng" kern="1200" spc="0" baseline="0">
                <a:solidFill>
                  <a:schemeClr val="bg2">
                    <a:lumMod val="50000"/>
                  </a:schemeClr>
                </a:solidFill>
                <a:effectLst/>
              </a:rPr>
              <a:t>cases</a:t>
            </a:r>
            <a:r>
              <a:rPr lang="nl-NL" sz="2000" b="1" i="0" u="none" kern="1200" spc="0" baseline="0">
                <a:solidFill>
                  <a:schemeClr val="bg2">
                    <a:lumMod val="50000"/>
                  </a:schemeClr>
                </a:solidFill>
                <a:effectLst/>
              </a:rPr>
              <a:t> in The Netherlands</a:t>
            </a:r>
          </a:p>
          <a:p>
            <a:pPr>
              <a:defRPr/>
            </a:pPr>
            <a:r>
              <a:rPr lang="nl-NL" sz="1200" b="1" i="0" u="none" kern="1200" spc="0" baseline="0">
                <a:solidFill>
                  <a:schemeClr val="bg2">
                    <a:lumMod val="25000"/>
                  </a:schemeClr>
                </a:solidFill>
                <a:effectLst/>
              </a:rPr>
              <a:t>7 day moving average</a:t>
            </a:r>
            <a:endParaRPr lang="en-NL" sz="1200" u="none">
              <a:solidFill>
                <a:schemeClr val="bg2">
                  <a:lumMod val="25000"/>
                </a:schemeClr>
              </a:solidFill>
              <a:effectLst/>
            </a:endParaRPr>
          </a:p>
        </c:rich>
      </c:tx>
      <c:layout>
        <c:manualLayout>
          <c:xMode val="edge"/>
          <c:yMode val="edge"/>
          <c:x val="0.28503333333333336"/>
          <c:y val="1.82627777777777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12165902777777776"/>
          <c:w val="0.82501240250871288"/>
          <c:h val="0.79323500000000002"/>
        </c:manualLayout>
      </c:layout>
      <c:lineChart>
        <c:grouping val="standard"/>
        <c:varyColors val="0"/>
        <c:ser>
          <c:idx val="3"/>
          <c:order val="0"/>
          <c:tx>
            <c:strRef>
              <c:f>Official!$H$3</c:f>
              <c:strCache>
                <c:ptCount val="1"/>
                <c:pt idx="0">
                  <c:v>Growth Cases</c:v>
                </c:pt>
              </c:strCache>
            </c:strRef>
          </c:tx>
          <c:spPr>
            <a:ln w="22225" cap="rnd">
              <a:solidFill>
                <a:srgbClr val="C00000">
                  <a:alpha val="34000"/>
                </a:srgbClr>
              </a:solidFill>
              <a:prstDash val="sysDash"/>
              <a:round/>
            </a:ln>
            <a:effectLst/>
          </c:spPr>
          <c:marker>
            <c:symbol val="circle"/>
            <c:size val="5"/>
            <c:spPr>
              <a:solidFill>
                <a:srgbClr val="C00000">
                  <a:alpha val="34000"/>
                </a:srgbClr>
              </a:solidFill>
              <a:ln w="9525">
                <a:noFill/>
              </a:ln>
              <a:effectLst/>
            </c:spPr>
          </c:marker>
          <c:dLbls>
            <c:dLbl>
              <c:idx val="1"/>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A96-47EF-B6DB-8252D96BE0A4}"/>
                </c:ext>
              </c:extLst>
            </c:dLbl>
            <c:dLbl>
              <c:idx val="2"/>
              <c:delete val="1"/>
              <c:extLst>
                <c:ext xmlns:c15="http://schemas.microsoft.com/office/drawing/2012/chart" uri="{CE6537A1-D6FC-4f65-9D91-7224C49458BB}"/>
                <c:ext xmlns:c16="http://schemas.microsoft.com/office/drawing/2014/chart" uri="{C3380CC4-5D6E-409C-BE32-E72D297353CC}">
                  <c16:uniqueId val="{0000000C-34F1-4158-B2EB-271B8A0F9159}"/>
                </c:ext>
              </c:extLst>
            </c:dLbl>
            <c:dLbl>
              <c:idx val="4"/>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96-47EF-B6DB-8252D96BE0A4}"/>
                </c:ext>
              </c:extLst>
            </c:dLbl>
            <c:dLbl>
              <c:idx val="6"/>
              <c:delete val="1"/>
              <c:extLst>
                <c:ext xmlns:c15="http://schemas.microsoft.com/office/drawing/2012/chart" uri="{CE6537A1-D6FC-4f65-9D91-7224C49458BB}"/>
                <c:ext xmlns:c16="http://schemas.microsoft.com/office/drawing/2014/chart" uri="{C3380CC4-5D6E-409C-BE32-E72D297353CC}">
                  <c16:uniqueId val="{0000000B-34F1-4158-B2EB-271B8A0F9159}"/>
                </c:ext>
              </c:extLst>
            </c:dLbl>
            <c:dLbl>
              <c:idx val="8"/>
              <c:delete val="1"/>
              <c:extLst>
                <c:ext xmlns:c15="http://schemas.microsoft.com/office/drawing/2012/chart" uri="{CE6537A1-D6FC-4f65-9D91-7224C49458BB}"/>
                <c:ext xmlns:c16="http://schemas.microsoft.com/office/drawing/2014/chart" uri="{C3380CC4-5D6E-409C-BE32-E72D297353CC}">
                  <c16:uniqueId val="{0000000A-34F1-4158-B2EB-271B8A0F9159}"/>
                </c:ext>
              </c:extLst>
            </c:dLbl>
            <c:dLbl>
              <c:idx val="10"/>
              <c:delete val="1"/>
              <c:extLst>
                <c:ext xmlns:c15="http://schemas.microsoft.com/office/drawing/2012/chart" uri="{CE6537A1-D6FC-4f65-9D91-7224C49458BB}"/>
                <c:ext xmlns:c16="http://schemas.microsoft.com/office/drawing/2014/chart" uri="{C3380CC4-5D6E-409C-BE32-E72D297353CC}">
                  <c16:uniqueId val="{00000009-34F1-4158-B2EB-271B8A0F9159}"/>
                </c:ext>
              </c:extLst>
            </c:dLbl>
            <c:dLbl>
              <c:idx val="12"/>
              <c:delete val="1"/>
              <c:extLst>
                <c:ext xmlns:c15="http://schemas.microsoft.com/office/drawing/2012/chart" uri="{CE6537A1-D6FC-4f65-9D91-7224C49458BB}"/>
                <c:ext xmlns:c16="http://schemas.microsoft.com/office/drawing/2014/chart" uri="{C3380CC4-5D6E-409C-BE32-E72D297353CC}">
                  <c16:uniqueId val="{00000008-34F1-4158-B2EB-271B8A0F9159}"/>
                </c:ext>
              </c:extLst>
            </c:dLbl>
            <c:dLbl>
              <c:idx val="14"/>
              <c:delete val="1"/>
              <c:extLst>
                <c:ext xmlns:c15="http://schemas.microsoft.com/office/drawing/2012/chart" uri="{CE6537A1-D6FC-4f65-9D91-7224C49458BB}"/>
                <c:ext xmlns:c16="http://schemas.microsoft.com/office/drawing/2014/chart" uri="{C3380CC4-5D6E-409C-BE32-E72D297353CC}">
                  <c16:uniqueId val="{00000007-34F1-4158-B2EB-271B8A0F9159}"/>
                </c:ext>
              </c:extLst>
            </c:dLbl>
            <c:dLbl>
              <c:idx val="16"/>
              <c:delete val="1"/>
              <c:extLst>
                <c:ext xmlns:c15="http://schemas.microsoft.com/office/drawing/2012/chart" uri="{CE6537A1-D6FC-4f65-9D91-7224C49458BB}"/>
                <c:ext xmlns:c16="http://schemas.microsoft.com/office/drawing/2014/chart" uri="{C3380CC4-5D6E-409C-BE32-E72D297353CC}">
                  <c16:uniqueId val="{00000006-34F1-4158-B2EB-271B8A0F9159}"/>
                </c:ext>
              </c:extLst>
            </c:dLbl>
            <c:dLbl>
              <c:idx val="18"/>
              <c:delete val="1"/>
              <c:extLst>
                <c:ext xmlns:c15="http://schemas.microsoft.com/office/drawing/2012/chart" uri="{CE6537A1-D6FC-4f65-9D91-7224C49458BB}"/>
                <c:ext xmlns:c16="http://schemas.microsoft.com/office/drawing/2014/chart" uri="{C3380CC4-5D6E-409C-BE32-E72D297353CC}">
                  <c16:uniqueId val="{00000005-34F1-4158-B2EB-271B8A0F9159}"/>
                </c:ext>
              </c:extLst>
            </c:dLbl>
            <c:dLbl>
              <c:idx val="20"/>
              <c:delete val="1"/>
              <c:extLst>
                <c:ext xmlns:c15="http://schemas.microsoft.com/office/drawing/2012/chart" uri="{CE6537A1-D6FC-4f65-9D91-7224C49458BB}"/>
                <c:ext xmlns:c16="http://schemas.microsoft.com/office/drawing/2014/chart" uri="{C3380CC4-5D6E-409C-BE32-E72D297353CC}">
                  <c16:uniqueId val="{00000004-34F1-4158-B2EB-271B8A0F9159}"/>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lumMod val="50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34925" cap="rnd">
                <a:solidFill>
                  <a:srgbClr val="C00000"/>
                </a:solidFill>
                <a:prstDash val="solid"/>
              </a:ln>
              <a:effectLst/>
            </c:spPr>
            <c:trendlineType val="movingAvg"/>
            <c:period val="7"/>
            <c:dispRSqr val="0"/>
            <c:dispEq val="0"/>
          </c:trendline>
          <c:cat>
            <c:numRef>
              <c:extLst>
                <c:ext xmlns:c15="http://schemas.microsoft.com/office/drawing/2012/chart" uri="{02D57815-91ED-43cb-92C2-25804820EDAC}">
                  <c15:fullRef>
                    <c15:sqref>Official!$C$4:$C$51</c15:sqref>
                  </c15:fullRef>
                </c:ext>
              </c:extLst>
              <c:f>Official!$C$18:$C$51</c:f>
              <c:numCache>
                <c:formatCode>m/d/yyyy</c:formatCode>
                <c:ptCount val="34"/>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numCache>
            </c:numRef>
          </c:cat>
          <c:val>
            <c:numRef>
              <c:extLst>
                <c:ext xmlns:c15="http://schemas.microsoft.com/office/drawing/2012/chart" uri="{02D57815-91ED-43cb-92C2-25804820EDAC}">
                  <c15:fullRef>
                    <c15:sqref>Official!$H$4:$H$51</c15:sqref>
                  </c15:fullRef>
                </c:ext>
              </c:extLst>
              <c:f>Official!$H$18:$H$51</c:f>
              <c:numCache>
                <c:formatCode>0%</c:formatCode>
                <c:ptCount val="34"/>
                <c:pt idx="0">
                  <c:v>0.22067594433399607</c:v>
                </c:pt>
                <c:pt idx="1">
                  <c:v>0.30944625407166115</c:v>
                </c:pt>
                <c:pt idx="2">
                  <c:v>0.19278606965174139</c:v>
                </c:pt>
                <c:pt idx="3">
                  <c:v>0.1835245046923879</c:v>
                </c:pt>
                <c:pt idx="4">
                  <c:v>0.24493392070484576</c:v>
                </c:pt>
                <c:pt idx="5">
                  <c:v>0.20665251238499649</c:v>
                </c:pt>
                <c:pt idx="6">
                  <c:v>0.20293255131964805</c:v>
                </c:pt>
                <c:pt idx="7">
                  <c:v>0.19941491955143831</c:v>
                </c:pt>
                <c:pt idx="8">
                  <c:v>0.21707317073170729</c:v>
                </c:pt>
                <c:pt idx="9">
                  <c:v>0.21275885103540415</c:v>
                </c:pt>
                <c:pt idx="10">
                  <c:v>0.15780776645552197</c:v>
                </c:pt>
                <c:pt idx="11">
                  <c:v>0.12963843958135102</c:v>
                </c:pt>
                <c:pt idx="12">
                  <c:v>0.17077279427247838</c:v>
                </c:pt>
                <c:pt idx="13">
                  <c:v>0.15323741007194247</c:v>
                </c:pt>
                <c:pt idx="14">
                  <c:v>0.15892077354959455</c:v>
                </c:pt>
                <c:pt idx="15">
                  <c:v>0.15771766922352315</c:v>
                </c:pt>
                <c:pt idx="16">
                  <c:v>0.1347204463559224</c:v>
                </c:pt>
                <c:pt idx="17">
                  <c:v>0.11309157959434546</c:v>
                </c:pt>
                <c:pt idx="18">
                  <c:v>8.1354684336462313E-2</c:v>
                </c:pt>
                <c:pt idx="19">
                  <c:v>7.1914893617021303E-2</c:v>
                </c:pt>
                <c:pt idx="20">
                  <c:v>8.0905121079793529E-2</c:v>
                </c:pt>
                <c:pt idx="21">
                  <c:v>7.9550462758924745E-2</c:v>
                </c:pt>
                <c:pt idx="22">
                  <c:v>6.9810165339865282E-2</c:v>
                </c:pt>
                <c:pt idx="23">
                  <c:v>5.7495388920689505E-2</c:v>
                </c:pt>
                <c:pt idx="24">
                  <c:v>7.3615204185962568E-2</c:v>
                </c:pt>
                <c:pt idx="25">
                  <c:v>5.3330345638899823E-2</c:v>
                </c:pt>
                <c:pt idx="26">
                  <c:v>4.1323193107482892E-2</c:v>
                </c:pt>
                <c:pt idx="27">
                  <c:v>4.9489274770173619E-2</c:v>
                </c:pt>
                <c:pt idx="28">
                  <c:v>5.9029636478660663E-2</c:v>
                </c:pt>
                <c:pt idx="29">
                  <c:v>6.1345464571270991E-2</c:v>
                </c:pt>
                <c:pt idx="30">
                  <c:v>5.697709659263106E-2</c:v>
                </c:pt>
                <c:pt idx="31">
                  <c:v>4.8089132839061133E-2</c:v>
                </c:pt>
              </c:numCache>
            </c:numRef>
          </c:val>
          <c:smooth val="1"/>
          <c:extLst>
            <c:ext xmlns:c15="http://schemas.microsoft.com/office/drawing/2012/chart" uri="{02D57815-91ED-43cb-92C2-25804820EDAC}">
              <c15:categoryFilterExceptions>
                <c15:categoryFilterException>
                  <c15:sqref>Official!$H$12</c15:sqref>
                  <c15:dLbl>
                    <c:idx val="-1"/>
                    <c:delete val="1"/>
                    <c:extLst>
                      <c:ext uri="{CE6537A1-D6FC-4f65-9D91-7224C49458BB}"/>
                      <c:ext xmlns:c16="http://schemas.microsoft.com/office/drawing/2014/chart" uri="{C3380CC4-5D6E-409C-BE32-E72D297353CC}">
                        <c16:uniqueId val="{00000002-CDCD-4C04-B339-00F510897CB7}"/>
                      </c:ext>
                    </c:extLst>
                  </c15:dLbl>
                </c15:categoryFilterException>
                <c15:categoryFilterException>
                  <c15:sqref>Official!$H$17</c15:sqref>
                  <c15:dLbl>
                    <c:idx val="-1"/>
                    <c:layout>
                      <c:manualLayout>
                        <c:x val="-3.5749362672749231E-2"/>
                        <c:y val="-1.9711388888888889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3-CDCD-4C04-B339-00F510897CB7}"/>
                      </c:ext>
                    </c:extLst>
                  </c15:dLbl>
                </c15:categoryFilterException>
              </c15:categoryFilterExceptions>
            </c:ext>
            <c:ext xmlns:c16="http://schemas.microsoft.com/office/drawing/2014/chart" uri="{C3380CC4-5D6E-409C-BE32-E72D297353CC}">
              <c16:uniqueId val="{00000005-CF57-42F6-A06B-F72F27F7720A}"/>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Official!$J$3</c:f>
              <c:strCache>
                <c:ptCount val="1"/>
                <c:pt idx="0">
                  <c:v>GF new cases</c:v>
                </c:pt>
              </c:strCache>
            </c:strRef>
          </c:tx>
          <c:spPr>
            <a:ln w="22225" cap="rnd">
              <a:solidFill>
                <a:schemeClr val="accent1">
                  <a:lumMod val="40000"/>
                  <a:lumOff val="60000"/>
                </a:schemeClr>
              </a:solidFill>
              <a:prstDash val="sysDash"/>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trendline>
            <c:spPr>
              <a:ln w="34925" cap="rnd">
                <a:solidFill>
                  <a:schemeClr val="accent1">
                    <a:lumMod val="75000"/>
                  </a:schemeClr>
                </a:solidFill>
                <a:prstDash val="solid"/>
              </a:ln>
              <a:effectLst/>
            </c:spPr>
            <c:trendlineType val="movingAvg"/>
            <c:period val="7"/>
            <c:dispRSqr val="0"/>
            <c:dispEq val="0"/>
          </c:trendline>
          <c:cat>
            <c:numRef>
              <c:extLst>
                <c:ext xmlns:c15="http://schemas.microsoft.com/office/drawing/2012/chart" uri="{02D57815-91ED-43cb-92C2-25804820EDAC}">
                  <c15:fullRef>
                    <c15:sqref>Official!$C$20:$C$51</c15:sqref>
                  </c15:fullRef>
                </c:ext>
              </c:extLst>
              <c:f>Official!$C$34:$C$51</c:f>
              <c:numCache>
                <c:formatCode>m/d/yyyy</c:formatCode>
                <c:ptCount val="18"/>
                <c:pt idx="0">
                  <c:v>43918</c:v>
                </c:pt>
                <c:pt idx="1">
                  <c:v>43919</c:v>
                </c:pt>
                <c:pt idx="2">
                  <c:v>43920</c:v>
                </c:pt>
                <c:pt idx="3">
                  <c:v>43921</c:v>
                </c:pt>
                <c:pt idx="4">
                  <c:v>43922</c:v>
                </c:pt>
                <c:pt idx="5">
                  <c:v>43923</c:v>
                </c:pt>
                <c:pt idx="6">
                  <c:v>43924</c:v>
                </c:pt>
                <c:pt idx="7">
                  <c:v>43925</c:v>
                </c:pt>
                <c:pt idx="8">
                  <c:v>43926</c:v>
                </c:pt>
                <c:pt idx="9">
                  <c:v>43927</c:v>
                </c:pt>
                <c:pt idx="10">
                  <c:v>43928</c:v>
                </c:pt>
                <c:pt idx="11">
                  <c:v>43929</c:v>
                </c:pt>
                <c:pt idx="12">
                  <c:v>43930</c:v>
                </c:pt>
                <c:pt idx="13">
                  <c:v>43931</c:v>
                </c:pt>
                <c:pt idx="14">
                  <c:v>43932</c:v>
                </c:pt>
                <c:pt idx="15">
                  <c:v>43933</c:v>
                </c:pt>
              </c:numCache>
            </c:numRef>
          </c:cat>
          <c:val>
            <c:numRef>
              <c:extLst>
                <c:ext xmlns:c15="http://schemas.microsoft.com/office/drawing/2012/chart" uri="{02D57815-91ED-43cb-92C2-25804820EDAC}">
                  <c15:fullRef>
                    <c15:sqref>Official!$J$4:$J$51</c15:sqref>
                  </c15:fullRef>
                </c:ext>
              </c:extLst>
              <c:f>Official!$J$18:$J$51</c:f>
              <c:numCache>
                <c:formatCode>0.00</c:formatCode>
                <c:ptCount val="34"/>
                <c:pt idx="0">
                  <c:v>0.9173553719008265</c:v>
                </c:pt>
                <c:pt idx="1">
                  <c:v>1.7117117117117118</c:v>
                </c:pt>
                <c:pt idx="2">
                  <c:v>0.81578947368421051</c:v>
                </c:pt>
                <c:pt idx="3">
                  <c:v>1.1354838709677419</c:v>
                </c:pt>
                <c:pt idx="4">
                  <c:v>1.5795454545454546</c:v>
                </c:pt>
                <c:pt idx="5">
                  <c:v>1.0503597122302157</c:v>
                </c:pt>
                <c:pt idx="6">
                  <c:v>1.1849315068493151</c:v>
                </c:pt>
                <c:pt idx="7">
                  <c:v>1.1820809248554913</c:v>
                </c:pt>
                <c:pt idx="8">
                  <c:v>1.3056234718826405</c:v>
                </c:pt>
                <c:pt idx="9">
                  <c:v>1.1928838951310861</c:v>
                </c:pt>
                <c:pt idx="10">
                  <c:v>0.89952904238618525</c:v>
                </c:pt>
                <c:pt idx="11">
                  <c:v>0.9511343804537522</c:v>
                </c:pt>
                <c:pt idx="12">
                  <c:v>1.4880733944954128</c:v>
                </c:pt>
                <c:pt idx="13">
                  <c:v>1.0505548705302097</c:v>
                </c:pt>
                <c:pt idx="14">
                  <c:v>1.1960093896713615</c:v>
                </c:pt>
                <c:pt idx="15">
                  <c:v>1.1501472031403337</c:v>
                </c:pt>
                <c:pt idx="16">
                  <c:v>0.98890784982935154</c:v>
                </c:pt>
                <c:pt idx="17">
                  <c:v>0.95254529767040552</c:v>
                </c:pt>
                <c:pt idx="18">
                  <c:v>0.80072463768115942</c:v>
                </c:pt>
                <c:pt idx="19">
                  <c:v>0.95588235294117652</c:v>
                </c:pt>
                <c:pt idx="20">
                  <c:v>1.2059171597633136</c:v>
                </c:pt>
                <c:pt idx="21">
                  <c:v>1.0628066732090284</c:v>
                </c:pt>
                <c:pt idx="22">
                  <c:v>0.94736842105263153</c:v>
                </c:pt>
                <c:pt idx="23">
                  <c:v>0.88109161793372315</c:v>
                </c:pt>
                <c:pt idx="24">
                  <c:v>1.3539823008849559</c:v>
                </c:pt>
                <c:pt idx="25">
                  <c:v>0.77777777777777779</c:v>
                </c:pt>
                <c:pt idx="26">
                  <c:v>0.81617647058823528</c:v>
                </c:pt>
                <c:pt idx="27">
                  <c:v>1.2471042471042471</c:v>
                </c:pt>
                <c:pt idx="28">
                  <c:v>1.2518059855521155</c:v>
                </c:pt>
                <c:pt idx="29">
                  <c:v>1.1005770816158285</c:v>
                </c:pt>
                <c:pt idx="30">
                  <c:v>0.98576779026217232</c:v>
                </c:pt>
                <c:pt idx="31">
                  <c:v>0.90273556231003038</c:v>
                </c:pt>
              </c:numCache>
            </c:numRef>
          </c:val>
          <c:smooth val="1"/>
          <c:extLst>
            <c:ext xmlns:c16="http://schemas.microsoft.com/office/drawing/2014/chart" uri="{C3380CC4-5D6E-409C-BE32-E72D297353CC}">
              <c16:uniqueId val="{0000000E-CF57-42F6-A06B-F72F27F7720A}"/>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catAx>
        <c:axId val="842288120"/>
        <c:scaling>
          <c:orientation val="minMax"/>
        </c:scaling>
        <c:delete val="1"/>
        <c:axPos val="b"/>
        <c:numFmt formatCode="m/d/yyyy" sourceLinked="1"/>
        <c:majorTickMark val="out"/>
        <c:minorTickMark val="none"/>
        <c:tickLblPos val="nextTo"/>
        <c:crossAx val="842298944"/>
        <c:crosses val="autoZero"/>
        <c:auto val="1"/>
        <c:lblAlgn val="ctr"/>
        <c:lblOffset val="100"/>
        <c:noMultiLvlLbl val="1"/>
      </c:cat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100" baseline="0">
                <a:ln>
                  <a:noFill/>
                </a:ln>
                <a:solidFill>
                  <a:schemeClr val="bg2">
                    <a:lumMod val="50000"/>
                  </a:schemeClr>
                </a:solidFill>
                <a:effectLst/>
              </a:rPr>
              <a:t>COVID-19 </a:t>
            </a:r>
            <a:r>
              <a:rPr lang="nl-NL" sz="2000" b="1" i="0" u="sng" kern="1200" spc="100" baseline="0">
                <a:ln>
                  <a:noFill/>
                </a:ln>
                <a:solidFill>
                  <a:schemeClr val="bg2">
                    <a:lumMod val="50000"/>
                  </a:schemeClr>
                </a:solidFill>
                <a:effectLst/>
              </a:rPr>
              <a:t>deaths</a:t>
            </a:r>
            <a:r>
              <a:rPr lang="nl-NL" sz="2000" b="1" i="0" u="none" kern="1200" spc="100" baseline="0">
                <a:ln>
                  <a:noFill/>
                </a:ln>
                <a:solidFill>
                  <a:schemeClr val="bg2">
                    <a:lumMod val="50000"/>
                  </a:schemeClr>
                </a:solidFill>
                <a:effectLst/>
              </a:rPr>
              <a:t> in The Netherlands </a:t>
            </a:r>
            <a:endParaRPr lang="en-NL" sz="2000" u="none">
              <a:solidFill>
                <a:schemeClr val="bg2">
                  <a:lumMod val="50000"/>
                </a:schemeClr>
              </a:solidFill>
              <a:effectLst/>
            </a:endParaRPr>
          </a:p>
        </c:rich>
      </c:tx>
      <c:layout>
        <c:manualLayout>
          <c:xMode val="edge"/>
          <c:yMode val="edge"/>
          <c:x val="0.19042822785921182"/>
          <c:y val="4.9664722222222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5.3519796137800765E-2"/>
          <c:y val="0.1395247222222222"/>
          <c:w val="0.91454219982504359"/>
          <c:h val="0.80546527777777777"/>
        </c:manualLayout>
      </c:layout>
      <c:barChart>
        <c:barDir val="col"/>
        <c:grouping val="clustered"/>
        <c:varyColors val="0"/>
        <c:ser>
          <c:idx val="0"/>
          <c:order val="0"/>
          <c:tx>
            <c:strRef>
              <c:f>Official!$P$3</c:f>
              <c:strCache>
                <c:ptCount val="1"/>
                <c:pt idx="0">
                  <c:v>Deceased </c:v>
                </c:pt>
              </c:strCache>
            </c:strRef>
          </c:tx>
          <c:spPr>
            <a:solidFill>
              <a:srgbClr val="FF0000"/>
            </a:solidFill>
            <a:ln>
              <a:solidFill>
                <a:srgbClr val="FF0000"/>
              </a:solidFill>
            </a:ln>
            <a:effectLst/>
          </c:spPr>
          <c:invertIfNegative val="0"/>
          <c:dLbls>
            <c:dLbl>
              <c:idx val="4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53E-48E3-85CB-8B8CBF8B7140}"/>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Official!$AD$4:$AD$49</c15:sqref>
                  </c15:fullRef>
                </c:ext>
              </c:extLst>
              <c:f>Official!$AD$7:$AD$49</c:f>
              <c:strCache>
                <c:ptCount val="32"/>
                <c:pt idx="0">
                  <c:v>March</c:v>
                </c:pt>
                <c:pt idx="31">
                  <c:v>April</c:v>
                </c:pt>
              </c:strCache>
            </c:strRef>
          </c:cat>
          <c:val>
            <c:numRef>
              <c:extLst>
                <c:ext xmlns:c15="http://schemas.microsoft.com/office/drawing/2012/chart" uri="{02D57815-91ED-43cb-92C2-25804820EDAC}">
                  <c15:fullRef>
                    <c15:sqref>Official!$P$4:$P$51</c15:sqref>
                  </c15:fullRef>
                </c:ext>
              </c:extLst>
              <c:f>Official!$P$7:$P$50</c:f>
              <c:numCache>
                <c:formatCode>#,##0</c:formatCode>
                <c:ptCount val="44"/>
                <c:pt idx="0">
                  <c:v>0</c:v>
                </c:pt>
                <c:pt idx="1">
                  <c:v>0</c:v>
                </c:pt>
                <c:pt idx="2">
                  <c:v>0</c:v>
                </c:pt>
                <c:pt idx="3">
                  <c:v>0</c:v>
                </c:pt>
                <c:pt idx="4">
                  <c:v>0</c:v>
                </c:pt>
                <c:pt idx="5">
                  <c:v>1</c:v>
                </c:pt>
                <c:pt idx="6">
                  <c:v>1</c:v>
                </c:pt>
                <c:pt idx="7">
                  <c:v>3</c:v>
                </c:pt>
                <c:pt idx="8">
                  <c:v>3</c:v>
                </c:pt>
                <c:pt idx="9">
                  <c:v>4</c:v>
                </c:pt>
                <c:pt idx="10">
                  <c:v>5</c:v>
                </c:pt>
                <c:pt idx="11">
                  <c:v>5</c:v>
                </c:pt>
                <c:pt idx="12">
                  <c:v>10</c:v>
                </c:pt>
                <c:pt idx="13">
                  <c:v>12</c:v>
                </c:pt>
                <c:pt idx="14">
                  <c:v>20</c:v>
                </c:pt>
                <c:pt idx="15">
                  <c:v>24</c:v>
                </c:pt>
                <c:pt idx="16">
                  <c:v>43</c:v>
                </c:pt>
                <c:pt idx="17">
                  <c:v>58</c:v>
                </c:pt>
                <c:pt idx="18">
                  <c:v>76</c:v>
                </c:pt>
                <c:pt idx="19">
                  <c:v>106</c:v>
                </c:pt>
                <c:pt idx="20">
                  <c:v>136</c:v>
                </c:pt>
                <c:pt idx="21">
                  <c:v>179</c:v>
                </c:pt>
                <c:pt idx="22">
                  <c:v>213</c:v>
                </c:pt>
                <c:pt idx="23">
                  <c:v>276</c:v>
                </c:pt>
                <c:pt idx="24">
                  <c:v>356</c:v>
                </c:pt>
                <c:pt idx="25">
                  <c:v>434</c:v>
                </c:pt>
                <c:pt idx="26">
                  <c:v>546</c:v>
                </c:pt>
                <c:pt idx="27">
                  <c:v>639</c:v>
                </c:pt>
                <c:pt idx="28">
                  <c:v>771</c:v>
                </c:pt>
                <c:pt idx="29">
                  <c:v>864</c:v>
                </c:pt>
                <c:pt idx="30">
                  <c:v>1039</c:v>
                </c:pt>
                <c:pt idx="31">
                  <c:v>1173</c:v>
                </c:pt>
                <c:pt idx="32">
                  <c:v>1339</c:v>
                </c:pt>
                <c:pt idx="33">
                  <c:v>1487</c:v>
                </c:pt>
                <c:pt idx="34">
                  <c:v>1651</c:v>
                </c:pt>
                <c:pt idx="35">
                  <c:v>1766</c:v>
                </c:pt>
                <c:pt idx="36">
                  <c:v>1867</c:v>
                </c:pt>
                <c:pt idx="37">
                  <c:v>2101</c:v>
                </c:pt>
                <c:pt idx="38">
                  <c:v>2248</c:v>
                </c:pt>
                <c:pt idx="39">
                  <c:v>2396</c:v>
                </c:pt>
                <c:pt idx="40">
                  <c:v>2511</c:v>
                </c:pt>
                <c:pt idx="41">
                  <c:v>2643</c:v>
                </c:pt>
                <c:pt idx="42">
                  <c:v>2737</c:v>
                </c:pt>
              </c:numCache>
            </c:numRef>
          </c:val>
          <c:extLst>
            <c:ext xmlns:c16="http://schemas.microsoft.com/office/drawing/2014/chart" uri="{C3380CC4-5D6E-409C-BE32-E72D297353CC}">
              <c16:uniqueId val="{00000009-1806-4473-9ABB-0625A718E313}"/>
            </c:ext>
          </c:extLst>
        </c:ser>
        <c:ser>
          <c:idx val="1"/>
          <c:order val="1"/>
          <c:tx>
            <c:strRef>
              <c:f>Official!$Q$3</c:f>
              <c:strCache>
                <c:ptCount val="1"/>
                <c:pt idx="0">
                  <c:v>New</c:v>
                </c:pt>
              </c:strCache>
            </c:strRef>
          </c:tx>
          <c:spPr>
            <a:solidFill>
              <a:schemeClr val="bg2">
                <a:lumMod val="25000"/>
              </a:schemeClr>
            </a:solidFill>
            <a:ln>
              <a:solidFill>
                <a:schemeClr val="tx1"/>
              </a:solidFill>
            </a:ln>
            <a:effectLst/>
          </c:spPr>
          <c:invertIfNegative val="0"/>
          <c:dLbls>
            <c:dLbl>
              <c:idx val="5"/>
              <c:delete val="1"/>
              <c:extLst>
                <c:ext xmlns:c15="http://schemas.microsoft.com/office/drawing/2012/chart" uri="{CE6537A1-D6FC-4f65-9D91-7224C49458BB}"/>
                <c:ext xmlns:c16="http://schemas.microsoft.com/office/drawing/2014/chart" uri="{C3380CC4-5D6E-409C-BE32-E72D297353CC}">
                  <c16:uniqueId val="{00000001-24BA-46D6-918C-169440C4309D}"/>
                </c:ext>
              </c:extLst>
            </c:dLbl>
            <c:dLbl>
              <c:idx val="6"/>
              <c:delete val="1"/>
              <c:extLst>
                <c:ext xmlns:c15="http://schemas.microsoft.com/office/drawing/2012/chart" uri="{CE6537A1-D6FC-4f65-9D91-7224C49458BB}"/>
                <c:ext xmlns:c16="http://schemas.microsoft.com/office/drawing/2014/chart" uri="{C3380CC4-5D6E-409C-BE32-E72D297353CC}">
                  <c16:uniqueId val="{00000002-24BA-46D6-918C-169440C4309D}"/>
                </c:ext>
              </c:extLst>
            </c:dLbl>
            <c:dLbl>
              <c:idx val="7"/>
              <c:delete val="1"/>
              <c:extLst>
                <c:ext xmlns:c15="http://schemas.microsoft.com/office/drawing/2012/chart" uri="{CE6537A1-D6FC-4f65-9D91-7224C49458BB}"/>
                <c:ext xmlns:c16="http://schemas.microsoft.com/office/drawing/2014/chart" uri="{C3380CC4-5D6E-409C-BE32-E72D297353CC}">
                  <c16:uniqueId val="{00000003-24BA-46D6-918C-169440C4309D}"/>
                </c:ext>
              </c:extLst>
            </c:dLbl>
            <c:dLbl>
              <c:idx val="8"/>
              <c:delete val="1"/>
              <c:extLst>
                <c:ext xmlns:c15="http://schemas.microsoft.com/office/drawing/2012/chart" uri="{CE6537A1-D6FC-4f65-9D91-7224C49458BB}"/>
                <c:ext xmlns:c16="http://schemas.microsoft.com/office/drawing/2014/chart" uri="{C3380CC4-5D6E-409C-BE32-E72D297353CC}">
                  <c16:uniqueId val="{00000004-24BA-46D6-918C-169440C4309D}"/>
                </c:ext>
              </c:extLst>
            </c:dLbl>
            <c:dLbl>
              <c:idx val="9"/>
              <c:delete val="1"/>
              <c:extLst>
                <c:ext xmlns:c15="http://schemas.microsoft.com/office/drawing/2012/chart" uri="{CE6537A1-D6FC-4f65-9D91-7224C49458BB}"/>
                <c:ext xmlns:c16="http://schemas.microsoft.com/office/drawing/2014/chart" uri="{C3380CC4-5D6E-409C-BE32-E72D297353CC}">
                  <c16:uniqueId val="{00000005-24BA-46D6-918C-169440C4309D}"/>
                </c:ext>
              </c:extLst>
            </c:dLbl>
            <c:dLbl>
              <c:idx val="10"/>
              <c:delete val="1"/>
              <c:extLst>
                <c:ext xmlns:c15="http://schemas.microsoft.com/office/drawing/2012/chart" uri="{CE6537A1-D6FC-4f65-9D91-7224C49458BB}"/>
                <c:ext xmlns:c16="http://schemas.microsoft.com/office/drawing/2014/chart" uri="{C3380CC4-5D6E-409C-BE32-E72D297353CC}">
                  <c16:uniqueId val="{00000006-24BA-46D6-918C-169440C4309D}"/>
                </c:ext>
              </c:extLst>
            </c:dLbl>
            <c:dLbl>
              <c:idx val="11"/>
              <c:delete val="1"/>
              <c:extLst>
                <c:ext xmlns:c15="http://schemas.microsoft.com/office/drawing/2012/chart" uri="{CE6537A1-D6FC-4f65-9D91-7224C49458BB}"/>
                <c:ext xmlns:c16="http://schemas.microsoft.com/office/drawing/2014/chart" uri="{C3380CC4-5D6E-409C-BE32-E72D297353CC}">
                  <c16:uniqueId val="{00000007-24BA-46D6-918C-169440C4309D}"/>
                </c:ext>
              </c:extLst>
            </c:dLbl>
            <c:dLbl>
              <c:idx val="12"/>
              <c:delete val="1"/>
              <c:extLst>
                <c:ext xmlns:c15="http://schemas.microsoft.com/office/drawing/2012/chart" uri="{CE6537A1-D6FC-4f65-9D91-7224C49458BB}"/>
                <c:ext xmlns:c16="http://schemas.microsoft.com/office/drawing/2014/chart" uri="{C3380CC4-5D6E-409C-BE32-E72D297353CC}">
                  <c16:uniqueId val="{00000008-24BA-46D6-918C-169440C4309D}"/>
                </c:ext>
              </c:extLst>
            </c:dLbl>
            <c:dLbl>
              <c:idx val="13"/>
              <c:delete val="1"/>
              <c:extLst>
                <c:ext xmlns:c15="http://schemas.microsoft.com/office/drawing/2012/chart" uri="{CE6537A1-D6FC-4f65-9D91-7224C49458BB}"/>
                <c:ext xmlns:c16="http://schemas.microsoft.com/office/drawing/2014/chart" uri="{C3380CC4-5D6E-409C-BE32-E72D297353CC}">
                  <c16:uniqueId val="{00000009-24BA-46D6-918C-169440C4309D}"/>
                </c:ext>
              </c:extLst>
            </c:dLbl>
            <c:dLbl>
              <c:idx val="14"/>
              <c:delete val="1"/>
              <c:extLst>
                <c:ext xmlns:c15="http://schemas.microsoft.com/office/drawing/2012/chart" uri="{CE6537A1-D6FC-4f65-9D91-7224C49458BB}"/>
                <c:ext xmlns:c16="http://schemas.microsoft.com/office/drawing/2014/chart" uri="{C3380CC4-5D6E-409C-BE32-E72D297353CC}">
                  <c16:uniqueId val="{0000000A-24BA-46D6-918C-169440C4309D}"/>
                </c:ext>
              </c:extLst>
            </c:dLbl>
            <c:dLbl>
              <c:idx val="15"/>
              <c:delete val="1"/>
              <c:extLst>
                <c:ext xmlns:c15="http://schemas.microsoft.com/office/drawing/2012/chart" uri="{CE6537A1-D6FC-4f65-9D91-7224C49458BB}"/>
                <c:ext xmlns:c16="http://schemas.microsoft.com/office/drawing/2014/chart" uri="{C3380CC4-5D6E-409C-BE32-E72D297353CC}">
                  <c16:uniqueId val="{0000000B-24BA-46D6-918C-169440C4309D}"/>
                </c:ext>
              </c:extLst>
            </c:dLbl>
            <c:dLbl>
              <c:idx val="16"/>
              <c:delete val="1"/>
              <c:extLst>
                <c:ext xmlns:c15="http://schemas.microsoft.com/office/drawing/2012/chart" uri="{CE6537A1-D6FC-4f65-9D91-7224C49458BB}"/>
                <c:ext xmlns:c16="http://schemas.microsoft.com/office/drawing/2014/chart" uri="{C3380CC4-5D6E-409C-BE32-E72D297353CC}">
                  <c16:uniqueId val="{0000000C-24BA-46D6-918C-169440C4309D}"/>
                </c:ext>
              </c:extLst>
            </c:dLbl>
            <c:dLbl>
              <c:idx val="17"/>
              <c:delete val="1"/>
              <c:extLst>
                <c:ext xmlns:c15="http://schemas.microsoft.com/office/drawing/2012/chart" uri="{CE6537A1-D6FC-4f65-9D91-7224C49458BB}"/>
                <c:ext xmlns:c16="http://schemas.microsoft.com/office/drawing/2014/chart" uri="{C3380CC4-5D6E-409C-BE32-E72D297353CC}">
                  <c16:uniqueId val="{0000000D-24BA-46D6-918C-169440C4309D}"/>
                </c:ext>
              </c:extLst>
            </c:dLbl>
            <c:dLbl>
              <c:idx val="18"/>
              <c:delete val="1"/>
              <c:extLst>
                <c:ext xmlns:c15="http://schemas.microsoft.com/office/drawing/2012/chart" uri="{CE6537A1-D6FC-4f65-9D91-7224C49458BB}"/>
                <c:ext xmlns:c16="http://schemas.microsoft.com/office/drawing/2014/chart" uri="{C3380CC4-5D6E-409C-BE32-E72D297353CC}">
                  <c16:uniqueId val="{0000000E-24BA-46D6-918C-169440C4309D}"/>
                </c:ext>
              </c:extLst>
            </c:dLbl>
            <c:dLbl>
              <c:idx val="19"/>
              <c:delete val="1"/>
              <c:extLst>
                <c:ext xmlns:c15="http://schemas.microsoft.com/office/drawing/2012/chart" uri="{CE6537A1-D6FC-4f65-9D91-7224C49458BB}"/>
                <c:ext xmlns:c16="http://schemas.microsoft.com/office/drawing/2014/chart" uri="{C3380CC4-5D6E-409C-BE32-E72D297353CC}">
                  <c16:uniqueId val="{00000010-24BA-46D6-918C-169440C4309D}"/>
                </c:ext>
              </c:extLst>
            </c:dLbl>
            <c:dLbl>
              <c:idx val="20"/>
              <c:delete val="1"/>
              <c:extLst>
                <c:ext xmlns:c15="http://schemas.microsoft.com/office/drawing/2012/chart" uri="{CE6537A1-D6FC-4f65-9D91-7224C49458BB}"/>
                <c:ext xmlns:c16="http://schemas.microsoft.com/office/drawing/2014/chart" uri="{C3380CC4-5D6E-409C-BE32-E72D297353CC}">
                  <c16:uniqueId val="{0000000F-24BA-46D6-918C-169440C4309D}"/>
                </c:ext>
              </c:extLst>
            </c:dLbl>
            <c:dLbl>
              <c:idx val="21"/>
              <c:delete val="1"/>
              <c:extLst>
                <c:ext xmlns:c15="http://schemas.microsoft.com/office/drawing/2012/chart" uri="{CE6537A1-D6FC-4f65-9D91-7224C49458BB}"/>
                <c:ext xmlns:c16="http://schemas.microsoft.com/office/drawing/2014/chart" uri="{C3380CC4-5D6E-409C-BE32-E72D297353CC}">
                  <c16:uniqueId val="{00000011-24BA-46D6-918C-169440C4309D}"/>
                </c:ext>
              </c:extLst>
            </c:dLbl>
            <c:dLbl>
              <c:idx val="22"/>
              <c:delete val="1"/>
              <c:extLst>
                <c:ext xmlns:c15="http://schemas.microsoft.com/office/drawing/2012/chart" uri="{CE6537A1-D6FC-4f65-9D91-7224C49458BB}"/>
                <c:ext xmlns:c16="http://schemas.microsoft.com/office/drawing/2014/chart" uri="{C3380CC4-5D6E-409C-BE32-E72D297353CC}">
                  <c16:uniqueId val="{00000012-24BA-46D6-918C-169440C4309D}"/>
                </c:ext>
              </c:extLst>
            </c:dLbl>
            <c:dLbl>
              <c:idx val="23"/>
              <c:delete val="1"/>
              <c:extLst>
                <c:ext xmlns:c15="http://schemas.microsoft.com/office/drawing/2012/chart" uri="{CE6537A1-D6FC-4f65-9D91-7224C49458BB}"/>
                <c:ext xmlns:c16="http://schemas.microsoft.com/office/drawing/2014/chart" uri="{C3380CC4-5D6E-409C-BE32-E72D297353CC}">
                  <c16:uniqueId val="{00000013-24BA-46D6-918C-169440C4309D}"/>
                </c:ext>
              </c:extLst>
            </c:dLbl>
            <c:dLbl>
              <c:idx val="24"/>
              <c:delete val="1"/>
              <c:extLst>
                <c:ext xmlns:c15="http://schemas.microsoft.com/office/drawing/2012/chart" uri="{CE6537A1-D6FC-4f65-9D91-7224C49458BB}"/>
                <c:ext xmlns:c16="http://schemas.microsoft.com/office/drawing/2014/chart" uri="{C3380CC4-5D6E-409C-BE32-E72D297353CC}">
                  <c16:uniqueId val="{00000014-24BA-46D6-918C-169440C4309D}"/>
                </c:ext>
              </c:extLst>
            </c:dLbl>
            <c:dLbl>
              <c:idx val="25"/>
              <c:delete val="1"/>
              <c:extLst>
                <c:ext xmlns:c15="http://schemas.microsoft.com/office/drawing/2012/chart" uri="{CE6537A1-D6FC-4f65-9D91-7224C49458BB}"/>
                <c:ext xmlns:c16="http://schemas.microsoft.com/office/drawing/2014/chart" uri="{C3380CC4-5D6E-409C-BE32-E72D297353CC}">
                  <c16:uniqueId val="{00000016-24BA-46D6-918C-169440C4309D}"/>
                </c:ext>
              </c:extLst>
            </c:dLbl>
            <c:dLbl>
              <c:idx val="26"/>
              <c:delete val="1"/>
              <c:extLst>
                <c:ext xmlns:c15="http://schemas.microsoft.com/office/drawing/2012/chart" uri="{CE6537A1-D6FC-4f65-9D91-7224C49458BB}"/>
                <c:ext xmlns:c16="http://schemas.microsoft.com/office/drawing/2014/chart" uri="{C3380CC4-5D6E-409C-BE32-E72D297353CC}">
                  <c16:uniqueId val="{00000015-24BA-46D6-918C-169440C4309D}"/>
                </c:ext>
              </c:extLst>
            </c:dLbl>
            <c:dLbl>
              <c:idx val="27"/>
              <c:delete val="1"/>
              <c:extLst>
                <c:ext xmlns:c15="http://schemas.microsoft.com/office/drawing/2012/chart" uri="{CE6537A1-D6FC-4f65-9D91-7224C49458BB}"/>
                <c:ext xmlns:c16="http://schemas.microsoft.com/office/drawing/2014/chart" uri="{C3380CC4-5D6E-409C-BE32-E72D297353CC}">
                  <c16:uniqueId val="{0000001E-24BA-46D6-918C-169440C4309D}"/>
                </c:ext>
              </c:extLst>
            </c:dLbl>
            <c:dLbl>
              <c:idx val="28"/>
              <c:delete val="1"/>
              <c:extLst>
                <c:ext xmlns:c15="http://schemas.microsoft.com/office/drawing/2012/chart" uri="{CE6537A1-D6FC-4f65-9D91-7224C49458BB}"/>
                <c:ext xmlns:c16="http://schemas.microsoft.com/office/drawing/2014/chart" uri="{C3380CC4-5D6E-409C-BE32-E72D297353CC}">
                  <c16:uniqueId val="{0000001D-24BA-46D6-918C-169440C4309D}"/>
                </c:ext>
              </c:extLst>
            </c:dLbl>
            <c:dLbl>
              <c:idx val="29"/>
              <c:delete val="1"/>
              <c:extLst>
                <c:ext xmlns:c15="http://schemas.microsoft.com/office/drawing/2012/chart" uri="{CE6537A1-D6FC-4f65-9D91-7224C49458BB}"/>
                <c:ext xmlns:c16="http://schemas.microsoft.com/office/drawing/2014/chart" uri="{C3380CC4-5D6E-409C-BE32-E72D297353CC}">
                  <c16:uniqueId val="{0000001C-24BA-46D6-918C-169440C4309D}"/>
                </c:ext>
              </c:extLst>
            </c:dLbl>
            <c:dLbl>
              <c:idx val="30"/>
              <c:delete val="1"/>
              <c:extLst>
                <c:ext xmlns:c15="http://schemas.microsoft.com/office/drawing/2012/chart" uri="{CE6537A1-D6FC-4f65-9D91-7224C49458BB}"/>
                <c:ext xmlns:c16="http://schemas.microsoft.com/office/drawing/2014/chart" uri="{C3380CC4-5D6E-409C-BE32-E72D297353CC}">
                  <c16:uniqueId val="{0000001A-24BA-46D6-918C-169440C4309D}"/>
                </c:ext>
              </c:extLst>
            </c:dLbl>
            <c:dLbl>
              <c:idx val="31"/>
              <c:delete val="1"/>
              <c:extLst>
                <c:ext xmlns:c15="http://schemas.microsoft.com/office/drawing/2012/chart" uri="{CE6537A1-D6FC-4f65-9D91-7224C49458BB}"/>
                <c:ext xmlns:c16="http://schemas.microsoft.com/office/drawing/2014/chart" uri="{C3380CC4-5D6E-409C-BE32-E72D297353CC}">
                  <c16:uniqueId val="{00000019-24BA-46D6-918C-169440C4309D}"/>
                </c:ext>
              </c:extLst>
            </c:dLbl>
            <c:dLbl>
              <c:idx val="32"/>
              <c:delete val="1"/>
              <c:extLst>
                <c:ext xmlns:c15="http://schemas.microsoft.com/office/drawing/2012/chart" uri="{CE6537A1-D6FC-4f65-9D91-7224C49458BB}"/>
                <c:ext xmlns:c16="http://schemas.microsoft.com/office/drawing/2014/chart" uri="{C3380CC4-5D6E-409C-BE32-E72D297353CC}">
                  <c16:uniqueId val="{0000001B-24BA-46D6-918C-169440C4309D}"/>
                </c:ext>
              </c:extLst>
            </c:dLbl>
            <c:dLbl>
              <c:idx val="33"/>
              <c:delete val="1"/>
              <c:extLst>
                <c:ext xmlns:c15="http://schemas.microsoft.com/office/drawing/2012/chart" uri="{CE6537A1-D6FC-4f65-9D91-7224C49458BB}"/>
                <c:ext xmlns:c16="http://schemas.microsoft.com/office/drawing/2014/chart" uri="{C3380CC4-5D6E-409C-BE32-E72D297353CC}">
                  <c16:uniqueId val="{00000018-24BA-46D6-918C-169440C4309D}"/>
                </c:ext>
              </c:extLst>
            </c:dLbl>
            <c:dLbl>
              <c:idx val="34"/>
              <c:delete val="1"/>
              <c:extLst>
                <c:ext xmlns:c15="http://schemas.microsoft.com/office/drawing/2012/chart" uri="{CE6537A1-D6FC-4f65-9D91-7224C49458BB}"/>
                <c:ext xmlns:c16="http://schemas.microsoft.com/office/drawing/2014/chart" uri="{C3380CC4-5D6E-409C-BE32-E72D297353CC}">
                  <c16:uniqueId val="{00000017-24BA-46D6-918C-169440C4309D}"/>
                </c:ext>
              </c:extLst>
            </c:dLbl>
            <c:dLbl>
              <c:idx val="35"/>
              <c:delete val="1"/>
              <c:extLst>
                <c:ext xmlns:c15="http://schemas.microsoft.com/office/drawing/2012/chart" uri="{CE6537A1-D6FC-4f65-9D91-7224C49458BB}"/>
                <c:ext xmlns:c16="http://schemas.microsoft.com/office/drawing/2014/chart" uri="{C3380CC4-5D6E-409C-BE32-E72D297353CC}">
                  <c16:uniqueId val="{0000000A-116E-4621-BF1F-AC37B9782623}"/>
                </c:ext>
              </c:extLst>
            </c:dLbl>
            <c:dLbl>
              <c:idx val="36"/>
              <c:delete val="1"/>
              <c:extLst>
                <c:ext xmlns:c15="http://schemas.microsoft.com/office/drawing/2012/chart" uri="{CE6537A1-D6FC-4f65-9D91-7224C49458BB}"/>
                <c:ext xmlns:c16="http://schemas.microsoft.com/office/drawing/2014/chart" uri="{C3380CC4-5D6E-409C-BE32-E72D297353CC}">
                  <c16:uniqueId val="{00000000-84B4-428A-9189-471C7C760F73}"/>
                </c:ext>
              </c:extLst>
            </c:dLbl>
            <c:dLbl>
              <c:idx val="37"/>
              <c:delete val="1"/>
              <c:extLst>
                <c:ext xmlns:c15="http://schemas.microsoft.com/office/drawing/2012/chart" uri="{CE6537A1-D6FC-4f65-9D91-7224C49458BB}"/>
                <c:ext xmlns:c16="http://schemas.microsoft.com/office/drawing/2014/chart" uri="{C3380CC4-5D6E-409C-BE32-E72D297353CC}">
                  <c16:uniqueId val="{00000000-2961-464B-BA85-5F612D922548}"/>
                </c:ext>
              </c:extLst>
            </c:dLbl>
            <c:dLbl>
              <c:idx val="38"/>
              <c:delete val="1"/>
              <c:extLst>
                <c:ext xmlns:c15="http://schemas.microsoft.com/office/drawing/2012/chart" uri="{CE6537A1-D6FC-4f65-9D91-7224C49458BB}"/>
                <c:ext xmlns:c16="http://schemas.microsoft.com/office/drawing/2014/chart" uri="{C3380CC4-5D6E-409C-BE32-E72D297353CC}">
                  <c16:uniqueId val="{00000002-2961-464B-BA85-5F612D922548}"/>
                </c:ext>
              </c:extLst>
            </c:dLbl>
            <c:dLbl>
              <c:idx val="39"/>
              <c:delete val="1"/>
              <c:extLst>
                <c:ext xmlns:c15="http://schemas.microsoft.com/office/drawing/2012/chart" uri="{CE6537A1-D6FC-4f65-9D91-7224C49458BB}"/>
                <c:ext xmlns:c16="http://schemas.microsoft.com/office/drawing/2014/chart" uri="{C3380CC4-5D6E-409C-BE32-E72D297353CC}">
                  <c16:uniqueId val="{00000001-B72F-4366-837F-71B23C59DAB5}"/>
                </c:ext>
              </c:extLst>
            </c:dLbl>
            <c:dLbl>
              <c:idx val="40"/>
              <c:delete val="1"/>
              <c:extLst>
                <c:ext xmlns:c15="http://schemas.microsoft.com/office/drawing/2012/chart" uri="{CE6537A1-D6FC-4f65-9D91-7224C49458BB}"/>
                <c:ext xmlns:c16="http://schemas.microsoft.com/office/drawing/2014/chart" uri="{C3380CC4-5D6E-409C-BE32-E72D297353CC}">
                  <c16:uniqueId val="{00000000-7117-43AF-A8D0-F4A2DA5728E1}"/>
                </c:ext>
              </c:extLst>
            </c:dLbl>
            <c:dLbl>
              <c:idx val="41"/>
              <c:delete val="1"/>
              <c:extLst>
                <c:ext xmlns:c15="http://schemas.microsoft.com/office/drawing/2012/chart" uri="{CE6537A1-D6FC-4f65-9D91-7224C49458BB}"/>
                <c:ext xmlns:c16="http://schemas.microsoft.com/office/drawing/2014/chart" uri="{C3380CC4-5D6E-409C-BE32-E72D297353CC}">
                  <c16:uniqueId val="{00000000-253E-48E3-85CB-8B8CBF8B7140}"/>
                </c:ext>
              </c:extLst>
            </c:dLbl>
            <c:spPr>
              <a:solidFill>
                <a:schemeClr val="accent1">
                  <a:lumMod val="20000"/>
                  <a:lumOff val="80000"/>
                </a:schemeClr>
              </a:solid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Official!$AD$4:$AD$49</c15:sqref>
                  </c15:fullRef>
                </c:ext>
              </c:extLst>
              <c:f>Official!$AD$7:$AD$49</c:f>
              <c:strCache>
                <c:ptCount val="32"/>
                <c:pt idx="0">
                  <c:v>March</c:v>
                </c:pt>
                <c:pt idx="31">
                  <c:v>April</c:v>
                </c:pt>
              </c:strCache>
            </c:strRef>
          </c:cat>
          <c:val>
            <c:numRef>
              <c:extLst>
                <c:ext xmlns:c15="http://schemas.microsoft.com/office/drawing/2012/chart" uri="{02D57815-91ED-43cb-92C2-25804820EDAC}">
                  <c15:fullRef>
                    <c15:sqref>Official!$Q$4:$Q$49</c15:sqref>
                  </c15:fullRef>
                </c:ext>
              </c:extLst>
              <c:f>Official!$Q$7:$Q$49</c:f>
              <c:numCache>
                <c:formatCode>#,##0</c:formatCode>
                <c:ptCount val="43"/>
                <c:pt idx="5">
                  <c:v>1</c:v>
                </c:pt>
                <c:pt idx="6">
                  <c:v>0</c:v>
                </c:pt>
                <c:pt idx="7">
                  <c:v>2</c:v>
                </c:pt>
                <c:pt idx="8">
                  <c:v>0</c:v>
                </c:pt>
                <c:pt idx="9">
                  <c:v>1</c:v>
                </c:pt>
                <c:pt idx="10">
                  <c:v>1</c:v>
                </c:pt>
                <c:pt idx="11">
                  <c:v>0</c:v>
                </c:pt>
                <c:pt idx="12">
                  <c:v>5</c:v>
                </c:pt>
                <c:pt idx="13">
                  <c:v>2</c:v>
                </c:pt>
                <c:pt idx="14">
                  <c:v>8</c:v>
                </c:pt>
                <c:pt idx="15">
                  <c:v>4</c:v>
                </c:pt>
                <c:pt idx="16">
                  <c:v>19</c:v>
                </c:pt>
                <c:pt idx="17">
                  <c:v>15</c:v>
                </c:pt>
                <c:pt idx="18">
                  <c:v>18</c:v>
                </c:pt>
                <c:pt idx="19">
                  <c:v>30</c:v>
                </c:pt>
                <c:pt idx="20">
                  <c:v>30</c:v>
                </c:pt>
                <c:pt idx="21">
                  <c:v>43</c:v>
                </c:pt>
                <c:pt idx="22">
                  <c:v>34</c:v>
                </c:pt>
                <c:pt idx="23">
                  <c:v>63</c:v>
                </c:pt>
                <c:pt idx="24">
                  <c:v>80</c:v>
                </c:pt>
                <c:pt idx="25">
                  <c:v>78</c:v>
                </c:pt>
                <c:pt idx="26">
                  <c:v>112</c:v>
                </c:pt>
                <c:pt idx="27">
                  <c:v>93</c:v>
                </c:pt>
                <c:pt idx="28">
                  <c:v>132</c:v>
                </c:pt>
                <c:pt idx="29">
                  <c:v>93</c:v>
                </c:pt>
                <c:pt idx="30">
                  <c:v>175</c:v>
                </c:pt>
                <c:pt idx="31">
                  <c:v>134</c:v>
                </c:pt>
                <c:pt idx="32">
                  <c:v>166</c:v>
                </c:pt>
                <c:pt idx="33">
                  <c:v>148</c:v>
                </c:pt>
                <c:pt idx="34">
                  <c:v>164</c:v>
                </c:pt>
                <c:pt idx="35">
                  <c:v>115</c:v>
                </c:pt>
                <c:pt idx="36">
                  <c:v>101</c:v>
                </c:pt>
                <c:pt idx="37">
                  <c:v>234</c:v>
                </c:pt>
                <c:pt idx="38">
                  <c:v>147</c:v>
                </c:pt>
                <c:pt idx="39">
                  <c:v>148</c:v>
                </c:pt>
                <c:pt idx="40">
                  <c:v>115</c:v>
                </c:pt>
                <c:pt idx="41">
                  <c:v>132</c:v>
                </c:pt>
                <c:pt idx="42">
                  <c:v>94</c:v>
                </c:pt>
              </c:numCache>
            </c:numRef>
          </c:val>
          <c:extLst>
            <c:ext xmlns:c16="http://schemas.microsoft.com/office/drawing/2014/chart" uri="{C3380CC4-5D6E-409C-BE32-E72D297353CC}">
              <c16:uniqueId val="{0000000A-1806-4473-9ABB-0625A718E313}"/>
            </c:ext>
          </c:extLst>
        </c:ser>
        <c:dLbls>
          <c:showLegendKey val="0"/>
          <c:showVal val="0"/>
          <c:showCatName val="0"/>
          <c:showSerName val="0"/>
          <c:showPercent val="0"/>
          <c:showBubbleSize val="0"/>
        </c:dLbls>
        <c:gapWidth val="35"/>
        <c:axId val="596545392"/>
        <c:axId val="596544408"/>
      </c:barChart>
      <c:lineChart>
        <c:grouping val="standard"/>
        <c:varyColors val="0"/>
        <c:dLbls>
          <c:showLegendKey val="0"/>
          <c:showVal val="0"/>
          <c:showCatName val="0"/>
          <c:showSerName val="0"/>
          <c:showPercent val="0"/>
          <c:showBubbleSize val="0"/>
        </c:dLbls>
        <c:marker val="1"/>
        <c:smooth val="0"/>
        <c:axId val="596545392"/>
        <c:axId val="596544408"/>
        <c:extLst>
          <c:ext xmlns:c15="http://schemas.microsoft.com/office/drawing/2012/chart" uri="{02D57815-91ED-43cb-92C2-25804820EDAC}">
            <c15:filteredLineSeries>
              <c15:ser>
                <c:idx val="2"/>
                <c:order val="2"/>
                <c:tx>
                  <c:strRef>
                    <c:extLst>
                      <c:ext uri="{02D57815-91ED-43cb-92C2-25804820EDAC}">
                        <c15:formulaRef>
                          <c15:sqref>Official!$AZ$4</c15:sqref>
                        </c15:formulaRef>
                      </c:ext>
                    </c:extLst>
                    <c:strCache>
                      <c:ptCount val="1"/>
                      <c:pt idx="0">
                        <c:v>North Sea flood of 1953, 1.836 deaths</c:v>
                      </c:pt>
                    </c:strCache>
                  </c:strRef>
                </c:tx>
                <c:spPr>
                  <a:ln w="50800" cap="rnd">
                    <a:solidFill>
                      <a:schemeClr val="accent1">
                        <a:lumMod val="60000"/>
                        <a:lumOff val="40000"/>
                      </a:schemeClr>
                    </a:solidFill>
                    <a:round/>
                  </a:ln>
                  <a:effectLst/>
                </c:spPr>
                <c:marker>
                  <c:symbol val="none"/>
                </c:marker>
                <c:val>
                  <c:numRef>
                    <c:extLst>
                      <c:ext uri="{02D57815-91ED-43cb-92C2-25804820EDAC}">
                        <c15:fullRef>
                          <c15:sqref>Official!$AZ$5:$AZ$44</c15:sqref>
                        </c15:fullRef>
                        <c15:formulaRef>
                          <c15:sqref>Official!$AZ$8:$AZ$44</c15:sqref>
                        </c15:formulaRef>
                      </c:ext>
                    </c:extLst>
                    <c:numCache>
                      <c:formatCode>General</c:formatCode>
                      <c:ptCount val="37"/>
                      <c:pt idx="0">
                        <c:v>1836</c:v>
                      </c:pt>
                      <c:pt idx="1">
                        <c:v>1836</c:v>
                      </c:pt>
                      <c:pt idx="2">
                        <c:v>1836</c:v>
                      </c:pt>
                      <c:pt idx="3">
                        <c:v>1836</c:v>
                      </c:pt>
                      <c:pt idx="4">
                        <c:v>1836</c:v>
                      </c:pt>
                      <c:pt idx="5">
                        <c:v>1836</c:v>
                      </c:pt>
                      <c:pt idx="6">
                        <c:v>1836</c:v>
                      </c:pt>
                      <c:pt idx="7">
                        <c:v>1836</c:v>
                      </c:pt>
                      <c:pt idx="8">
                        <c:v>1836</c:v>
                      </c:pt>
                      <c:pt idx="9">
                        <c:v>1836</c:v>
                      </c:pt>
                      <c:pt idx="10">
                        <c:v>1836</c:v>
                      </c:pt>
                      <c:pt idx="11">
                        <c:v>1836</c:v>
                      </c:pt>
                      <c:pt idx="12">
                        <c:v>1836</c:v>
                      </c:pt>
                      <c:pt idx="13">
                        <c:v>1836</c:v>
                      </c:pt>
                      <c:pt idx="14">
                        <c:v>1836</c:v>
                      </c:pt>
                      <c:pt idx="15">
                        <c:v>1836</c:v>
                      </c:pt>
                      <c:pt idx="16">
                        <c:v>1836</c:v>
                      </c:pt>
                      <c:pt idx="17">
                        <c:v>1836</c:v>
                      </c:pt>
                      <c:pt idx="18">
                        <c:v>1836</c:v>
                      </c:pt>
                      <c:pt idx="19">
                        <c:v>1836</c:v>
                      </c:pt>
                      <c:pt idx="20">
                        <c:v>1836</c:v>
                      </c:pt>
                      <c:pt idx="21">
                        <c:v>1836</c:v>
                      </c:pt>
                      <c:pt idx="22">
                        <c:v>1836</c:v>
                      </c:pt>
                      <c:pt idx="23">
                        <c:v>1836</c:v>
                      </c:pt>
                      <c:pt idx="24">
                        <c:v>1836</c:v>
                      </c:pt>
                      <c:pt idx="25">
                        <c:v>1836</c:v>
                      </c:pt>
                      <c:pt idx="26">
                        <c:v>1836</c:v>
                      </c:pt>
                      <c:pt idx="27">
                        <c:v>1836</c:v>
                      </c:pt>
                      <c:pt idx="28">
                        <c:v>1836</c:v>
                      </c:pt>
                      <c:pt idx="29">
                        <c:v>1836</c:v>
                      </c:pt>
                      <c:pt idx="30">
                        <c:v>1836</c:v>
                      </c:pt>
                      <c:pt idx="31">
                        <c:v>1836</c:v>
                      </c:pt>
                      <c:pt idx="32">
                        <c:v>1836</c:v>
                      </c:pt>
                      <c:pt idx="33">
                        <c:v>1836</c:v>
                      </c:pt>
                      <c:pt idx="34">
                        <c:v>1836</c:v>
                      </c:pt>
                      <c:pt idx="35">
                        <c:v>1836</c:v>
                      </c:pt>
                      <c:pt idx="36">
                        <c:v>1836</c:v>
                      </c:pt>
                    </c:numCache>
                  </c:numRef>
                </c:val>
                <c:smooth val="0"/>
                <c:extLst>
                  <c:ext xmlns:c16="http://schemas.microsoft.com/office/drawing/2014/chart" uri="{C3380CC4-5D6E-409C-BE32-E72D297353CC}">
                    <c16:uniqueId val="{00000000-FB09-43C8-9237-35A566F6AE30}"/>
                  </c:ext>
                </c:extLst>
              </c15:ser>
            </c15:filteredLineSeries>
            <c15:filteredLineSeries>
              <c15:ser>
                <c:idx val="4"/>
                <c:order val="3"/>
                <c:tx>
                  <c:strRef>
                    <c:extLst xmlns:c15="http://schemas.microsoft.com/office/drawing/2012/chart">
                      <c:ext xmlns:c15="http://schemas.microsoft.com/office/drawing/2012/chart" uri="{02D57815-91ED-43cb-92C2-25804820EDAC}">
                        <c15:formulaRef>
                          <c15:sqref>Official!$BB$4</c15:sqref>
                        </c15:formulaRef>
                      </c:ext>
                    </c:extLst>
                    <c:strCache>
                      <c:ptCount val="1"/>
                      <c:pt idx="0">
                        <c:v>Train disaster Harmele (1962), 93 deaths</c:v>
                      </c:pt>
                    </c:strCache>
                  </c:strRef>
                </c:tx>
                <c:spPr>
                  <a:ln w="50800" cap="rnd">
                    <a:solidFill>
                      <a:schemeClr val="accent2"/>
                    </a:solidFill>
                    <a:round/>
                  </a:ln>
                  <a:effectLst/>
                </c:spPr>
                <c:marker>
                  <c:symbol val="none"/>
                </c:marker>
                <c:val>
                  <c:numRef>
                    <c:extLst>
                      <c:ext xmlns:c15="http://schemas.microsoft.com/office/drawing/2012/chart" uri="{02D57815-91ED-43cb-92C2-25804820EDAC}">
                        <c15:fullRef>
                          <c15:sqref>Official!$BB$5:$BB$26</c15:sqref>
                        </c15:fullRef>
                        <c15:formulaRef>
                          <c15:sqref>Official!$BB$8:$BB$26</c15:sqref>
                        </c15:formulaRef>
                      </c:ext>
                    </c:extLst>
                    <c:numCache>
                      <c:formatCode>General</c:formatCode>
                      <c:ptCount val="19"/>
                      <c:pt idx="0">
                        <c:v>93</c:v>
                      </c:pt>
                      <c:pt idx="1">
                        <c:v>93</c:v>
                      </c:pt>
                      <c:pt idx="2">
                        <c:v>93</c:v>
                      </c:pt>
                      <c:pt idx="3">
                        <c:v>93</c:v>
                      </c:pt>
                      <c:pt idx="4">
                        <c:v>93</c:v>
                      </c:pt>
                      <c:pt idx="5">
                        <c:v>93</c:v>
                      </c:pt>
                      <c:pt idx="6">
                        <c:v>93</c:v>
                      </c:pt>
                      <c:pt idx="7">
                        <c:v>93</c:v>
                      </c:pt>
                      <c:pt idx="8">
                        <c:v>93</c:v>
                      </c:pt>
                      <c:pt idx="9">
                        <c:v>93</c:v>
                      </c:pt>
                      <c:pt idx="10">
                        <c:v>93</c:v>
                      </c:pt>
                      <c:pt idx="11">
                        <c:v>93</c:v>
                      </c:pt>
                      <c:pt idx="12">
                        <c:v>93</c:v>
                      </c:pt>
                      <c:pt idx="13">
                        <c:v>93</c:v>
                      </c:pt>
                      <c:pt idx="14">
                        <c:v>93</c:v>
                      </c:pt>
                      <c:pt idx="15">
                        <c:v>93</c:v>
                      </c:pt>
                      <c:pt idx="16">
                        <c:v>93</c:v>
                      </c:pt>
                      <c:pt idx="17">
                        <c:v>93</c:v>
                      </c:pt>
                      <c:pt idx="18">
                        <c:v>93</c:v>
                      </c:pt>
                    </c:numCache>
                  </c:numRef>
                </c:val>
                <c:smooth val="0"/>
                <c:extLst xmlns:c15="http://schemas.microsoft.com/office/drawing/2012/chart">
                  <c:ext xmlns:c16="http://schemas.microsoft.com/office/drawing/2014/chart" uri="{C3380CC4-5D6E-409C-BE32-E72D297353CC}">
                    <c16:uniqueId val="{00000002-FB09-43C8-9237-35A566F6AE30}"/>
                  </c:ext>
                </c:extLst>
              </c15:ser>
            </c15:filteredLineSeries>
            <c15:filteredLineSeries>
              <c15:ser>
                <c:idx val="3"/>
                <c:order val="4"/>
                <c:tx>
                  <c:strRef>
                    <c:extLst xmlns:c15="http://schemas.microsoft.com/office/drawing/2012/chart">
                      <c:ext xmlns:c15="http://schemas.microsoft.com/office/drawing/2012/chart" uri="{02D57815-91ED-43cb-92C2-25804820EDAC}">
                        <c15:formulaRef>
                          <c15:sqref>Official!$BA$4</c15:sqref>
                        </c15:formulaRef>
                      </c:ext>
                    </c:extLst>
                    <c:strCache>
                      <c:ptCount val="1"/>
                      <c:pt idx="0">
                        <c:v>Bijlmer Disaster (1992), 63 deaths</c:v>
                      </c:pt>
                    </c:strCache>
                  </c:strRef>
                </c:tx>
                <c:spPr>
                  <a:ln w="50800" cap="rnd">
                    <a:solidFill>
                      <a:schemeClr val="dk1">
                        <a:tint val="98500"/>
                      </a:schemeClr>
                    </a:solidFill>
                    <a:round/>
                  </a:ln>
                  <a:effectLst/>
                </c:spPr>
                <c:marker>
                  <c:symbol val="none"/>
                </c:marker>
                <c:val>
                  <c:numRef>
                    <c:extLst>
                      <c:ext xmlns:c15="http://schemas.microsoft.com/office/drawing/2012/chart" uri="{02D57815-91ED-43cb-92C2-25804820EDAC}">
                        <c15:fullRef>
                          <c15:sqref>Official!$BA$5:$BA$24</c15:sqref>
                        </c15:fullRef>
                        <c15:formulaRef>
                          <c15:sqref>Official!$BA$8:$BA$24</c15:sqref>
                        </c15:formulaRef>
                      </c:ext>
                    </c:extLst>
                    <c:numCache>
                      <c:formatCode>General</c:formatCode>
                      <c:ptCount val="17"/>
                      <c:pt idx="0">
                        <c:v>43</c:v>
                      </c:pt>
                      <c:pt idx="1">
                        <c:v>43</c:v>
                      </c:pt>
                      <c:pt idx="2">
                        <c:v>43</c:v>
                      </c:pt>
                      <c:pt idx="3">
                        <c:v>43</c:v>
                      </c:pt>
                      <c:pt idx="4">
                        <c:v>43</c:v>
                      </c:pt>
                      <c:pt idx="5">
                        <c:v>43</c:v>
                      </c:pt>
                      <c:pt idx="6">
                        <c:v>43</c:v>
                      </c:pt>
                      <c:pt idx="7">
                        <c:v>43</c:v>
                      </c:pt>
                      <c:pt idx="8">
                        <c:v>43</c:v>
                      </c:pt>
                      <c:pt idx="9">
                        <c:v>43</c:v>
                      </c:pt>
                      <c:pt idx="10">
                        <c:v>43</c:v>
                      </c:pt>
                      <c:pt idx="11">
                        <c:v>43</c:v>
                      </c:pt>
                      <c:pt idx="12">
                        <c:v>43</c:v>
                      </c:pt>
                      <c:pt idx="13">
                        <c:v>43</c:v>
                      </c:pt>
                      <c:pt idx="14">
                        <c:v>43</c:v>
                      </c:pt>
                      <c:pt idx="15">
                        <c:v>43</c:v>
                      </c:pt>
                      <c:pt idx="16">
                        <c:v>43</c:v>
                      </c:pt>
                    </c:numCache>
                  </c:numRef>
                </c:val>
                <c:smooth val="0"/>
                <c:extLst xmlns:c15="http://schemas.microsoft.com/office/drawing/2012/chart">
                  <c:ext xmlns:c16="http://schemas.microsoft.com/office/drawing/2014/chart" uri="{C3380CC4-5D6E-409C-BE32-E72D297353CC}">
                    <c16:uniqueId val="{00000001-FB09-43C8-9237-35A566F6AE30}"/>
                  </c:ext>
                </c:extLst>
              </c15:ser>
            </c15:filteredLineSeries>
          </c:ext>
        </c:extLst>
      </c:lineChart>
      <c:catAx>
        <c:axId val="596545392"/>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MarkSkip val="31"/>
        <c:noMultiLvlLbl val="1"/>
      </c:catAx>
      <c:valAx>
        <c:axId val="596544408"/>
        <c:scaling>
          <c:orientation val="minMax"/>
          <c:min val="0"/>
        </c:scaling>
        <c:delete val="1"/>
        <c:axPos val="l"/>
        <c:numFmt formatCode="#,##0" sourceLinked="1"/>
        <c:majorTickMark val="out"/>
        <c:minorTickMark val="none"/>
        <c:tickLblPos val="nextTo"/>
        <c:crossAx val="596545392"/>
        <c:crosses val="autoZero"/>
        <c:crossBetween val="midCat"/>
      </c:valAx>
      <c:spPr>
        <a:noFill/>
        <a:ln w="25400">
          <a:noFill/>
        </a:ln>
        <a:effectLst/>
      </c:spPr>
    </c:plotArea>
    <c:legend>
      <c:legendPos val="t"/>
      <c:layout>
        <c:manualLayout>
          <c:xMode val="edge"/>
          <c:yMode val="edge"/>
          <c:x val="0.26894470816063604"/>
          <c:y val="0.1295074847768862"/>
          <c:w val="0.44171784250681179"/>
          <c:h val="6.387824009227086E-2"/>
        </c:manualLayout>
      </c:layout>
      <c:overlay val="0"/>
      <c:spPr>
        <a:solidFill>
          <a:schemeClr val="bg2"/>
        </a:solid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100" baseline="0">
                <a:ln>
                  <a:noFill/>
                </a:ln>
                <a:solidFill>
                  <a:schemeClr val="bg2">
                    <a:lumMod val="50000"/>
                  </a:schemeClr>
                </a:solidFill>
                <a:effectLst/>
              </a:rPr>
              <a:t>COVID-19 </a:t>
            </a:r>
            <a:r>
              <a:rPr lang="nl-NL" sz="2000" b="1" i="0" u="sng" kern="1200" spc="100" baseline="0">
                <a:ln>
                  <a:noFill/>
                </a:ln>
                <a:solidFill>
                  <a:schemeClr val="bg2">
                    <a:lumMod val="50000"/>
                  </a:schemeClr>
                </a:solidFill>
                <a:effectLst/>
              </a:rPr>
              <a:t>cases</a:t>
            </a:r>
            <a:r>
              <a:rPr lang="nl-NL" sz="2000" b="1" i="0" u="none" kern="1200" spc="100" baseline="0">
                <a:ln>
                  <a:noFill/>
                </a:ln>
                <a:solidFill>
                  <a:schemeClr val="bg2">
                    <a:lumMod val="50000"/>
                  </a:schemeClr>
                </a:solidFill>
                <a:effectLst/>
              </a:rPr>
              <a:t> in The Netherlands</a:t>
            </a:r>
            <a:endParaRPr lang="en-NL" sz="1600" u="none">
              <a:solidFill>
                <a:schemeClr val="bg2">
                  <a:lumMod val="50000"/>
                </a:schemeClr>
              </a:solidFill>
              <a:effectLst/>
            </a:endParaRPr>
          </a:p>
        </c:rich>
      </c:tx>
      <c:layout>
        <c:manualLayout>
          <c:xMode val="edge"/>
          <c:yMode val="edge"/>
          <c:x val="0.21405506931667828"/>
          <c:y val="3.03979117481971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0.13198499999999999"/>
          <c:y val="0.14790055555555556"/>
          <c:w val="0.78142585332304615"/>
          <c:h val="0.7847263888888889"/>
        </c:manualLayout>
      </c:layout>
      <c:barChart>
        <c:barDir val="col"/>
        <c:grouping val="clustered"/>
        <c:varyColors val="0"/>
        <c:ser>
          <c:idx val="0"/>
          <c:order val="1"/>
          <c:tx>
            <c:strRef>
              <c:f>Official!$F$3</c:f>
              <c:strCache>
                <c:ptCount val="1"/>
                <c:pt idx="0">
                  <c:v>New Cases</c:v>
                </c:pt>
              </c:strCache>
            </c:strRef>
          </c:tx>
          <c:spPr>
            <a:solidFill>
              <a:schemeClr val="accent6">
                <a:lumMod val="40000"/>
                <a:lumOff val="60000"/>
              </a:schemeClr>
            </a:solidFill>
            <a:ln>
              <a:noFill/>
            </a:ln>
            <a:effectLst/>
          </c:spPr>
          <c:invertIfNegative val="0"/>
          <c:dLbls>
            <c:dLbl>
              <c:idx val="2"/>
              <c:delete val="1"/>
              <c:extLst>
                <c:ext xmlns:c15="http://schemas.microsoft.com/office/drawing/2012/chart" uri="{CE6537A1-D6FC-4f65-9D91-7224C49458BB}"/>
                <c:ext xmlns:c16="http://schemas.microsoft.com/office/drawing/2014/chart" uri="{C3380CC4-5D6E-409C-BE32-E72D297353CC}">
                  <c16:uniqueId val="{00000009-43DF-4B8B-9687-CA145BF3BB0A}"/>
                </c:ext>
              </c:extLst>
            </c:dLbl>
            <c:dLbl>
              <c:idx val="4"/>
              <c:delete val="1"/>
              <c:extLst>
                <c:ext xmlns:c15="http://schemas.microsoft.com/office/drawing/2012/chart" uri="{CE6537A1-D6FC-4f65-9D91-7224C49458BB}"/>
                <c:ext xmlns:c16="http://schemas.microsoft.com/office/drawing/2014/chart" uri="{C3380CC4-5D6E-409C-BE32-E72D297353CC}">
                  <c16:uniqueId val="{00000008-43DF-4B8B-9687-CA145BF3BB0A}"/>
                </c:ext>
              </c:extLst>
            </c:dLbl>
            <c:dLbl>
              <c:idx val="6"/>
              <c:delete val="1"/>
              <c:extLst>
                <c:ext xmlns:c15="http://schemas.microsoft.com/office/drawing/2012/chart" uri="{CE6537A1-D6FC-4f65-9D91-7224C49458BB}"/>
                <c:ext xmlns:c16="http://schemas.microsoft.com/office/drawing/2014/chart" uri="{C3380CC4-5D6E-409C-BE32-E72D297353CC}">
                  <c16:uniqueId val="{00000007-43DF-4B8B-9687-CA145BF3BB0A}"/>
                </c:ext>
              </c:extLst>
            </c:dLbl>
            <c:dLbl>
              <c:idx val="8"/>
              <c:delete val="1"/>
              <c:extLst>
                <c:ext xmlns:c15="http://schemas.microsoft.com/office/drawing/2012/chart" uri="{CE6537A1-D6FC-4f65-9D91-7224C49458BB}"/>
                <c:ext xmlns:c16="http://schemas.microsoft.com/office/drawing/2014/chart" uri="{C3380CC4-5D6E-409C-BE32-E72D297353CC}">
                  <c16:uniqueId val="{00000006-43DF-4B8B-9687-CA145BF3BB0A}"/>
                </c:ext>
              </c:extLst>
            </c:dLbl>
            <c:dLbl>
              <c:idx val="10"/>
              <c:delete val="1"/>
              <c:extLst>
                <c:ext xmlns:c15="http://schemas.microsoft.com/office/drawing/2012/chart" uri="{CE6537A1-D6FC-4f65-9D91-7224C49458BB}"/>
                <c:ext xmlns:c16="http://schemas.microsoft.com/office/drawing/2014/chart" uri="{C3380CC4-5D6E-409C-BE32-E72D297353CC}">
                  <c16:uniqueId val="{00000005-43DF-4B8B-9687-CA145BF3BB0A}"/>
                </c:ext>
              </c:extLst>
            </c:dLbl>
            <c:dLbl>
              <c:idx val="12"/>
              <c:delete val="1"/>
              <c:extLst>
                <c:ext xmlns:c15="http://schemas.microsoft.com/office/drawing/2012/chart" uri="{CE6537A1-D6FC-4f65-9D91-7224C49458BB}"/>
                <c:ext xmlns:c16="http://schemas.microsoft.com/office/drawing/2014/chart" uri="{C3380CC4-5D6E-409C-BE32-E72D297353CC}">
                  <c16:uniqueId val="{00000004-43DF-4B8B-9687-CA145BF3BB0A}"/>
                </c:ext>
              </c:extLst>
            </c:dLbl>
            <c:dLbl>
              <c:idx val="14"/>
              <c:delete val="1"/>
              <c:extLst>
                <c:ext xmlns:c15="http://schemas.microsoft.com/office/drawing/2012/chart" uri="{CE6537A1-D6FC-4f65-9D91-7224C49458BB}"/>
                <c:ext xmlns:c16="http://schemas.microsoft.com/office/drawing/2014/chart" uri="{C3380CC4-5D6E-409C-BE32-E72D297353CC}">
                  <c16:uniqueId val="{00000003-43DF-4B8B-9687-CA145BF3BB0A}"/>
                </c:ext>
              </c:extLst>
            </c:dLbl>
            <c:dLbl>
              <c:idx val="16"/>
              <c:delete val="1"/>
              <c:extLst>
                <c:ext xmlns:c15="http://schemas.microsoft.com/office/drawing/2012/chart" uri="{CE6537A1-D6FC-4f65-9D91-7224C49458BB}"/>
                <c:ext xmlns:c16="http://schemas.microsoft.com/office/drawing/2014/chart" uri="{C3380CC4-5D6E-409C-BE32-E72D297353CC}">
                  <c16:uniqueId val="{00000002-892D-4FDE-B1E0-D2AADCE7AC55}"/>
                </c:ext>
              </c:extLst>
            </c:dLbl>
            <c:dLbl>
              <c:idx val="18"/>
              <c:delete val="1"/>
              <c:extLst>
                <c:ext xmlns:c15="http://schemas.microsoft.com/office/drawing/2012/chart" uri="{CE6537A1-D6FC-4f65-9D91-7224C49458BB}"/>
                <c:ext xmlns:c16="http://schemas.microsoft.com/office/drawing/2014/chart" uri="{C3380CC4-5D6E-409C-BE32-E72D297353CC}">
                  <c16:uniqueId val="{00000004-1EDF-4600-B7C3-5FFD0DFD3984}"/>
                </c:ext>
              </c:extLst>
            </c:dLbl>
            <c:dLbl>
              <c:idx val="20"/>
              <c:delete val="1"/>
              <c:extLst>
                <c:ext xmlns:c15="http://schemas.microsoft.com/office/drawing/2012/chart" uri="{CE6537A1-D6FC-4f65-9D91-7224C49458BB}"/>
                <c:ext xmlns:c16="http://schemas.microsoft.com/office/drawing/2014/chart" uri="{C3380CC4-5D6E-409C-BE32-E72D297353CC}">
                  <c16:uniqueId val="{00000003-1EDF-4600-B7C3-5FFD0DFD3984}"/>
                </c:ext>
              </c:extLst>
            </c:dLbl>
            <c:dLbl>
              <c:idx val="22"/>
              <c:delete val="1"/>
              <c:extLst>
                <c:ext xmlns:c15="http://schemas.microsoft.com/office/drawing/2012/chart" uri="{CE6537A1-D6FC-4f65-9D91-7224C49458BB}"/>
                <c:ext xmlns:c16="http://schemas.microsoft.com/office/drawing/2014/chart" uri="{C3380CC4-5D6E-409C-BE32-E72D297353CC}">
                  <c16:uniqueId val="{00000003-892D-4FDE-B1E0-D2AADCE7AC55}"/>
                </c:ext>
              </c:extLst>
            </c:dLbl>
            <c:dLbl>
              <c:idx val="24"/>
              <c:delete val="1"/>
              <c:extLst>
                <c:ext xmlns:c15="http://schemas.microsoft.com/office/drawing/2012/chart" uri="{CE6537A1-D6FC-4f65-9D91-7224C49458BB}"/>
                <c:ext xmlns:c16="http://schemas.microsoft.com/office/drawing/2014/chart" uri="{C3380CC4-5D6E-409C-BE32-E72D297353CC}">
                  <c16:uniqueId val="{00000002-1EDF-4600-B7C3-5FFD0DFD3984}"/>
                </c:ext>
              </c:extLst>
            </c:dLbl>
            <c:dLbl>
              <c:idx val="27"/>
              <c:delete val="1"/>
              <c:extLst>
                <c:ext xmlns:c15="http://schemas.microsoft.com/office/drawing/2012/chart" uri="{CE6537A1-D6FC-4f65-9D91-7224C49458BB}"/>
                <c:ext xmlns:c16="http://schemas.microsoft.com/office/drawing/2014/chart" uri="{C3380CC4-5D6E-409C-BE32-E72D297353CC}">
                  <c16:uniqueId val="{00000000-3AB5-4697-B19E-17E252BAEAFF}"/>
                </c:ext>
              </c:extLst>
            </c:dLbl>
            <c:dLbl>
              <c:idx val="29"/>
              <c:delete val="1"/>
              <c:extLst>
                <c:ext xmlns:c15="http://schemas.microsoft.com/office/drawing/2012/chart" uri="{CE6537A1-D6FC-4f65-9D91-7224C49458BB}"/>
                <c:ext xmlns:c16="http://schemas.microsoft.com/office/drawing/2014/chart" uri="{C3380CC4-5D6E-409C-BE32-E72D297353CC}">
                  <c16:uniqueId val="{00000000-624C-4C0E-98F4-4AE11DB5749D}"/>
                </c:ext>
              </c:extLst>
            </c:dLbl>
            <c:dLbl>
              <c:idx val="31"/>
              <c:delete val="1"/>
              <c:extLst>
                <c:ext xmlns:c15="http://schemas.microsoft.com/office/drawing/2012/chart" uri="{CE6537A1-D6FC-4f65-9D91-7224C49458BB}"/>
                <c:ext xmlns:c16="http://schemas.microsoft.com/office/drawing/2014/chart" uri="{C3380CC4-5D6E-409C-BE32-E72D297353CC}">
                  <c16:uniqueId val="{00000001-4AFB-47CD-BEB7-64387D6E4ACB}"/>
                </c:ext>
              </c:extLst>
            </c:dLbl>
            <c:dLbl>
              <c:idx val="33"/>
              <c:delete val="1"/>
              <c:extLst>
                <c:ext xmlns:c15="http://schemas.microsoft.com/office/drawing/2012/chart" uri="{CE6537A1-D6FC-4f65-9D91-7224C49458BB}"/>
                <c:ext xmlns:c16="http://schemas.microsoft.com/office/drawing/2014/chart" uri="{C3380CC4-5D6E-409C-BE32-E72D297353CC}">
                  <c16:uniqueId val="{00000000-3D70-448E-8EA9-F5C532993132}"/>
                </c:ext>
              </c:extLst>
            </c:dLbl>
            <c:dLbl>
              <c:idx val="34"/>
              <c:delete val="1"/>
              <c:extLst>
                <c:ext xmlns:c15="http://schemas.microsoft.com/office/drawing/2012/chart" uri="{CE6537A1-D6FC-4f65-9D91-7224C49458BB}"/>
                <c:ext xmlns:c16="http://schemas.microsoft.com/office/drawing/2014/chart" uri="{C3380CC4-5D6E-409C-BE32-E72D297353CC}">
                  <c16:uniqueId val="{00000001-43DF-4B8B-9687-CA145BF3BB0A}"/>
                </c:ext>
              </c:extLst>
            </c:dLbl>
            <c:dLbl>
              <c:idx val="36"/>
              <c:delete val="1"/>
              <c:extLst>
                <c:ext xmlns:c15="http://schemas.microsoft.com/office/drawing/2012/chart" uri="{CE6537A1-D6FC-4f65-9D91-7224C49458BB}"/>
                <c:ext xmlns:c16="http://schemas.microsoft.com/office/drawing/2014/chart" uri="{C3380CC4-5D6E-409C-BE32-E72D297353CC}">
                  <c16:uniqueId val="{00000001-3D70-448E-8EA9-F5C532993132}"/>
                </c:ext>
              </c:extLst>
            </c:dLbl>
            <c:dLbl>
              <c:idx val="38"/>
              <c:delete val="1"/>
              <c:extLst>
                <c:ext xmlns:c15="http://schemas.microsoft.com/office/drawing/2012/chart" uri="{CE6537A1-D6FC-4f65-9D91-7224C49458BB}"/>
                <c:ext xmlns:c16="http://schemas.microsoft.com/office/drawing/2014/chart" uri="{C3380CC4-5D6E-409C-BE32-E72D297353CC}">
                  <c16:uniqueId val="{00000003-822D-4A10-A0C1-B22A8F7D24C8}"/>
                </c:ext>
              </c:extLst>
            </c:dLbl>
            <c:dLbl>
              <c:idx val="39"/>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ysClr val="windowText" lastClr="000000"/>
                      </a:solidFill>
                      <a:latin typeface="+mn-lt"/>
                      <a:ea typeface="+mn-ea"/>
                      <a:cs typeface="+mn-cs"/>
                    </a:defRPr>
                  </a:pPr>
                  <a:endParaRPr lang="LID4096"/>
                </a:p>
              </c:txPr>
              <c:dLblPos val="outEnd"/>
              <c:showLegendKey val="0"/>
              <c:showVal val="1"/>
              <c:showCatName val="0"/>
              <c:showSerName val="0"/>
              <c:showPercent val="0"/>
              <c:showBubbleSize val="0"/>
              <c:extLst>
                <c:ext xmlns:c16="http://schemas.microsoft.com/office/drawing/2014/chart" uri="{C3380CC4-5D6E-409C-BE32-E72D297353CC}">
                  <c16:uniqueId val="{00000002-43DF-4B8B-9687-CA145BF3BB0A}"/>
                </c:ext>
              </c:extLst>
            </c:dLbl>
            <c:dLbl>
              <c:idx val="41"/>
              <c:delete val="1"/>
              <c:extLst>
                <c:ext xmlns:c15="http://schemas.microsoft.com/office/drawing/2012/chart" uri="{CE6537A1-D6FC-4f65-9D91-7224C49458BB}"/>
                <c:ext xmlns:c16="http://schemas.microsoft.com/office/drawing/2014/chart" uri="{C3380CC4-5D6E-409C-BE32-E72D297353CC}">
                  <c16:uniqueId val="{00000003-3040-4BB9-9C05-E140A7783E6F}"/>
                </c:ext>
              </c:extLst>
            </c:dLbl>
            <c:dLbl>
              <c:idx val="43"/>
              <c:delete val="1"/>
              <c:extLst>
                <c:ext xmlns:c15="http://schemas.microsoft.com/office/drawing/2012/chart" uri="{CE6537A1-D6FC-4f65-9D91-7224C49458BB}"/>
                <c:ext xmlns:c16="http://schemas.microsoft.com/office/drawing/2014/chart" uri="{C3380CC4-5D6E-409C-BE32-E72D297353CC}">
                  <c16:uniqueId val="{00000001-3040-4BB9-9C05-E140A7783E6F}"/>
                </c:ext>
              </c:extLst>
            </c:dLbl>
            <c:dLbl>
              <c:idx val="44"/>
              <c:layout>
                <c:manualLayout>
                  <c:x val="-1.5755498917240211E-2"/>
                  <c:y val="0"/>
                </c:manualLayout>
              </c:layout>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ysClr val="windowText" lastClr="000000"/>
                      </a:solidFill>
                      <a:latin typeface="+mn-lt"/>
                      <a:ea typeface="+mn-ea"/>
                      <a:cs typeface="+mn-cs"/>
                    </a:defRPr>
                  </a:pPr>
                  <a:endParaRPr lang="LID4096"/>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579-432E-BE05-2C91A28C02EE}"/>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Official!$A$4:$A$49</c:f>
              <c:numCache>
                <c:formatCode>General</c:formatCode>
                <c:ptCount val="4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numCache>
            </c:numRef>
          </c:cat>
          <c:val>
            <c:numRef>
              <c:f>Official!$F$4:$F$49</c:f>
              <c:numCache>
                <c:formatCode>#,##0</c:formatCode>
                <c:ptCount val="46"/>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pt idx="33">
                  <c:v>845</c:v>
                </c:pt>
                <c:pt idx="34">
                  <c:v>1019</c:v>
                </c:pt>
                <c:pt idx="35">
                  <c:v>1083</c:v>
                </c:pt>
                <c:pt idx="36">
                  <c:v>1026</c:v>
                </c:pt>
                <c:pt idx="37">
                  <c:v>904</c:v>
                </c:pt>
                <c:pt idx="38">
                  <c:v>1224</c:v>
                </c:pt>
                <c:pt idx="39">
                  <c:v>952</c:v>
                </c:pt>
                <c:pt idx="40">
                  <c:v>777</c:v>
                </c:pt>
                <c:pt idx="41">
                  <c:v>969</c:v>
                </c:pt>
                <c:pt idx="42">
                  <c:v>1213</c:v>
                </c:pt>
                <c:pt idx="43">
                  <c:v>1335</c:v>
                </c:pt>
                <c:pt idx="44">
                  <c:v>1316</c:v>
                </c:pt>
                <c:pt idx="45">
                  <c:v>1188</c:v>
                </c:pt>
              </c:numCache>
            </c:numRef>
          </c:val>
          <c:extLst>
            <c:ext xmlns:c16="http://schemas.microsoft.com/office/drawing/2014/chart" uri="{C3380CC4-5D6E-409C-BE32-E72D297353CC}">
              <c16:uniqueId val="{00000001-418D-4191-A6CD-0063E4B134A3}"/>
            </c:ext>
          </c:extLst>
        </c:ser>
        <c:dLbls>
          <c:showLegendKey val="0"/>
          <c:showVal val="0"/>
          <c:showCatName val="0"/>
          <c:showSerName val="0"/>
          <c:showPercent val="0"/>
          <c:showBubbleSize val="0"/>
        </c:dLbls>
        <c:gapWidth val="40"/>
        <c:axId val="749678024"/>
        <c:axId val="749676384"/>
      </c:barChart>
      <c:lineChart>
        <c:grouping val="standard"/>
        <c:varyColors val="0"/>
        <c:ser>
          <c:idx val="4"/>
          <c:order val="0"/>
          <c:tx>
            <c:strRef>
              <c:f>Official!$E$3</c:f>
              <c:strCache>
                <c:ptCount val="1"/>
                <c:pt idx="0">
                  <c:v>Cumulative cases</c:v>
                </c:pt>
              </c:strCache>
            </c:strRef>
          </c:tx>
          <c:spPr>
            <a:ln w="38100" cap="rnd">
              <a:solidFill>
                <a:srgbClr val="3BD5D9"/>
              </a:solidFill>
              <a:round/>
            </a:ln>
            <a:effectLst/>
          </c:spPr>
          <c:marker>
            <c:symbol val="circle"/>
            <c:size val="6"/>
            <c:spPr>
              <a:solidFill>
                <a:srgbClr val="3BD5D9"/>
              </a:solidFill>
              <a:ln w="9525">
                <a:solidFill>
                  <a:srgbClr val="3BD5D9"/>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22-E30D-4BC6-9A4F-244B8453FE72}"/>
                </c:ext>
              </c:extLst>
            </c:dLbl>
            <c:dLbl>
              <c:idx val="1"/>
              <c:delete val="1"/>
              <c:extLst>
                <c:ext xmlns:c15="http://schemas.microsoft.com/office/drawing/2012/chart" uri="{CE6537A1-D6FC-4f65-9D91-7224C49458BB}"/>
                <c:ext xmlns:c16="http://schemas.microsoft.com/office/drawing/2014/chart" uri="{C3380CC4-5D6E-409C-BE32-E72D297353CC}">
                  <c16:uniqueId val="{00000021-E30D-4BC6-9A4F-244B8453FE72}"/>
                </c:ext>
              </c:extLst>
            </c:dLbl>
            <c:dLbl>
              <c:idx val="2"/>
              <c:delete val="1"/>
              <c:extLst>
                <c:ext xmlns:c15="http://schemas.microsoft.com/office/drawing/2012/chart" uri="{CE6537A1-D6FC-4f65-9D91-7224C49458BB}"/>
                <c:ext xmlns:c16="http://schemas.microsoft.com/office/drawing/2014/chart" uri="{C3380CC4-5D6E-409C-BE32-E72D297353CC}">
                  <c16:uniqueId val="{00000023-E30D-4BC6-9A4F-244B8453FE72}"/>
                </c:ext>
              </c:extLst>
            </c:dLbl>
            <c:dLbl>
              <c:idx val="3"/>
              <c:delete val="1"/>
              <c:extLst>
                <c:ext xmlns:c15="http://schemas.microsoft.com/office/drawing/2012/chart" uri="{CE6537A1-D6FC-4f65-9D91-7224C49458BB}"/>
                <c:ext xmlns:c16="http://schemas.microsoft.com/office/drawing/2014/chart" uri="{C3380CC4-5D6E-409C-BE32-E72D297353CC}">
                  <c16:uniqueId val="{00000024-E30D-4BC6-9A4F-244B8453FE72}"/>
                </c:ext>
              </c:extLst>
            </c:dLbl>
            <c:dLbl>
              <c:idx val="4"/>
              <c:delete val="1"/>
              <c:extLst>
                <c:ext xmlns:c15="http://schemas.microsoft.com/office/drawing/2012/chart" uri="{CE6537A1-D6FC-4f65-9D91-7224C49458BB}"/>
                <c:ext xmlns:c16="http://schemas.microsoft.com/office/drawing/2014/chart" uri="{C3380CC4-5D6E-409C-BE32-E72D297353CC}">
                  <c16:uniqueId val="{00000026-E30D-4BC6-9A4F-244B8453FE72}"/>
                </c:ext>
              </c:extLst>
            </c:dLbl>
            <c:dLbl>
              <c:idx val="5"/>
              <c:delete val="1"/>
              <c:extLst>
                <c:ext xmlns:c15="http://schemas.microsoft.com/office/drawing/2012/chart" uri="{CE6537A1-D6FC-4f65-9D91-7224C49458BB}"/>
                <c:ext xmlns:c16="http://schemas.microsoft.com/office/drawing/2014/chart" uri="{C3380CC4-5D6E-409C-BE32-E72D297353CC}">
                  <c16:uniqueId val="{00000025-E30D-4BC6-9A4F-244B8453FE72}"/>
                </c:ext>
              </c:extLst>
            </c:dLbl>
            <c:dLbl>
              <c:idx val="6"/>
              <c:delete val="1"/>
              <c:extLst>
                <c:ext xmlns:c15="http://schemas.microsoft.com/office/drawing/2012/chart" uri="{CE6537A1-D6FC-4f65-9D91-7224C49458BB}"/>
                <c:ext xmlns:c16="http://schemas.microsoft.com/office/drawing/2014/chart" uri="{C3380CC4-5D6E-409C-BE32-E72D297353CC}">
                  <c16:uniqueId val="{00000027-E30D-4BC6-9A4F-244B8453FE72}"/>
                </c:ext>
              </c:extLst>
            </c:dLbl>
            <c:dLbl>
              <c:idx val="7"/>
              <c:delete val="1"/>
              <c:extLst>
                <c:ext xmlns:c15="http://schemas.microsoft.com/office/drawing/2012/chart" uri="{CE6537A1-D6FC-4f65-9D91-7224C49458BB}"/>
                <c:ext xmlns:c16="http://schemas.microsoft.com/office/drawing/2014/chart" uri="{C3380CC4-5D6E-409C-BE32-E72D297353CC}">
                  <c16:uniqueId val="{00000020-E30D-4BC6-9A4F-244B8453FE72}"/>
                </c:ext>
              </c:extLst>
            </c:dLbl>
            <c:dLbl>
              <c:idx val="8"/>
              <c:delete val="1"/>
              <c:extLst>
                <c:ext xmlns:c15="http://schemas.microsoft.com/office/drawing/2012/chart" uri="{CE6537A1-D6FC-4f65-9D91-7224C49458BB}"/>
                <c:ext xmlns:c16="http://schemas.microsoft.com/office/drawing/2014/chart" uri="{C3380CC4-5D6E-409C-BE32-E72D297353CC}">
                  <c16:uniqueId val="{00000028-E30D-4BC6-9A4F-244B8453FE72}"/>
                </c:ext>
              </c:extLst>
            </c:dLbl>
            <c:dLbl>
              <c:idx val="9"/>
              <c:delete val="1"/>
              <c:extLst>
                <c:ext xmlns:c15="http://schemas.microsoft.com/office/drawing/2012/chart" uri="{CE6537A1-D6FC-4f65-9D91-7224C49458BB}"/>
                <c:ext xmlns:c16="http://schemas.microsoft.com/office/drawing/2014/chart" uri="{C3380CC4-5D6E-409C-BE32-E72D297353CC}">
                  <c16:uniqueId val="{0000001F-E30D-4BC6-9A4F-244B8453FE72}"/>
                </c:ext>
              </c:extLst>
            </c:dLbl>
            <c:dLbl>
              <c:idx val="10"/>
              <c:delete val="1"/>
              <c:extLst>
                <c:ext xmlns:c15="http://schemas.microsoft.com/office/drawing/2012/chart" uri="{CE6537A1-D6FC-4f65-9D91-7224C49458BB}"/>
                <c:ext xmlns:c16="http://schemas.microsoft.com/office/drawing/2014/chart" uri="{C3380CC4-5D6E-409C-BE32-E72D297353CC}">
                  <c16:uniqueId val="{0000001E-E30D-4BC6-9A4F-244B8453FE72}"/>
                </c:ext>
              </c:extLst>
            </c:dLbl>
            <c:dLbl>
              <c:idx val="11"/>
              <c:delete val="1"/>
              <c:extLst>
                <c:ext xmlns:c15="http://schemas.microsoft.com/office/drawing/2012/chart" uri="{CE6537A1-D6FC-4f65-9D91-7224C49458BB}"/>
                <c:ext xmlns:c16="http://schemas.microsoft.com/office/drawing/2014/chart" uri="{C3380CC4-5D6E-409C-BE32-E72D297353CC}">
                  <c16:uniqueId val="{0000001D-E30D-4BC6-9A4F-244B8453FE72}"/>
                </c:ext>
              </c:extLst>
            </c:dLbl>
            <c:dLbl>
              <c:idx val="12"/>
              <c:delete val="1"/>
              <c:extLst>
                <c:ext xmlns:c15="http://schemas.microsoft.com/office/drawing/2012/chart" uri="{CE6537A1-D6FC-4f65-9D91-7224C49458BB}"/>
                <c:ext xmlns:c16="http://schemas.microsoft.com/office/drawing/2014/chart" uri="{C3380CC4-5D6E-409C-BE32-E72D297353CC}">
                  <c16:uniqueId val="{0000001C-E30D-4BC6-9A4F-244B8453FE72}"/>
                </c:ext>
              </c:extLst>
            </c:dLbl>
            <c:dLbl>
              <c:idx val="13"/>
              <c:delete val="1"/>
              <c:extLst>
                <c:ext xmlns:c15="http://schemas.microsoft.com/office/drawing/2012/chart" uri="{CE6537A1-D6FC-4f65-9D91-7224C49458BB}"/>
                <c:ext xmlns:c16="http://schemas.microsoft.com/office/drawing/2014/chart" uri="{C3380CC4-5D6E-409C-BE32-E72D297353CC}">
                  <c16:uniqueId val="{00000019-E30D-4BC6-9A4F-244B8453FE72}"/>
                </c:ext>
              </c:extLst>
            </c:dLbl>
            <c:dLbl>
              <c:idx val="14"/>
              <c:delete val="1"/>
              <c:extLst>
                <c:ext xmlns:c15="http://schemas.microsoft.com/office/drawing/2012/chart" uri="{CE6537A1-D6FC-4f65-9D91-7224C49458BB}"/>
                <c:ext xmlns:c16="http://schemas.microsoft.com/office/drawing/2014/chart" uri="{C3380CC4-5D6E-409C-BE32-E72D297353CC}">
                  <c16:uniqueId val="{0000001B-E30D-4BC6-9A4F-244B8453FE72}"/>
                </c:ext>
              </c:extLst>
            </c:dLbl>
            <c:dLbl>
              <c:idx val="15"/>
              <c:delete val="1"/>
              <c:extLst>
                <c:ext xmlns:c15="http://schemas.microsoft.com/office/drawing/2012/chart" uri="{CE6537A1-D6FC-4f65-9D91-7224C49458BB}"/>
                <c:ext xmlns:c16="http://schemas.microsoft.com/office/drawing/2014/chart" uri="{C3380CC4-5D6E-409C-BE32-E72D297353CC}">
                  <c16:uniqueId val="{00000018-E30D-4BC6-9A4F-244B8453FE72}"/>
                </c:ext>
              </c:extLst>
            </c:dLbl>
            <c:dLbl>
              <c:idx val="16"/>
              <c:delete val="1"/>
              <c:extLst>
                <c:ext xmlns:c15="http://schemas.microsoft.com/office/drawing/2012/chart" uri="{CE6537A1-D6FC-4f65-9D91-7224C49458BB}"/>
                <c:ext xmlns:c16="http://schemas.microsoft.com/office/drawing/2014/chart" uri="{C3380CC4-5D6E-409C-BE32-E72D297353CC}">
                  <c16:uniqueId val="{0000001A-E30D-4BC6-9A4F-244B8453FE72}"/>
                </c:ext>
              </c:extLst>
            </c:dLbl>
            <c:dLbl>
              <c:idx val="17"/>
              <c:delete val="1"/>
              <c:extLst>
                <c:ext xmlns:c15="http://schemas.microsoft.com/office/drawing/2012/chart" uri="{CE6537A1-D6FC-4f65-9D91-7224C49458BB}"/>
                <c:ext xmlns:c16="http://schemas.microsoft.com/office/drawing/2014/chart" uri="{C3380CC4-5D6E-409C-BE32-E72D297353CC}">
                  <c16:uniqueId val="{00000017-E30D-4BC6-9A4F-244B8453FE72}"/>
                </c:ext>
              </c:extLst>
            </c:dLbl>
            <c:dLbl>
              <c:idx val="18"/>
              <c:delete val="1"/>
              <c:extLst>
                <c:ext xmlns:c15="http://schemas.microsoft.com/office/drawing/2012/chart" uri="{CE6537A1-D6FC-4f65-9D91-7224C49458BB}"/>
                <c:ext xmlns:c16="http://schemas.microsoft.com/office/drawing/2014/chart" uri="{C3380CC4-5D6E-409C-BE32-E72D297353CC}">
                  <c16:uniqueId val="{00000016-E30D-4BC6-9A4F-244B8453FE72}"/>
                </c:ext>
              </c:extLst>
            </c:dLbl>
            <c:dLbl>
              <c:idx val="19"/>
              <c:delete val="1"/>
              <c:extLst>
                <c:ext xmlns:c15="http://schemas.microsoft.com/office/drawing/2012/chart" uri="{CE6537A1-D6FC-4f65-9D91-7224C49458BB}"/>
                <c:ext xmlns:c16="http://schemas.microsoft.com/office/drawing/2014/chart" uri="{C3380CC4-5D6E-409C-BE32-E72D297353CC}">
                  <c16:uniqueId val="{00000015-E30D-4BC6-9A4F-244B8453FE72}"/>
                </c:ext>
              </c:extLst>
            </c:dLbl>
            <c:dLbl>
              <c:idx val="20"/>
              <c:delete val="1"/>
              <c:extLst>
                <c:ext xmlns:c15="http://schemas.microsoft.com/office/drawing/2012/chart" uri="{CE6537A1-D6FC-4f65-9D91-7224C49458BB}"/>
                <c:ext xmlns:c16="http://schemas.microsoft.com/office/drawing/2014/chart" uri="{C3380CC4-5D6E-409C-BE32-E72D297353CC}">
                  <c16:uniqueId val="{00000014-E30D-4BC6-9A4F-244B8453FE72}"/>
                </c:ext>
              </c:extLst>
            </c:dLbl>
            <c:dLbl>
              <c:idx val="21"/>
              <c:delete val="1"/>
              <c:extLst>
                <c:ext xmlns:c15="http://schemas.microsoft.com/office/drawing/2012/chart" uri="{CE6537A1-D6FC-4f65-9D91-7224C49458BB}"/>
                <c:ext xmlns:c16="http://schemas.microsoft.com/office/drawing/2014/chart" uri="{C3380CC4-5D6E-409C-BE32-E72D297353CC}">
                  <c16:uniqueId val="{00000013-E30D-4BC6-9A4F-244B8453FE72}"/>
                </c:ext>
              </c:extLst>
            </c:dLbl>
            <c:dLbl>
              <c:idx val="22"/>
              <c:delete val="1"/>
              <c:extLst>
                <c:ext xmlns:c15="http://schemas.microsoft.com/office/drawing/2012/chart" uri="{CE6537A1-D6FC-4f65-9D91-7224C49458BB}"/>
                <c:ext xmlns:c16="http://schemas.microsoft.com/office/drawing/2014/chart" uri="{C3380CC4-5D6E-409C-BE32-E72D297353CC}">
                  <c16:uniqueId val="{00000012-E30D-4BC6-9A4F-244B8453FE72}"/>
                </c:ext>
              </c:extLst>
            </c:dLbl>
            <c:dLbl>
              <c:idx val="23"/>
              <c:delete val="1"/>
              <c:extLst>
                <c:ext xmlns:c15="http://schemas.microsoft.com/office/drawing/2012/chart" uri="{CE6537A1-D6FC-4f65-9D91-7224C49458BB}"/>
                <c:ext xmlns:c16="http://schemas.microsoft.com/office/drawing/2014/chart" uri="{C3380CC4-5D6E-409C-BE32-E72D297353CC}">
                  <c16:uniqueId val="{00000011-E30D-4BC6-9A4F-244B8453FE72}"/>
                </c:ext>
              </c:extLst>
            </c:dLbl>
            <c:dLbl>
              <c:idx val="24"/>
              <c:delete val="1"/>
              <c:extLst>
                <c:ext xmlns:c15="http://schemas.microsoft.com/office/drawing/2012/chart" uri="{CE6537A1-D6FC-4f65-9D91-7224C49458BB}"/>
                <c:ext xmlns:c16="http://schemas.microsoft.com/office/drawing/2014/chart" uri="{C3380CC4-5D6E-409C-BE32-E72D297353CC}">
                  <c16:uniqueId val="{00000010-E30D-4BC6-9A4F-244B8453FE72}"/>
                </c:ext>
              </c:extLst>
            </c:dLbl>
            <c:dLbl>
              <c:idx val="25"/>
              <c:delete val="1"/>
              <c:extLst>
                <c:ext xmlns:c15="http://schemas.microsoft.com/office/drawing/2012/chart" uri="{CE6537A1-D6FC-4f65-9D91-7224C49458BB}"/>
                <c:ext xmlns:c16="http://schemas.microsoft.com/office/drawing/2014/chart" uri="{C3380CC4-5D6E-409C-BE32-E72D297353CC}">
                  <c16:uniqueId val="{0000000F-E30D-4BC6-9A4F-244B8453FE72}"/>
                </c:ext>
              </c:extLst>
            </c:dLbl>
            <c:dLbl>
              <c:idx val="26"/>
              <c:delete val="1"/>
              <c:extLst>
                <c:ext xmlns:c15="http://schemas.microsoft.com/office/drawing/2012/chart" uri="{CE6537A1-D6FC-4f65-9D91-7224C49458BB}"/>
                <c:ext xmlns:c16="http://schemas.microsoft.com/office/drawing/2014/chart" uri="{C3380CC4-5D6E-409C-BE32-E72D297353CC}">
                  <c16:uniqueId val="{0000000E-E30D-4BC6-9A4F-244B8453FE72}"/>
                </c:ext>
              </c:extLst>
            </c:dLbl>
            <c:dLbl>
              <c:idx val="27"/>
              <c:delete val="1"/>
              <c:extLst>
                <c:ext xmlns:c15="http://schemas.microsoft.com/office/drawing/2012/chart" uri="{CE6537A1-D6FC-4f65-9D91-7224C49458BB}"/>
                <c:ext xmlns:c16="http://schemas.microsoft.com/office/drawing/2014/chart" uri="{C3380CC4-5D6E-409C-BE32-E72D297353CC}">
                  <c16:uniqueId val="{0000000D-E30D-4BC6-9A4F-244B8453FE72}"/>
                </c:ext>
              </c:extLst>
            </c:dLbl>
            <c:dLbl>
              <c:idx val="28"/>
              <c:delete val="1"/>
              <c:extLst>
                <c:ext xmlns:c15="http://schemas.microsoft.com/office/drawing/2012/chart" uri="{CE6537A1-D6FC-4f65-9D91-7224C49458BB}"/>
                <c:ext xmlns:c16="http://schemas.microsoft.com/office/drawing/2014/chart" uri="{C3380CC4-5D6E-409C-BE32-E72D297353CC}">
                  <c16:uniqueId val="{0000000C-E30D-4BC6-9A4F-244B8453FE72}"/>
                </c:ext>
              </c:extLst>
            </c:dLbl>
            <c:dLbl>
              <c:idx val="29"/>
              <c:delete val="1"/>
              <c:extLst>
                <c:ext xmlns:c15="http://schemas.microsoft.com/office/drawing/2012/chart" uri="{CE6537A1-D6FC-4f65-9D91-7224C49458BB}"/>
                <c:ext xmlns:c16="http://schemas.microsoft.com/office/drawing/2014/chart" uri="{C3380CC4-5D6E-409C-BE32-E72D297353CC}">
                  <c16:uniqueId val="{0000000B-E30D-4BC6-9A4F-244B8453FE72}"/>
                </c:ext>
              </c:extLst>
            </c:dLbl>
            <c:dLbl>
              <c:idx val="30"/>
              <c:delete val="1"/>
              <c:extLst>
                <c:ext xmlns:c15="http://schemas.microsoft.com/office/drawing/2012/chart" uri="{CE6537A1-D6FC-4f65-9D91-7224C49458BB}"/>
                <c:ext xmlns:c16="http://schemas.microsoft.com/office/drawing/2014/chart" uri="{C3380CC4-5D6E-409C-BE32-E72D297353CC}">
                  <c16:uniqueId val="{0000000A-E30D-4BC6-9A4F-244B8453FE72}"/>
                </c:ext>
              </c:extLst>
            </c:dLbl>
            <c:dLbl>
              <c:idx val="31"/>
              <c:delete val="1"/>
              <c:extLst>
                <c:ext xmlns:c15="http://schemas.microsoft.com/office/drawing/2012/chart" uri="{CE6537A1-D6FC-4f65-9D91-7224C49458BB}"/>
                <c:ext xmlns:c16="http://schemas.microsoft.com/office/drawing/2014/chart" uri="{C3380CC4-5D6E-409C-BE32-E72D297353CC}">
                  <c16:uniqueId val="{00000009-E30D-4BC6-9A4F-244B8453FE72}"/>
                </c:ext>
              </c:extLst>
            </c:dLbl>
            <c:dLbl>
              <c:idx val="32"/>
              <c:delete val="1"/>
              <c:extLst>
                <c:ext xmlns:c15="http://schemas.microsoft.com/office/drawing/2012/chart" uri="{CE6537A1-D6FC-4f65-9D91-7224C49458BB}"/>
                <c:ext xmlns:c16="http://schemas.microsoft.com/office/drawing/2014/chart" uri="{C3380CC4-5D6E-409C-BE32-E72D297353CC}">
                  <c16:uniqueId val="{00000008-E30D-4BC6-9A4F-244B8453FE72}"/>
                </c:ext>
              </c:extLst>
            </c:dLbl>
            <c:dLbl>
              <c:idx val="33"/>
              <c:delete val="1"/>
              <c:extLst>
                <c:ext xmlns:c15="http://schemas.microsoft.com/office/drawing/2012/chart" uri="{CE6537A1-D6FC-4f65-9D91-7224C49458BB}"/>
                <c:ext xmlns:c16="http://schemas.microsoft.com/office/drawing/2014/chart" uri="{C3380CC4-5D6E-409C-BE32-E72D297353CC}">
                  <c16:uniqueId val="{00000007-E30D-4BC6-9A4F-244B8453FE72}"/>
                </c:ext>
              </c:extLst>
            </c:dLbl>
            <c:dLbl>
              <c:idx val="34"/>
              <c:delete val="1"/>
              <c:extLst>
                <c:ext xmlns:c15="http://schemas.microsoft.com/office/drawing/2012/chart" uri="{CE6537A1-D6FC-4f65-9D91-7224C49458BB}"/>
                <c:ext xmlns:c16="http://schemas.microsoft.com/office/drawing/2014/chart" uri="{C3380CC4-5D6E-409C-BE32-E72D297353CC}">
                  <c16:uniqueId val="{00000006-E30D-4BC6-9A4F-244B8453FE72}"/>
                </c:ext>
              </c:extLst>
            </c:dLbl>
            <c:dLbl>
              <c:idx val="35"/>
              <c:delete val="1"/>
              <c:extLst>
                <c:ext xmlns:c15="http://schemas.microsoft.com/office/drawing/2012/chart" uri="{CE6537A1-D6FC-4f65-9D91-7224C49458BB}"/>
                <c:ext xmlns:c16="http://schemas.microsoft.com/office/drawing/2014/chart" uri="{C3380CC4-5D6E-409C-BE32-E72D297353CC}">
                  <c16:uniqueId val="{00000005-E30D-4BC6-9A4F-244B8453FE72}"/>
                </c:ext>
              </c:extLst>
            </c:dLbl>
            <c:dLbl>
              <c:idx val="36"/>
              <c:delete val="1"/>
              <c:extLst>
                <c:ext xmlns:c15="http://schemas.microsoft.com/office/drawing/2012/chart" uri="{CE6537A1-D6FC-4f65-9D91-7224C49458BB}"/>
                <c:ext xmlns:c16="http://schemas.microsoft.com/office/drawing/2014/chart" uri="{C3380CC4-5D6E-409C-BE32-E72D297353CC}">
                  <c16:uniqueId val="{00000004-E30D-4BC6-9A4F-244B8453FE72}"/>
                </c:ext>
              </c:extLst>
            </c:dLbl>
            <c:dLbl>
              <c:idx val="37"/>
              <c:delete val="1"/>
              <c:extLst>
                <c:ext xmlns:c15="http://schemas.microsoft.com/office/drawing/2012/chart" uri="{CE6537A1-D6FC-4f65-9D91-7224C49458BB}"/>
                <c:ext xmlns:c16="http://schemas.microsoft.com/office/drawing/2014/chart" uri="{C3380CC4-5D6E-409C-BE32-E72D297353CC}">
                  <c16:uniqueId val="{00000003-E30D-4BC6-9A4F-244B8453FE72}"/>
                </c:ext>
              </c:extLst>
            </c:dLbl>
            <c:dLbl>
              <c:idx val="38"/>
              <c:delete val="1"/>
              <c:extLst>
                <c:ext xmlns:c15="http://schemas.microsoft.com/office/drawing/2012/chart" uri="{CE6537A1-D6FC-4f65-9D91-7224C49458BB}"/>
                <c:ext xmlns:c16="http://schemas.microsoft.com/office/drawing/2014/chart" uri="{C3380CC4-5D6E-409C-BE32-E72D297353CC}">
                  <c16:uniqueId val="{00000002-E30D-4BC6-9A4F-244B8453FE72}"/>
                </c:ext>
              </c:extLst>
            </c:dLbl>
            <c:dLbl>
              <c:idx val="39"/>
              <c:delete val="1"/>
              <c:extLst>
                <c:ext xmlns:c15="http://schemas.microsoft.com/office/drawing/2012/chart" uri="{CE6537A1-D6FC-4f65-9D91-7224C49458BB}"/>
                <c:ext xmlns:c16="http://schemas.microsoft.com/office/drawing/2014/chart" uri="{C3380CC4-5D6E-409C-BE32-E72D297353CC}">
                  <c16:uniqueId val="{00000001-E30D-4BC6-9A4F-244B8453FE72}"/>
                </c:ext>
              </c:extLst>
            </c:dLbl>
            <c:dLbl>
              <c:idx val="40"/>
              <c:delete val="1"/>
              <c:extLst>
                <c:ext xmlns:c15="http://schemas.microsoft.com/office/drawing/2012/chart" uri="{CE6537A1-D6FC-4f65-9D91-7224C49458BB}"/>
                <c:ext xmlns:c16="http://schemas.microsoft.com/office/drawing/2014/chart" uri="{C3380CC4-5D6E-409C-BE32-E72D297353CC}">
                  <c16:uniqueId val="{00000000-6CF6-4A73-852C-2D7E8028346E}"/>
                </c:ext>
              </c:extLst>
            </c:dLbl>
            <c:dLbl>
              <c:idx val="41"/>
              <c:delete val="1"/>
              <c:extLst>
                <c:ext xmlns:c15="http://schemas.microsoft.com/office/drawing/2012/chart" uri="{CE6537A1-D6FC-4f65-9D91-7224C49458BB}"/>
                <c:ext xmlns:c16="http://schemas.microsoft.com/office/drawing/2014/chart" uri="{C3380CC4-5D6E-409C-BE32-E72D297353CC}">
                  <c16:uniqueId val="{00000000-6BC5-4AD1-B8D7-F4CF9AC5547C}"/>
                </c:ext>
              </c:extLst>
            </c:dLbl>
            <c:dLbl>
              <c:idx val="42"/>
              <c:delete val="1"/>
              <c:extLst>
                <c:ext xmlns:c15="http://schemas.microsoft.com/office/drawing/2012/chart" uri="{CE6537A1-D6FC-4f65-9D91-7224C49458BB}"/>
                <c:ext xmlns:c16="http://schemas.microsoft.com/office/drawing/2014/chart" uri="{C3380CC4-5D6E-409C-BE32-E72D297353CC}">
                  <c16:uniqueId val="{00000004-3040-4BB9-9C05-E140A7783E6F}"/>
                </c:ext>
              </c:extLst>
            </c:dLbl>
            <c:dLbl>
              <c:idx val="43"/>
              <c:delete val="1"/>
              <c:extLst>
                <c:ext xmlns:c15="http://schemas.microsoft.com/office/drawing/2012/chart" uri="{CE6537A1-D6FC-4f65-9D91-7224C49458BB}"/>
                <c:ext xmlns:c16="http://schemas.microsoft.com/office/drawing/2014/chart" uri="{C3380CC4-5D6E-409C-BE32-E72D297353CC}">
                  <c16:uniqueId val="{00000000-3579-432E-BE05-2C91A28C02EE}"/>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Official!$C$4:$C$49</c:f>
              <c:numCache>
                <c:formatCode>m/d/yyyy</c:formatCode>
                <c:ptCount val="46"/>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f>Official!$E$4:$E$49</c:f>
              <c:numCache>
                <c:formatCode>#,##0</c:formatCode>
                <c:ptCount val="46"/>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pt idx="33">
                  <c:v>12595</c:v>
                </c:pt>
                <c:pt idx="34">
                  <c:v>13614</c:v>
                </c:pt>
                <c:pt idx="35">
                  <c:v>14697</c:v>
                </c:pt>
                <c:pt idx="36">
                  <c:v>15723</c:v>
                </c:pt>
                <c:pt idx="37">
                  <c:v>16627</c:v>
                </c:pt>
                <c:pt idx="38">
                  <c:v>17851</c:v>
                </c:pt>
                <c:pt idx="39">
                  <c:v>18803</c:v>
                </c:pt>
                <c:pt idx="40">
                  <c:v>19580</c:v>
                </c:pt>
                <c:pt idx="41">
                  <c:v>20549</c:v>
                </c:pt>
                <c:pt idx="42">
                  <c:v>21762</c:v>
                </c:pt>
                <c:pt idx="43">
                  <c:v>23097</c:v>
                </c:pt>
                <c:pt idx="44">
                  <c:v>24413</c:v>
                </c:pt>
                <c:pt idx="45">
                  <c:v>25587</c:v>
                </c:pt>
              </c:numCache>
            </c:numRef>
          </c:val>
          <c:smooth val="0"/>
          <c:extLst>
            <c:ext xmlns:c16="http://schemas.microsoft.com/office/drawing/2014/chart" uri="{C3380CC4-5D6E-409C-BE32-E72D297353CC}">
              <c16:uniqueId val="{00000003-418D-4191-A6CD-0063E4B134A3}"/>
            </c:ext>
          </c:extLst>
        </c:ser>
        <c:dLbls>
          <c:showLegendKey val="0"/>
          <c:showVal val="0"/>
          <c:showCatName val="0"/>
          <c:showSerName val="0"/>
          <c:showPercent val="0"/>
          <c:showBubbleSize val="0"/>
        </c:dLbls>
        <c:marker val="1"/>
        <c:smooth val="0"/>
        <c:axId val="596545392"/>
        <c:axId val="596544408"/>
      </c:lineChart>
      <c:date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4"/>
        <c:majorTimeUnit val="days"/>
      </c:dateAx>
      <c:valAx>
        <c:axId val="596544408"/>
        <c:scaling>
          <c:orientation val="minMax"/>
          <c:max val="25000"/>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valAx>
        <c:axId val="749676384"/>
        <c:scaling>
          <c:orientation val="minMax"/>
          <c:max val="1999"/>
          <c:min val="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accent6">
                    <a:lumMod val="75000"/>
                  </a:schemeClr>
                </a:solidFill>
                <a:latin typeface="+mn-lt"/>
                <a:ea typeface="+mn-ea"/>
                <a:cs typeface="+mn-cs"/>
              </a:defRPr>
            </a:pPr>
            <a:endParaRPr lang="LID4096"/>
          </a:p>
        </c:txPr>
        <c:crossAx val="749678024"/>
        <c:crosses val="max"/>
        <c:crossBetween val="between"/>
        <c:majorUnit val="500"/>
      </c:valAx>
      <c:catAx>
        <c:axId val="749678024"/>
        <c:scaling>
          <c:orientation val="minMax"/>
        </c:scaling>
        <c:delete val="1"/>
        <c:axPos val="b"/>
        <c:numFmt formatCode="General" sourceLinked="1"/>
        <c:majorTickMark val="out"/>
        <c:minorTickMark val="none"/>
        <c:tickLblPos val="nextTo"/>
        <c:crossAx val="749676384"/>
        <c:crosses val="autoZero"/>
        <c:auto val="1"/>
        <c:lblAlgn val="ctr"/>
        <c:lblOffset val="100"/>
        <c:noMultiLvlLbl val="0"/>
      </c:catAx>
      <c:spPr>
        <a:noFill/>
        <a:ln>
          <a:noFill/>
        </a:ln>
        <a:effectLst/>
      </c:spPr>
    </c:plotArea>
    <c:legend>
      <c:legendPos val="t"/>
      <c:layout>
        <c:manualLayout>
          <c:xMode val="edge"/>
          <c:yMode val="edge"/>
          <c:x val="0.24695701353516802"/>
          <c:y val="8.6401754867383079E-2"/>
          <c:w val="0.64098648728352559"/>
          <c:h val="4.8957083333333332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baseline="0">
                <a:solidFill>
                  <a:schemeClr val="bg2">
                    <a:lumMod val="50000"/>
                  </a:schemeClr>
                </a:solidFill>
                <a:effectLst/>
              </a:rPr>
              <a:t>COVID-19 </a:t>
            </a:r>
            <a:r>
              <a:rPr lang="nl-NL" sz="2000" b="1" i="0" u="sng" baseline="0">
                <a:solidFill>
                  <a:schemeClr val="bg2">
                    <a:lumMod val="50000"/>
                  </a:schemeClr>
                </a:solidFill>
                <a:effectLst/>
              </a:rPr>
              <a:t>hospitalizations</a:t>
            </a:r>
            <a:r>
              <a:rPr lang="nl-NL" sz="2000" b="1" i="0" baseline="0">
                <a:solidFill>
                  <a:schemeClr val="bg2">
                    <a:lumMod val="50000"/>
                  </a:schemeClr>
                </a:solidFill>
                <a:effectLst/>
              </a:rPr>
              <a:t> in The Netherlands</a:t>
            </a:r>
            <a:endParaRPr lang="nl-NL" sz="1400" b="1" i="0" baseline="0">
              <a:solidFill>
                <a:schemeClr val="bg2">
                  <a:lumMod val="50000"/>
                </a:schemeClr>
              </a:solidFill>
              <a:effectLst/>
            </a:endParaRPr>
          </a:p>
          <a:p>
            <a:pPr>
              <a:defRPr/>
            </a:pPr>
            <a:r>
              <a:rPr lang="nl-NL" sz="1200" b="1" i="0" baseline="0">
                <a:effectLst/>
              </a:rPr>
              <a:t>7 day moving average</a:t>
            </a:r>
            <a:endParaRPr lang="en-NL" sz="1200">
              <a:effectLst/>
            </a:endParaRPr>
          </a:p>
        </c:rich>
      </c:tx>
      <c:layout>
        <c:manualLayout>
          <c:xMode val="edge"/>
          <c:yMode val="edge"/>
          <c:x val="0.22807138413202172"/>
          <c:y val="2.64583370081023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13224236111111112"/>
          <c:w val="0.82501240250871288"/>
          <c:h val="0.78265166666666663"/>
        </c:manualLayout>
      </c:layout>
      <c:lineChart>
        <c:grouping val="standard"/>
        <c:varyColors val="0"/>
        <c:ser>
          <c:idx val="1"/>
          <c:order val="0"/>
          <c:tx>
            <c:strRef>
              <c:f>Official!$N$3</c:f>
              <c:strCache>
                <c:ptCount val="1"/>
                <c:pt idx="0">
                  <c:v>GR hospitalizations</c:v>
                </c:pt>
              </c:strCache>
            </c:strRef>
          </c:tx>
          <c:spPr>
            <a:ln w="22225" cap="rnd">
              <a:solidFill>
                <a:srgbClr val="C00000">
                  <a:alpha val="34000"/>
                </a:srgbClr>
              </a:solidFill>
              <a:prstDash val="sysDash"/>
              <a:round/>
            </a:ln>
            <a:effectLst/>
          </c:spPr>
          <c:marker>
            <c:symbol val="circle"/>
            <c:size val="5"/>
            <c:spPr>
              <a:solidFill>
                <a:srgbClr val="C00000">
                  <a:alpha val="34000"/>
                </a:srgbClr>
              </a:solidFill>
              <a:ln w="9525">
                <a:noFill/>
              </a:ln>
              <a:effectLst/>
            </c:spPr>
          </c:marker>
          <c:dLbls>
            <c:dLbl>
              <c:idx val="6"/>
              <c:delete val="1"/>
              <c:extLst>
                <c:ext xmlns:c15="http://schemas.microsoft.com/office/drawing/2012/chart" uri="{CE6537A1-D6FC-4f65-9D91-7224C49458BB}"/>
                <c:ext xmlns:c16="http://schemas.microsoft.com/office/drawing/2014/chart" uri="{C3380CC4-5D6E-409C-BE32-E72D297353CC}">
                  <c16:uniqueId val="{00000012-44A5-46AA-9B3B-A8B3B32694F0}"/>
                </c:ext>
              </c:extLst>
            </c:dLbl>
            <c:dLbl>
              <c:idx val="8"/>
              <c:delete val="1"/>
              <c:extLst>
                <c:ext xmlns:c15="http://schemas.microsoft.com/office/drawing/2012/chart" uri="{CE6537A1-D6FC-4f65-9D91-7224C49458BB}"/>
                <c:ext xmlns:c16="http://schemas.microsoft.com/office/drawing/2014/chart" uri="{C3380CC4-5D6E-409C-BE32-E72D297353CC}">
                  <c16:uniqueId val="{00000011-44A5-46AA-9B3B-A8B3B32694F0}"/>
                </c:ext>
              </c:extLst>
            </c:dLbl>
            <c:dLbl>
              <c:idx val="10"/>
              <c:delete val="1"/>
              <c:extLst>
                <c:ext xmlns:c15="http://schemas.microsoft.com/office/drawing/2012/chart" uri="{CE6537A1-D6FC-4f65-9D91-7224C49458BB}"/>
                <c:ext xmlns:c16="http://schemas.microsoft.com/office/drawing/2014/chart" uri="{C3380CC4-5D6E-409C-BE32-E72D297353CC}">
                  <c16:uniqueId val="{00000010-44A5-46AA-9B3B-A8B3B32694F0}"/>
                </c:ext>
              </c:extLst>
            </c:dLbl>
            <c:dLbl>
              <c:idx val="12"/>
              <c:delete val="1"/>
              <c:extLst>
                <c:ext xmlns:c15="http://schemas.microsoft.com/office/drawing/2012/chart" uri="{CE6537A1-D6FC-4f65-9D91-7224C49458BB}"/>
                <c:ext xmlns:c16="http://schemas.microsoft.com/office/drawing/2014/chart" uri="{C3380CC4-5D6E-409C-BE32-E72D297353CC}">
                  <c16:uniqueId val="{0000000F-44A5-46AA-9B3B-A8B3B32694F0}"/>
                </c:ext>
              </c:extLst>
            </c:dLbl>
            <c:dLbl>
              <c:idx val="14"/>
              <c:delete val="1"/>
              <c:extLst>
                <c:ext xmlns:c15="http://schemas.microsoft.com/office/drawing/2012/chart" uri="{CE6537A1-D6FC-4f65-9D91-7224C49458BB}"/>
                <c:ext xmlns:c16="http://schemas.microsoft.com/office/drawing/2014/chart" uri="{C3380CC4-5D6E-409C-BE32-E72D297353CC}">
                  <c16:uniqueId val="{0000000E-44A5-46AA-9B3B-A8B3B32694F0}"/>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lumMod val="50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34925" cap="rnd">
                <a:solidFill>
                  <a:srgbClr val="C00000"/>
                </a:solidFill>
                <a:prstDash val="solid"/>
              </a:ln>
              <a:effectLst/>
            </c:spPr>
            <c:trendlineType val="movingAvg"/>
            <c:period val="7"/>
            <c:dispRSqr val="0"/>
            <c:dispEq val="0"/>
          </c:trendline>
          <c:cat>
            <c:numRef>
              <c:extLst>
                <c:ext xmlns:c15="http://schemas.microsoft.com/office/drawing/2012/chart" uri="{02D57815-91ED-43cb-92C2-25804820EDAC}">
                  <c15:fullRef>
                    <c15:sqref>Official!$C$4:$C$51</c15:sqref>
                  </c15:fullRef>
                </c:ext>
              </c:extLst>
              <c:f>Official!$C$24:$C$48</c:f>
              <c:numCache>
                <c:formatCode>m/d/yyyy</c:formatCode>
                <c:ptCount val="25"/>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numCache>
            </c:numRef>
          </c:cat>
          <c:val>
            <c:numRef>
              <c:extLst>
                <c:ext xmlns:c15="http://schemas.microsoft.com/office/drawing/2012/chart" uri="{02D57815-91ED-43cb-92C2-25804820EDAC}">
                  <c15:fullRef>
                    <c15:sqref>Official!$N$4:$N$52</c15:sqref>
                  </c15:fullRef>
                </c:ext>
              </c:extLst>
              <c:f>Official!$N$24:$N$48</c:f>
              <c:numCache>
                <c:formatCode>General</c:formatCode>
                <c:ptCount val="25"/>
                <c:pt idx="0" formatCode="0%">
                  <c:v>0.2993630573248407</c:v>
                </c:pt>
                <c:pt idx="1" formatCode="0%">
                  <c:v>0.19852941176470584</c:v>
                </c:pt>
                <c:pt idx="2" formatCode="0%">
                  <c:v>0.31492842535787324</c:v>
                </c:pt>
                <c:pt idx="3" formatCode="0%">
                  <c:v>0.30015552099533438</c:v>
                </c:pt>
                <c:pt idx="4" formatCode="0%">
                  <c:v>0.18181818181818188</c:v>
                </c:pt>
                <c:pt idx="5" formatCode="0%">
                  <c:v>0.24493927125506065</c:v>
                </c:pt>
                <c:pt idx="6" formatCode="0%">
                  <c:v>0.21544715447154461</c:v>
                </c:pt>
                <c:pt idx="7" formatCode="0%">
                  <c:v>0.22809364548494981</c:v>
                </c:pt>
                <c:pt idx="8" formatCode="0%">
                  <c:v>0.17156862745098045</c:v>
                </c:pt>
                <c:pt idx="9" formatCode="0%">
                  <c:v>0.16225011622501162</c:v>
                </c:pt>
                <c:pt idx="10" formatCode="0%">
                  <c:v>0.18159999999999998</c:v>
                </c:pt>
                <c:pt idx="11" formatCode="0%">
                  <c:v>0.17907921462423837</c:v>
                </c:pt>
                <c:pt idx="12" formatCode="0%">
                  <c:v>0.14556416881998269</c:v>
                </c:pt>
                <c:pt idx="13" formatCode="0%">
                  <c:v>0.18095238095238098</c:v>
                </c:pt>
                <c:pt idx="14" formatCode="0%">
                  <c:v>9.4864176570458314E-2</c:v>
                </c:pt>
                <c:pt idx="15" formatCode="0%">
                  <c:v>0.12114750920721074</c:v>
                </c:pt>
                <c:pt idx="16" formatCode="0%">
                  <c:v>8.679114799446741E-2</c:v>
                </c:pt>
                <c:pt idx="17" formatCode="0%">
                  <c:v>5.3452115812917533E-2</c:v>
                </c:pt>
                <c:pt idx="18" formatCode="0%">
                  <c:v>3.8205980066445155E-2</c:v>
                </c:pt>
                <c:pt idx="19" formatCode="0%">
                  <c:v>3.7818181818181751E-2</c:v>
                </c:pt>
                <c:pt idx="20" formatCode="0%">
                  <c:v>4.0925017519271245E-2</c:v>
                </c:pt>
                <c:pt idx="21" formatCode="0%">
                  <c:v>4.1470311027332674E-2</c:v>
                </c:pt>
                <c:pt idx="22" formatCode="0%">
                  <c:v>3.0639948287007002E-2</c:v>
                </c:pt>
                <c:pt idx="23" formatCode="0%">
                  <c:v>2.822378324134478E-2</c:v>
                </c:pt>
                <c:pt idx="24" formatCode="0%">
                  <c:v>2.3057216054654051E-2</c:v>
                </c:pt>
              </c:numCache>
            </c:numRef>
          </c:val>
          <c:smooth val="1"/>
          <c:extLst>
            <c:ext xmlns:c15="http://schemas.microsoft.com/office/drawing/2012/chart" uri="{02D57815-91ED-43cb-92C2-25804820EDAC}">
              <c15:categoryFilterExceptions>
                <c15:categoryFilterException>
                  <c15:sqref>Official!$N$23</c15:sqref>
                  <c15:dLbl>
                    <c:idx val="-1"/>
                    <c:delete val="1"/>
                    <c:extLst>
                      <c:ext uri="{CE6537A1-D6FC-4f65-9D91-7224C49458BB}"/>
                      <c:ext xmlns:c16="http://schemas.microsoft.com/office/drawing/2014/chart" uri="{C3380CC4-5D6E-409C-BE32-E72D297353CC}">
                        <c16:uniqueId val="{00000004-9A73-426D-8B7A-EAD2FD563002}"/>
                      </c:ext>
                    </c:extLst>
                  </c15:dLbl>
                </c15:categoryFilterException>
              </c15:categoryFilterExceptions>
            </c:ext>
            <c:ext xmlns:c16="http://schemas.microsoft.com/office/drawing/2014/chart" uri="{C3380CC4-5D6E-409C-BE32-E72D297353CC}">
              <c16:uniqueId val="{0000001C-6387-4C4B-99E4-64BA3BB3EC7E}"/>
            </c:ext>
          </c:extLst>
        </c:ser>
        <c:dLbls>
          <c:showLegendKey val="0"/>
          <c:showVal val="0"/>
          <c:showCatName val="0"/>
          <c:showSerName val="0"/>
          <c:showPercent val="0"/>
          <c:showBubbleSize val="0"/>
        </c:dLbls>
        <c:marker val="1"/>
        <c:smooth val="0"/>
        <c:axId val="596612160"/>
        <c:axId val="596613144"/>
        <c:extLst>
          <c:ext xmlns:c15="http://schemas.microsoft.com/office/drawing/2012/chart" uri="{02D57815-91ED-43cb-92C2-25804820EDAC}">
            <c15:filteredLineSeries>
              <c15:ser>
                <c:idx val="3"/>
                <c:order val="2"/>
                <c:tx>
                  <c:strRef>
                    <c:extLst>
                      <c:ext uri="{02D57815-91ED-43cb-92C2-25804820EDAC}">
                        <c15:formulaRef>
                          <c15:sqref>Official!$N$3</c15:sqref>
                        </c15:formulaRef>
                      </c:ext>
                    </c:extLst>
                    <c:strCache>
                      <c:ptCount val="1"/>
                      <c:pt idx="0">
                        <c:v>GR hospitalizations</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extLst>
                      <c:ext uri="{02D57815-91ED-43cb-92C2-25804820EDAC}">
                        <c15:fullRef>
                          <c15:sqref>Official!$C$4:$C$51</c15:sqref>
                        </c15:fullRef>
                        <c15:formulaRef>
                          <c15:sqref>Official!$C$24:$C$48</c15:sqref>
                        </c15:formulaRef>
                      </c:ext>
                    </c:extLst>
                    <c:numCache>
                      <c:formatCode>m/d/yyyy</c:formatCode>
                      <c:ptCount val="25"/>
                      <c:pt idx="0">
                        <c:v>43899</c:v>
                      </c:pt>
                      <c:pt idx="1">
                        <c:v>43900</c:v>
                      </c:pt>
                      <c:pt idx="2">
                        <c:v>43901</c:v>
                      </c:pt>
                      <c:pt idx="3">
                        <c:v>43902</c:v>
                      </c:pt>
                      <c:pt idx="4">
                        <c:v>43903</c:v>
                      </c:pt>
                      <c:pt idx="5">
                        <c:v>43904</c:v>
                      </c:pt>
                      <c:pt idx="6">
                        <c:v>43905</c:v>
                      </c:pt>
                      <c:pt idx="7">
                        <c:v>43906</c:v>
                      </c:pt>
                      <c:pt idx="8">
                        <c:v>43907</c:v>
                      </c:pt>
                      <c:pt idx="9">
                        <c:v>43908</c:v>
                      </c:pt>
                      <c:pt idx="10">
                        <c:v>43909</c:v>
                      </c:pt>
                      <c:pt idx="11">
                        <c:v>43910</c:v>
                      </c:pt>
                      <c:pt idx="12">
                        <c:v>43911</c:v>
                      </c:pt>
                      <c:pt idx="13">
                        <c:v>43912</c:v>
                      </c:pt>
                      <c:pt idx="14">
                        <c:v>43913</c:v>
                      </c:pt>
                      <c:pt idx="15">
                        <c:v>43914</c:v>
                      </c:pt>
                      <c:pt idx="16">
                        <c:v>43915</c:v>
                      </c:pt>
                      <c:pt idx="17">
                        <c:v>43916</c:v>
                      </c:pt>
                      <c:pt idx="18">
                        <c:v>43917</c:v>
                      </c:pt>
                      <c:pt idx="19">
                        <c:v>43918</c:v>
                      </c:pt>
                      <c:pt idx="20">
                        <c:v>43919</c:v>
                      </c:pt>
                      <c:pt idx="21">
                        <c:v>43920</c:v>
                      </c:pt>
                      <c:pt idx="22">
                        <c:v>43921</c:v>
                      </c:pt>
                      <c:pt idx="23">
                        <c:v>43922</c:v>
                      </c:pt>
                      <c:pt idx="24">
                        <c:v>43923</c:v>
                      </c:pt>
                      <c:pt idx="25">
                        <c:v>43924</c:v>
                      </c:pt>
                      <c:pt idx="26">
                        <c:v>43925</c:v>
                      </c:pt>
                      <c:pt idx="27">
                        <c:v>43926</c:v>
                      </c:pt>
                      <c:pt idx="28">
                        <c:v>43927</c:v>
                      </c:pt>
                      <c:pt idx="29">
                        <c:v>43928</c:v>
                      </c:pt>
                      <c:pt idx="30">
                        <c:v>43929</c:v>
                      </c:pt>
                      <c:pt idx="31">
                        <c:v>43930</c:v>
                      </c:pt>
                      <c:pt idx="32">
                        <c:v>43931</c:v>
                      </c:pt>
                      <c:pt idx="33">
                        <c:v>43932</c:v>
                      </c:pt>
                      <c:pt idx="34">
                        <c:v>43933</c:v>
                      </c:pt>
                    </c:numCache>
                  </c:numRef>
                </c:cat>
                <c:val>
                  <c:numRef>
                    <c:extLst>
                      <c:ext uri="{02D57815-91ED-43cb-92C2-25804820EDAC}">
                        <c15:fullRef>
                          <c15:sqref>Official!$N$23:$N$33</c15:sqref>
                        </c15:fullRef>
                        <c15:formulaRef>
                          <c15:sqref/>
                        </c15:formulaRef>
                      </c:ext>
                    </c:extLst>
                    <c:numCache>
                      <c:formatCode>0%</c:formatCode>
                      <c:ptCount val="0"/>
                    </c:numCache>
                  </c:numRef>
                </c:val>
                <c:smooth val="1"/>
                <c:extLst>
                  <c:ext uri="{02D57815-91ED-43cb-92C2-25804820EDAC}">
                    <c15:categoryFilterExceptions>
                      <c15:categoryFilterException>
                        <c15:sqref>Official!$N$27</c15:sqref>
                        <c15:dLbl>
                          <c:idx val="-1"/>
                          <c:layout>
                            <c:manualLayout>
                              <c:x val="-3.5749362672749231E-2"/>
                              <c:y val="-1.9711388888888889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5-9A73-426D-8B7A-EAD2FD563002}"/>
                            </c:ext>
                          </c:extLst>
                        </c15:dLbl>
                      </c15:categoryFilterException>
                      <c15:categoryFilterException>
                        <c15:sqref>Official!$N$29</c15:sqref>
                        <c15:dLbl>
                          <c:idx val="-1"/>
                          <c:layout>
                            <c:manualLayout>
                              <c:x val="-3.5749362672749294E-2"/>
                              <c:y val="-1.9711388888888889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6-9A73-426D-8B7A-EAD2FD563002}"/>
                            </c:ext>
                          </c:extLst>
                        </c15:dLbl>
                      </c15:categoryFilterException>
                      <c15:categoryFilterException>
                        <c15:sqref>Official!$N$32</c15:sqref>
                        <c15:dLbl>
                          <c:idx val="-1"/>
                          <c:layout>
                            <c:manualLayout>
                              <c:x val="-3.5749362672749356E-2"/>
                              <c:y val="-2.3239166666666668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7-9A73-426D-8B7A-EAD2FD563002}"/>
                            </c:ext>
                          </c:extLst>
                        </c15:dLbl>
                      </c15:categoryFilterException>
                    </c15:categoryFilterExceptions>
                  </c:ext>
                  <c:ext xmlns:c16="http://schemas.microsoft.com/office/drawing/2014/chart" uri="{C3380CC4-5D6E-409C-BE32-E72D297353CC}">
                    <c16:uniqueId val="{00000012-6387-4C4B-99E4-64BA3BB3EC7E}"/>
                  </c:ext>
                </c:extLst>
              </c15:ser>
            </c15:filteredLineSeries>
          </c:ext>
        </c:extLst>
      </c:lineChart>
      <c:lineChart>
        <c:grouping val="standard"/>
        <c:varyColors val="0"/>
        <c:ser>
          <c:idx val="2"/>
          <c:order val="1"/>
          <c:tx>
            <c:strRef>
              <c:f>Official!$O$3</c:f>
              <c:strCache>
                <c:ptCount val="1"/>
                <c:pt idx="0">
                  <c:v>GF Hos</c:v>
                </c:pt>
              </c:strCache>
            </c:strRef>
          </c:tx>
          <c:spPr>
            <a:ln w="22225" cap="rnd">
              <a:solidFill>
                <a:srgbClr val="4472C4">
                  <a:lumMod val="40000"/>
                  <a:lumOff val="60000"/>
                </a:srgbClr>
              </a:solidFill>
              <a:prstDash val="sysDash"/>
              <a:round/>
            </a:ln>
            <a:effectLst/>
          </c:spPr>
          <c:marker>
            <c:symbol val="circle"/>
            <c:size val="5"/>
            <c:spPr>
              <a:solidFill>
                <a:srgbClr val="4472C4">
                  <a:lumMod val="40000"/>
                  <a:lumOff val="60000"/>
                </a:srgbClr>
              </a:solidFill>
              <a:ln w="9525">
                <a:solidFill>
                  <a:srgbClr val="4472C4">
                    <a:lumMod val="40000"/>
                    <a:lumOff val="60000"/>
                  </a:srgbClr>
                </a:solidFill>
              </a:ln>
              <a:effectLst/>
            </c:spPr>
          </c:marker>
          <c:trendline>
            <c:spPr>
              <a:ln w="34925" cap="rnd">
                <a:solidFill>
                  <a:srgbClr val="4472C4"/>
                </a:solidFill>
                <a:prstDash val="solid"/>
              </a:ln>
              <a:effectLst/>
            </c:spPr>
            <c:trendlineType val="movingAvg"/>
            <c:period val="7"/>
            <c:dispRSqr val="0"/>
            <c:dispEq val="0"/>
          </c:trendline>
          <c:cat>
            <c:numRef>
              <c:extLst>
                <c:ext xmlns:c15="http://schemas.microsoft.com/office/drawing/2012/chart" uri="{02D57815-91ED-43cb-92C2-25804820EDAC}">
                  <c15:fullRef>
                    <c15:sqref>Official!$C$4:$C$51</c15:sqref>
                  </c15:fullRef>
                </c:ext>
              </c:extLst>
              <c:f>Official!$C$24:$C$48</c:f>
              <c:numCache>
                <c:formatCode>m/d/yyyy</c:formatCode>
                <c:ptCount val="25"/>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numCache>
            </c:numRef>
          </c:cat>
          <c:val>
            <c:numRef>
              <c:extLst>
                <c:ext xmlns:c15="http://schemas.microsoft.com/office/drawing/2012/chart" uri="{02D57815-91ED-43cb-92C2-25804820EDAC}">
                  <c15:fullRef>
                    <c15:sqref>Official!$O$4:$O$52</c15:sqref>
                  </c15:fullRef>
                </c:ext>
              </c:extLst>
              <c:f>Official!$O$24:$O$48</c:f>
              <c:numCache>
                <c:formatCode>General</c:formatCode>
                <c:ptCount val="25"/>
                <c:pt idx="0" formatCode="0.0">
                  <c:v>0.86238532110091748</c:v>
                </c:pt>
                <c:pt idx="1" formatCode="0.0">
                  <c:v>0.86170212765957444</c:v>
                </c:pt>
                <c:pt idx="2" formatCode="0.0">
                  <c:v>1.9012345679012346</c:v>
                </c:pt>
                <c:pt idx="3" formatCode="0.0">
                  <c:v>1.2532467532467533</c:v>
                </c:pt>
                <c:pt idx="4" formatCode="0.0">
                  <c:v>0.78756476683937826</c:v>
                </c:pt>
                <c:pt idx="5" formatCode="0.0">
                  <c:v>1.5921052631578947</c:v>
                </c:pt>
                <c:pt idx="6" formatCode="0.0">
                  <c:v>1.0950413223140496</c:v>
                </c:pt>
                <c:pt idx="7" formatCode="0.0">
                  <c:v>1.2867924528301886</c:v>
                </c:pt>
                <c:pt idx="8" formatCode="0.0">
                  <c:v>0.92375366568914952</c:v>
                </c:pt>
                <c:pt idx="9" formatCode="0.0">
                  <c:v>1.107936507936508</c:v>
                </c:pt>
                <c:pt idx="10" formatCode="0.0">
                  <c:v>1.3008595988538683</c:v>
                </c:pt>
                <c:pt idx="11" formatCode="0.0">
                  <c:v>1.1651982378854626</c:v>
                </c:pt>
                <c:pt idx="12" formatCode="0.0">
                  <c:v>0.9584120982986768</c:v>
                </c:pt>
                <c:pt idx="13" formatCode="0.0">
                  <c:v>1.4240631163708086</c:v>
                </c:pt>
                <c:pt idx="14" formatCode="0.0">
                  <c:v>0.61911357340720219</c:v>
                </c:pt>
                <c:pt idx="15" formatCode="0.0">
                  <c:v>1.3982102908277405</c:v>
                </c:pt>
                <c:pt idx="16" formatCode="0.0">
                  <c:v>0.80320000000000003</c:v>
                </c:pt>
                <c:pt idx="17" formatCode="0.0">
                  <c:v>0.66932270916334657</c:v>
                </c:pt>
                <c:pt idx="18" formatCode="0.0">
                  <c:v>0.75297619047619047</c:v>
                </c:pt>
                <c:pt idx="19" formatCode="0.0">
                  <c:v>1.0276679841897234</c:v>
                </c:pt>
                <c:pt idx="20" formatCode="0.0">
                  <c:v>1.1230769230769231</c:v>
                </c:pt>
                <c:pt idx="21" formatCode="0.0">
                  <c:v>1.0547945205479452</c:v>
                </c:pt>
                <c:pt idx="22" formatCode="0.0">
                  <c:v>0.76948051948051943</c:v>
                </c:pt>
                <c:pt idx="23" formatCode="0.0">
                  <c:v>0.94936708860759489</c:v>
                </c:pt>
                <c:pt idx="24" formatCode="0.0">
                  <c:v>0.84</c:v>
                </c:pt>
              </c:numCache>
            </c:numRef>
          </c:val>
          <c:smooth val="1"/>
          <c:extLst>
            <c:ext xmlns:c16="http://schemas.microsoft.com/office/drawing/2014/chart" uri="{C3380CC4-5D6E-409C-BE32-E72D297353CC}">
              <c16:uniqueId val="{0000001D-6387-4C4B-99E4-64BA3BB3EC7E}"/>
            </c:ext>
          </c:extLst>
        </c:ser>
        <c:dLbls>
          <c:showLegendKey val="0"/>
          <c:showVal val="0"/>
          <c:showCatName val="0"/>
          <c:showSerName val="0"/>
          <c:showPercent val="0"/>
          <c:showBubbleSize val="0"/>
        </c:dLbls>
        <c:marker val="1"/>
        <c:smooth val="0"/>
        <c:axId val="842288120"/>
        <c:axId val="842298944"/>
        <c:extLst>
          <c:ext xmlns:c15="http://schemas.microsoft.com/office/drawing/2012/chart" uri="{02D57815-91ED-43cb-92C2-25804820EDAC}">
            <c15:filteredLineSeries>
              <c15:ser>
                <c:idx val="0"/>
                <c:order val="3"/>
                <c:tx>
                  <c:strRef>
                    <c:extLst>
                      <c:ext uri="{02D57815-91ED-43cb-92C2-25804820EDAC}">
                        <c15:formulaRef>
                          <c15:sqref>Official!$O$3</c15:sqref>
                        </c15:formulaRef>
                      </c:ext>
                    </c:extLst>
                    <c:strCache>
                      <c:ptCount val="1"/>
                      <c:pt idx="0">
                        <c:v>GF Hos</c:v>
                      </c:pt>
                    </c:strCache>
                  </c:strRef>
                </c:tx>
                <c:spPr>
                  <a:ln w="28575" cap="rnd">
                    <a:solidFill>
                      <a:schemeClr val="accent1">
                        <a:lumMod val="60000"/>
                        <a:lumOff val="40000"/>
                      </a:schemeClr>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LID4096"/>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lumOff val="40000"/>
                        </a:schemeClr>
                      </a:solidFill>
                      <a:prstDash val="sysDot"/>
                    </a:ln>
                    <a:effectLst/>
                  </c:spPr>
                  <c:trendlineType val="movingAvg"/>
                  <c:period val="3"/>
                  <c:dispRSqr val="0"/>
                  <c:dispEq val="0"/>
                </c:trendline>
                <c:cat>
                  <c:numRef>
                    <c:extLst>
                      <c:ext uri="{02D57815-91ED-43cb-92C2-25804820EDAC}">
                        <c15:fullRef>
                          <c15:sqref>Official!$C$4:$C$51</c15:sqref>
                        </c15:fullRef>
                        <c15:formulaRef>
                          <c15:sqref>Official!$C$24:$C$48</c15:sqref>
                        </c15:formulaRef>
                      </c:ext>
                    </c:extLst>
                    <c:numCache>
                      <c:formatCode>m/d/yyyy</c:formatCode>
                      <c:ptCount val="25"/>
                      <c:pt idx="0">
                        <c:v>43899</c:v>
                      </c:pt>
                      <c:pt idx="1">
                        <c:v>43900</c:v>
                      </c:pt>
                      <c:pt idx="2">
                        <c:v>43901</c:v>
                      </c:pt>
                      <c:pt idx="3">
                        <c:v>43902</c:v>
                      </c:pt>
                      <c:pt idx="4">
                        <c:v>43903</c:v>
                      </c:pt>
                      <c:pt idx="5">
                        <c:v>43904</c:v>
                      </c:pt>
                      <c:pt idx="6">
                        <c:v>43905</c:v>
                      </c:pt>
                      <c:pt idx="7">
                        <c:v>43906</c:v>
                      </c:pt>
                      <c:pt idx="8">
                        <c:v>43907</c:v>
                      </c:pt>
                      <c:pt idx="9">
                        <c:v>43908</c:v>
                      </c:pt>
                      <c:pt idx="10">
                        <c:v>43909</c:v>
                      </c:pt>
                      <c:pt idx="11">
                        <c:v>43910</c:v>
                      </c:pt>
                      <c:pt idx="12">
                        <c:v>43911</c:v>
                      </c:pt>
                      <c:pt idx="13">
                        <c:v>43912</c:v>
                      </c:pt>
                      <c:pt idx="14">
                        <c:v>43913</c:v>
                      </c:pt>
                      <c:pt idx="15">
                        <c:v>43914</c:v>
                      </c:pt>
                      <c:pt idx="16">
                        <c:v>43915</c:v>
                      </c:pt>
                      <c:pt idx="17">
                        <c:v>43916</c:v>
                      </c:pt>
                      <c:pt idx="18">
                        <c:v>43917</c:v>
                      </c:pt>
                      <c:pt idx="19">
                        <c:v>43918</c:v>
                      </c:pt>
                      <c:pt idx="20">
                        <c:v>43919</c:v>
                      </c:pt>
                      <c:pt idx="21">
                        <c:v>43920</c:v>
                      </c:pt>
                      <c:pt idx="22">
                        <c:v>43921</c:v>
                      </c:pt>
                      <c:pt idx="23">
                        <c:v>43922</c:v>
                      </c:pt>
                      <c:pt idx="24">
                        <c:v>43923</c:v>
                      </c:pt>
                      <c:pt idx="25">
                        <c:v>43924</c:v>
                      </c:pt>
                      <c:pt idx="26">
                        <c:v>43925</c:v>
                      </c:pt>
                      <c:pt idx="27">
                        <c:v>43926</c:v>
                      </c:pt>
                      <c:pt idx="28">
                        <c:v>43927</c:v>
                      </c:pt>
                      <c:pt idx="29">
                        <c:v>43928</c:v>
                      </c:pt>
                      <c:pt idx="30">
                        <c:v>43929</c:v>
                      </c:pt>
                      <c:pt idx="31">
                        <c:v>43930</c:v>
                      </c:pt>
                      <c:pt idx="32">
                        <c:v>43931</c:v>
                      </c:pt>
                      <c:pt idx="33">
                        <c:v>43932</c:v>
                      </c:pt>
                      <c:pt idx="34">
                        <c:v>43933</c:v>
                      </c:pt>
                    </c:numCache>
                  </c:numRef>
                </c:cat>
                <c:val>
                  <c:numRef>
                    <c:extLst>
                      <c:ext uri="{02D57815-91ED-43cb-92C2-25804820EDAC}">
                        <c15:fullRef>
                          <c15:sqref>Official!$O$23:$O$33</c15:sqref>
                        </c15:fullRef>
                        <c15:formulaRef>
                          <c15:sqref/>
                        </c15:formulaRef>
                      </c:ext>
                    </c:extLst>
                    <c:numCache>
                      <c:formatCode>0.0</c:formatCode>
                      <c:ptCount val="0"/>
                    </c:numCache>
                  </c:numRef>
                </c:val>
                <c:smooth val="1"/>
                <c:extLst>
                  <c:ext uri="{02D57815-91ED-43cb-92C2-25804820EDAC}">
                    <c15:categoryFilterExceptions>
                      <c15:categoryFilterException>
                        <c15:sqref>Official!$O$25</c15:sqref>
                        <c15:dLbl>
                          <c:idx val="-1"/>
                          <c:layout>
                            <c:manualLayout>
                              <c:x val="-1.5642642611648381E-3"/>
                              <c:y val="1.3048333333333334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8-9A73-426D-8B7A-EAD2FD563002}"/>
                            </c:ext>
                          </c:extLst>
                        </c15:dLbl>
                      </c15:categoryFilterException>
                      <c15:categoryFilterException>
                        <c15:sqref>Official!$O$26</c15:sqref>
                        <c15:dLbl>
                          <c:idx val="-1"/>
                          <c:layout>
                            <c:manualLayout>
                              <c:x val="-5.749080562981012E-2"/>
                              <c:y val="-2.5757222222222223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9-9A73-426D-8B7A-EAD2FD563002}"/>
                            </c:ext>
                          </c:extLst>
                        </c15:dLbl>
                      </c15:categoryFilterException>
                      <c15:categoryFilterException>
                        <c15:sqref>Official!$O$28</c15:sqref>
                        <c15:dLbl>
                          <c:idx val="-1"/>
                          <c:layout>
                            <c:manualLayout>
                              <c:x val="-3.3022943781027776E-2"/>
                              <c:y val="1.6576111111111111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A-9A73-426D-8B7A-EAD2FD563002}"/>
                            </c:ext>
                          </c:extLst>
                        </c15:dLbl>
                      </c15:categoryFilterException>
                      <c15:categoryFilterException>
                        <c15:sqref>Official!$O$30</c15:sqref>
                        <c15:dLbl>
                          <c:idx val="-1"/>
                          <c:layout>
                            <c:manualLayout>
                              <c:x val="-3.3022943781027776E-2"/>
                              <c:y val="2.3631666666666665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B-9A73-426D-8B7A-EAD2FD563002}"/>
                            </c:ext>
                          </c:extLst>
                        </c15:dLbl>
                      </c15:categoryFilterException>
                      <c15:categoryFilterException>
                        <c15:sqref>Official!$O$31</c15:sqref>
                        <c15:dLbl>
                          <c:idx val="-1"/>
                          <c:layout>
                            <c:manualLayout>
                              <c:x val="-4.8752283540959243E-2"/>
                              <c:y val="-3.1048888888888952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C-9A73-426D-8B7A-EAD2FD563002}"/>
                            </c:ext>
                          </c:extLst>
                        </c15:dLbl>
                      </c15:categoryFilterException>
                      <c15:categoryFilterException>
                        <c15:sqref>Official!$O$33</c15:sqref>
                        <c15:dLbl>
                          <c:idx val="-1"/>
                          <c:layout>
                            <c:manualLayout>
                              <c:x val="-2.2536717274406794E-2"/>
                              <c:y val="-2.7521111111111177E-2"/>
                            </c:manualLayout>
                          </c:layout>
                          <c:dLblPos val="r"/>
                          <c:showLegendKey val="0"/>
                          <c:showVal val="1"/>
                          <c:showCatName val="0"/>
                          <c:showSerName val="0"/>
                          <c:showPercent val="0"/>
                          <c:showBubbleSize val="0"/>
                          <c:extLst>
                            <c:ext uri="{CE6537A1-D6FC-4f65-9D91-7224C49458BB}"/>
                            <c:ext xmlns:c16="http://schemas.microsoft.com/office/drawing/2014/chart" uri="{C3380CC4-5D6E-409C-BE32-E72D297353CC}">
                              <c16:uniqueId val="{0000000D-9A73-426D-8B7A-EAD2FD563002}"/>
                            </c:ext>
                          </c:extLst>
                        </c15:dLbl>
                      </c15:categoryFilterException>
                    </c15:categoryFilterExceptions>
                  </c:ext>
                  <c:ext xmlns:c16="http://schemas.microsoft.com/office/drawing/2014/chart" uri="{C3380CC4-5D6E-409C-BE32-E72D297353CC}">
                    <c16:uniqueId val="{0000001B-6387-4C4B-99E4-64BA3BB3EC7E}"/>
                  </c:ext>
                </c:extLst>
              </c15:ser>
            </c15:filteredLineSeries>
          </c:ext>
        </c:extLst>
      </c:lineChart>
      <c:dateAx>
        <c:axId val="596612160"/>
        <c:scaling>
          <c:orientation val="minMax"/>
        </c:scaling>
        <c:delete val="0"/>
        <c:axPos val="b"/>
        <c:numFmt formatCode="d/m;@" sourceLinked="0"/>
        <c:majorTickMark val="out"/>
        <c:minorTickMark val="none"/>
        <c:tickLblPos val="nextTo"/>
        <c:spPr>
          <a:solidFill>
            <a:srgbClr val="ED7D31">
              <a:lumMod val="20000"/>
              <a:lumOff val="80000"/>
            </a:srgb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dateAx>
      <c:valAx>
        <c:axId val="596613144"/>
        <c:scaling>
          <c:orientation val="minMax"/>
          <c:max val="1"/>
        </c:scaling>
        <c:delete val="0"/>
        <c:axPos val="l"/>
        <c:majorGridlines>
          <c:spPr>
            <a:ln w="9525" cap="flat" cmpd="sng" algn="ctr">
              <a:solidFill>
                <a:sysClr val="windowText" lastClr="000000"/>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rgbClr val="ED7D31">
            <a:lumMod val="20000"/>
            <a:lumOff val="80000"/>
          </a:srgbClr>
        </a:solidFill>
        <a:ln>
          <a:noFill/>
        </a:ln>
        <a:effectLst/>
      </c:spPr>
    </c:plotArea>
    <c:plotVisOnly val="1"/>
    <c:dispBlanksAs val="gap"/>
    <c:showDLblsOverMax val="0"/>
    <c:extLst/>
  </c:chart>
  <c:spPr>
    <a:solidFill>
      <a:srgbClr val="ED7D31">
        <a:lumMod val="20000"/>
        <a:lumOff val="80000"/>
      </a:srgb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baseline="0">
                <a:solidFill>
                  <a:schemeClr val="bg2">
                    <a:lumMod val="50000"/>
                  </a:schemeClr>
                </a:solidFill>
                <a:effectLst/>
              </a:rPr>
              <a:t>COVID-19 </a:t>
            </a:r>
            <a:r>
              <a:rPr lang="nl-NL" sz="2000" b="1" i="0" u="sng" baseline="0">
                <a:solidFill>
                  <a:schemeClr val="bg2">
                    <a:lumMod val="50000"/>
                  </a:schemeClr>
                </a:solidFill>
                <a:effectLst/>
              </a:rPr>
              <a:t>deaths</a:t>
            </a:r>
            <a:r>
              <a:rPr lang="nl-NL" sz="2000" b="1" i="0" baseline="0">
                <a:solidFill>
                  <a:schemeClr val="bg2">
                    <a:lumMod val="50000"/>
                  </a:schemeClr>
                </a:solidFill>
                <a:effectLst/>
              </a:rPr>
              <a:t> in The Netherlands</a:t>
            </a:r>
            <a:endParaRPr lang="nl-NL" sz="1800" b="1" i="0" baseline="0">
              <a:solidFill>
                <a:sysClr val="windowText" lastClr="000000">
                  <a:lumMod val="65000"/>
                  <a:lumOff val="35000"/>
                </a:sysClr>
              </a:solidFill>
              <a:effectLst/>
            </a:endParaRPr>
          </a:p>
          <a:p>
            <a:pPr>
              <a:defRPr/>
            </a:pPr>
            <a:r>
              <a:rPr lang="nl-NL" sz="1200" b="1" i="0" baseline="0">
                <a:effectLst/>
              </a:rPr>
              <a:t>7 day moving average</a:t>
            </a:r>
            <a:endParaRPr lang="en-NL" sz="1200">
              <a:effectLst/>
            </a:endParaRPr>
          </a:p>
        </c:rich>
      </c:tx>
      <c:layout>
        <c:manualLayout>
          <c:xMode val="edge"/>
          <c:yMode val="edge"/>
          <c:x val="0.26296483187188097"/>
          <c:y val="2.37404214095146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1163673611111111"/>
          <c:w val="0.82501240250871288"/>
          <c:h val="0.79852666666666672"/>
        </c:manualLayout>
      </c:layout>
      <c:lineChart>
        <c:grouping val="standard"/>
        <c:varyColors val="0"/>
        <c:ser>
          <c:idx val="3"/>
          <c:order val="0"/>
          <c:tx>
            <c:strRef>
              <c:f>Official!$S$3</c:f>
              <c:strCache>
                <c:ptCount val="1"/>
                <c:pt idx="0">
                  <c:v>Growth deceased</c:v>
                </c:pt>
              </c:strCache>
            </c:strRef>
          </c:tx>
          <c:spPr>
            <a:ln w="22225" cap="rnd">
              <a:solidFill>
                <a:srgbClr val="C00000">
                  <a:alpha val="34000"/>
                </a:srgbClr>
              </a:solidFill>
              <a:prstDash val="sysDash"/>
              <a:round/>
            </a:ln>
            <a:effectLst/>
          </c:spPr>
          <c:marker>
            <c:symbol val="circle"/>
            <c:size val="5"/>
            <c:spPr>
              <a:solidFill>
                <a:srgbClr val="C00000">
                  <a:alpha val="34000"/>
                </a:srgbClr>
              </a:solidFill>
              <a:ln w="9525">
                <a:solidFill>
                  <a:srgbClr val="C00000">
                    <a:alpha val="34000"/>
                  </a:srgbClr>
                </a:solidFill>
              </a:ln>
              <a:effectLst/>
            </c:spPr>
          </c:marker>
          <c:dLbls>
            <c:dLbl>
              <c:idx val="2"/>
              <c:layout>
                <c:manualLayout>
                  <c:x val="-3.5749362672749231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C65-40C9-9FB6-DAC68334C563}"/>
                </c:ext>
              </c:extLst>
            </c:dLbl>
            <c:dLbl>
              <c:idx val="4"/>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65-40C9-9FB6-DAC68334C563}"/>
                </c:ext>
              </c:extLst>
            </c:dLbl>
            <c:dLbl>
              <c:idx val="7"/>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7F9-454E-B17F-9B52DE5E13A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2">
                        <a:lumMod val="50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31750" cap="rnd">
                <a:solidFill>
                  <a:srgbClr val="C00000"/>
                </a:solidFill>
                <a:prstDash val="solid"/>
              </a:ln>
              <a:effectLst/>
            </c:spPr>
            <c:trendlineType val="movingAvg"/>
            <c:period val="7"/>
            <c:dispRSqr val="0"/>
            <c:dispEq val="0"/>
          </c:trendline>
          <c:cat>
            <c:numRef>
              <c:f>Official!$C$24:$C$52</c:f>
              <c:numCache>
                <c:formatCode>m/d/yyyy</c:formatCode>
                <c:ptCount val="29"/>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numCache>
            </c:numRef>
          </c:cat>
          <c:val>
            <c:numRef>
              <c:f>Official!$S$24:$S$52</c:f>
              <c:numCache>
                <c:formatCode>0%</c:formatCode>
                <c:ptCount val="29"/>
                <c:pt idx="0">
                  <c:v>0.34883720930232553</c:v>
                </c:pt>
                <c:pt idx="1">
                  <c:v>0.31034482758620685</c:v>
                </c:pt>
                <c:pt idx="2">
                  <c:v>0.39473684210526305</c:v>
                </c:pt>
                <c:pt idx="3">
                  <c:v>0.28301886792452824</c:v>
                </c:pt>
                <c:pt idx="4">
                  <c:v>0.31617647058823528</c:v>
                </c:pt>
                <c:pt idx="5">
                  <c:v>0.1899441340782122</c:v>
                </c:pt>
                <c:pt idx="6">
                  <c:v>0.29577464788732399</c:v>
                </c:pt>
                <c:pt idx="7">
                  <c:v>0.28985507246376807</c:v>
                </c:pt>
                <c:pt idx="8">
                  <c:v>0.2191011235955056</c:v>
                </c:pt>
                <c:pt idx="9">
                  <c:v>0.25806451612903225</c:v>
                </c:pt>
                <c:pt idx="10">
                  <c:v>0.17032967032967039</c:v>
                </c:pt>
                <c:pt idx="11">
                  <c:v>0.20657276995305174</c:v>
                </c:pt>
                <c:pt idx="12">
                  <c:v>0.12062256809338523</c:v>
                </c:pt>
                <c:pt idx="13">
                  <c:v>0.20254629629629628</c:v>
                </c:pt>
                <c:pt idx="14">
                  <c:v>0.12897016361886426</c:v>
                </c:pt>
                <c:pt idx="15">
                  <c:v>0.14151747655583979</c:v>
                </c:pt>
                <c:pt idx="16">
                  <c:v>0.11053024645257659</c:v>
                </c:pt>
                <c:pt idx="17">
                  <c:v>0.11028917283120387</c:v>
                </c:pt>
                <c:pt idx="18">
                  <c:v>6.9654754694124854E-2</c:v>
                </c:pt>
                <c:pt idx="19">
                  <c:v>5.7191392978482414E-2</c:v>
                </c:pt>
                <c:pt idx="20">
                  <c:v>0.12533476164970536</c:v>
                </c:pt>
                <c:pt idx="21">
                  <c:v>6.9966682532127455E-2</c:v>
                </c:pt>
                <c:pt idx="22">
                  <c:v>6.5836298932384407E-2</c:v>
                </c:pt>
                <c:pt idx="23">
                  <c:v>4.7996661101836313E-2</c:v>
                </c:pt>
                <c:pt idx="24">
                  <c:v>5.2568697729987957E-2</c:v>
                </c:pt>
                <c:pt idx="25">
                  <c:v>3.5565645100264831E-2</c:v>
                </c:pt>
              </c:numCache>
            </c:numRef>
          </c:val>
          <c:smooth val="1"/>
          <c:extLst>
            <c:ext xmlns:c16="http://schemas.microsoft.com/office/drawing/2014/chart" uri="{C3380CC4-5D6E-409C-BE32-E72D297353CC}">
              <c16:uniqueId val="{00000005-67F9-454E-B17F-9B52DE5E13A8}"/>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Official!$T$3</c:f>
              <c:strCache>
                <c:ptCount val="1"/>
                <c:pt idx="0">
                  <c:v>GF Dead</c:v>
                </c:pt>
              </c:strCache>
            </c:strRef>
          </c:tx>
          <c:spPr>
            <a:ln w="22225" cap="rnd">
              <a:solidFill>
                <a:srgbClr val="4472C4">
                  <a:lumMod val="40000"/>
                  <a:lumOff val="60000"/>
                </a:srgbClr>
              </a:solidFill>
              <a:prstDash val="sysDash"/>
              <a:round/>
            </a:ln>
            <a:effectLst/>
          </c:spPr>
          <c:marker>
            <c:symbol val="circle"/>
            <c:size val="5"/>
            <c:spPr>
              <a:solidFill>
                <a:srgbClr val="4472C4">
                  <a:lumMod val="40000"/>
                  <a:lumOff val="60000"/>
                </a:srgbClr>
              </a:solidFill>
              <a:ln w="9525">
                <a:solidFill>
                  <a:srgbClr val="4472C4">
                    <a:lumMod val="40000"/>
                    <a:lumOff val="60000"/>
                  </a:srgbClr>
                </a:solidFill>
              </a:ln>
              <a:effectLst/>
            </c:spPr>
          </c:marker>
          <c:trendline>
            <c:spPr>
              <a:ln w="28575" cap="rnd">
                <a:solidFill>
                  <a:srgbClr val="4472C4"/>
                </a:solidFill>
                <a:prstDash val="solid"/>
              </a:ln>
              <a:effectLst/>
            </c:spPr>
            <c:trendlineType val="movingAvg"/>
            <c:period val="7"/>
            <c:dispRSqr val="0"/>
            <c:dispEq val="0"/>
          </c:trendline>
          <c:cat>
            <c:numRef>
              <c:f>Official!$C$24:$C$52</c:f>
              <c:numCache>
                <c:formatCode>m/d/yyyy</c:formatCode>
                <c:ptCount val="29"/>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numCache>
            </c:numRef>
          </c:cat>
          <c:val>
            <c:numRef>
              <c:f>Official!$T$24:$T$52</c:f>
              <c:numCache>
                <c:formatCode>0.00</c:formatCode>
                <c:ptCount val="29"/>
                <c:pt idx="0">
                  <c:v>0.78947368421052633</c:v>
                </c:pt>
                <c:pt idx="1">
                  <c:v>1.2</c:v>
                </c:pt>
                <c:pt idx="2">
                  <c:v>1.6666666666666667</c:v>
                </c:pt>
                <c:pt idx="3">
                  <c:v>1</c:v>
                </c:pt>
                <c:pt idx="4">
                  <c:v>1.4333333333333333</c:v>
                </c:pt>
                <c:pt idx="5">
                  <c:v>0.79069767441860461</c:v>
                </c:pt>
                <c:pt idx="6">
                  <c:v>1.8529411764705883</c:v>
                </c:pt>
                <c:pt idx="7">
                  <c:v>1.2698412698412698</c:v>
                </c:pt>
                <c:pt idx="8">
                  <c:v>0.97499999999999998</c:v>
                </c:pt>
                <c:pt idx="9">
                  <c:v>1.4358974358974359</c:v>
                </c:pt>
                <c:pt idx="10">
                  <c:v>0.8303571428571429</c:v>
                </c:pt>
                <c:pt idx="11">
                  <c:v>1.4193548387096775</c:v>
                </c:pt>
                <c:pt idx="12">
                  <c:v>0.70454545454545459</c:v>
                </c:pt>
                <c:pt idx="13">
                  <c:v>1.881720430107527</c:v>
                </c:pt>
                <c:pt idx="14">
                  <c:v>0.76571428571428568</c:v>
                </c:pt>
                <c:pt idx="15">
                  <c:v>1.2388059701492538</c:v>
                </c:pt>
                <c:pt idx="16">
                  <c:v>0.89156626506024095</c:v>
                </c:pt>
                <c:pt idx="17">
                  <c:v>1.1081081081081081</c:v>
                </c:pt>
                <c:pt idx="18">
                  <c:v>0.70121951219512191</c:v>
                </c:pt>
                <c:pt idx="19">
                  <c:v>0.87826086956521743</c:v>
                </c:pt>
                <c:pt idx="20">
                  <c:v>2.3168316831683167</c:v>
                </c:pt>
                <c:pt idx="21">
                  <c:v>0.62820512820512819</c:v>
                </c:pt>
                <c:pt idx="22">
                  <c:v>1.0068027210884354</c:v>
                </c:pt>
                <c:pt idx="23">
                  <c:v>0.77702702702702697</c:v>
                </c:pt>
                <c:pt idx="24">
                  <c:v>1.1478260869565218</c:v>
                </c:pt>
                <c:pt idx="25">
                  <c:v>0.71212121212121215</c:v>
                </c:pt>
              </c:numCache>
            </c:numRef>
          </c:val>
          <c:smooth val="1"/>
          <c:extLst>
            <c:ext xmlns:c16="http://schemas.microsoft.com/office/drawing/2014/chart" uri="{C3380CC4-5D6E-409C-BE32-E72D297353CC}">
              <c16:uniqueId val="{0000000E-67F9-454E-B17F-9B52DE5E13A8}"/>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rgbClr val="FFE7E7"/>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ysClr val="windowText" lastClr="000000"/>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rgbClr val="FFE7E7"/>
        </a:solidFill>
        <a:ln>
          <a:solidFill>
            <a:sysClr val="windowText" lastClr="000000"/>
          </a:solidFill>
        </a:ln>
        <a:effectLst/>
      </c:spPr>
    </c:plotArea>
    <c:plotVisOnly val="1"/>
    <c:dispBlanksAs val="gap"/>
    <c:showDLblsOverMax val="0"/>
    <c:extLst/>
  </c:chart>
  <c:spPr>
    <a:solidFill>
      <a:srgbClr val="FFE7E7"/>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100" baseline="0">
                <a:ln>
                  <a:noFill/>
                </a:ln>
                <a:solidFill>
                  <a:schemeClr val="bg2">
                    <a:lumMod val="50000"/>
                  </a:schemeClr>
                </a:solidFill>
                <a:effectLst/>
              </a:rPr>
              <a:t>COVID-19: cases, hospitalized, deceased in The Netherlands</a:t>
            </a:r>
          </a:p>
          <a:p>
            <a:pPr>
              <a:defRPr/>
            </a:pPr>
            <a:r>
              <a:rPr lang="nl-NL" sz="1400" b="1" i="0" u="none" kern="1200" spc="100" baseline="0">
                <a:ln>
                  <a:noFill/>
                </a:ln>
                <a:solidFill>
                  <a:srgbClr val="000000"/>
                </a:solidFill>
                <a:effectLst/>
              </a:rPr>
              <a:t>Cumulative cases vs. New cases</a:t>
            </a:r>
            <a:endParaRPr lang="en-NL" b="1" u="none">
              <a:effectLst/>
            </a:endParaRPr>
          </a:p>
        </c:rich>
      </c:tx>
      <c:layout>
        <c:manualLayout>
          <c:xMode val="edge"/>
          <c:yMode val="edge"/>
          <c:x val="0.16092800128858339"/>
          <c:y val="4.77743450577240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0.10775765968578796"/>
          <c:y val="0.14357591090659771"/>
          <c:w val="0.84728794971752575"/>
          <c:h val="0.76547727733907911"/>
        </c:manualLayout>
      </c:layout>
      <c:scatterChart>
        <c:scatterStyle val="lineMarker"/>
        <c:varyColors val="0"/>
        <c:ser>
          <c:idx val="0"/>
          <c:order val="0"/>
          <c:tx>
            <c:strRef>
              <c:f>Official!$W$3</c:f>
              <c:strCache>
                <c:ptCount val="1"/>
                <c:pt idx="0">
                  <c:v>Cases in the last 7 days</c:v>
                </c:pt>
              </c:strCache>
            </c:strRef>
          </c:tx>
          <c:spPr>
            <a:ln w="25400" cap="rnd">
              <a:noFill/>
              <a:round/>
            </a:ln>
            <a:effectLst/>
          </c:spPr>
          <c:marker>
            <c:symbol val="circle"/>
            <c:size val="5"/>
            <c:spPr>
              <a:solidFill>
                <a:schemeClr val="bg2">
                  <a:lumMod val="10000"/>
                </a:schemeClr>
              </a:solidFill>
              <a:ln w="9525">
                <a:solidFill>
                  <a:schemeClr val="tx1"/>
                </a:solidFill>
              </a:ln>
              <a:effectLst/>
            </c:spPr>
          </c:marker>
          <c:xVal>
            <c:numRef>
              <c:f>Official!$E$4:$E$51</c:f>
              <c:numCache>
                <c:formatCode>#,##0</c:formatCode>
                <c:ptCount val="48"/>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pt idx="33">
                  <c:v>12595</c:v>
                </c:pt>
                <c:pt idx="34">
                  <c:v>13614</c:v>
                </c:pt>
                <c:pt idx="35">
                  <c:v>14697</c:v>
                </c:pt>
                <c:pt idx="36">
                  <c:v>15723</c:v>
                </c:pt>
                <c:pt idx="37">
                  <c:v>16627</c:v>
                </c:pt>
                <c:pt idx="38">
                  <c:v>17851</c:v>
                </c:pt>
                <c:pt idx="39">
                  <c:v>18803</c:v>
                </c:pt>
                <c:pt idx="40">
                  <c:v>19580</c:v>
                </c:pt>
                <c:pt idx="41">
                  <c:v>20549</c:v>
                </c:pt>
                <c:pt idx="42">
                  <c:v>21762</c:v>
                </c:pt>
                <c:pt idx="43">
                  <c:v>23097</c:v>
                </c:pt>
                <c:pt idx="44">
                  <c:v>24413</c:v>
                </c:pt>
                <c:pt idx="45">
                  <c:v>25587</c:v>
                </c:pt>
              </c:numCache>
            </c:numRef>
          </c:xVal>
          <c:yVal>
            <c:numRef>
              <c:f>Official!$W$4:$W$51</c:f>
              <c:numCache>
                <c:formatCode>0</c:formatCode>
                <c:ptCount val="48"/>
                <c:pt idx="6">
                  <c:v>38</c:v>
                </c:pt>
                <c:pt idx="7">
                  <c:v>81</c:v>
                </c:pt>
                <c:pt idx="8">
                  <c:v>126</c:v>
                </c:pt>
                <c:pt idx="9">
                  <c:v>182</c:v>
                </c:pt>
                <c:pt idx="10">
                  <c:v>256</c:v>
                </c:pt>
                <c:pt idx="11">
                  <c:v>304</c:v>
                </c:pt>
                <c:pt idx="12">
                  <c:v>359</c:v>
                </c:pt>
                <c:pt idx="13">
                  <c:v>465</c:v>
                </c:pt>
                <c:pt idx="14">
                  <c:v>532</c:v>
                </c:pt>
                <c:pt idx="15">
                  <c:v>676</c:v>
                </c:pt>
                <c:pt idx="16">
                  <c:v>771</c:v>
                </c:pt>
                <c:pt idx="17">
                  <c:v>870</c:v>
                </c:pt>
                <c:pt idx="18">
                  <c:v>1092</c:v>
                </c:pt>
                <c:pt idx="19">
                  <c:v>1323</c:v>
                </c:pt>
                <c:pt idx="20">
                  <c:v>1548</c:v>
                </c:pt>
                <c:pt idx="21">
                  <c:v>1846</c:v>
                </c:pt>
                <c:pt idx="22">
                  <c:v>2190</c:v>
                </c:pt>
                <c:pt idx="23">
                  <c:v>2672</c:v>
                </c:pt>
                <c:pt idx="24">
                  <c:v>3069</c:v>
                </c:pt>
                <c:pt idx="25">
                  <c:v>3336</c:v>
                </c:pt>
                <c:pt idx="26">
                  <c:v>3855</c:v>
                </c:pt>
                <c:pt idx="27">
                  <c:v>4361</c:v>
                </c:pt>
                <c:pt idx="28">
                  <c:v>4971</c:v>
                </c:pt>
                <c:pt idx="29">
                  <c:v>5609</c:v>
                </c:pt>
                <c:pt idx="30">
                  <c:v>6131</c:v>
                </c:pt>
                <c:pt idx="31">
                  <c:v>6662</c:v>
                </c:pt>
                <c:pt idx="32">
                  <c:v>7001</c:v>
                </c:pt>
                <c:pt idx="33">
                  <c:v>7035</c:v>
                </c:pt>
                <c:pt idx="34">
                  <c:v>7202</c:v>
                </c:pt>
                <c:pt idx="35">
                  <c:v>7266</c:v>
                </c:pt>
                <c:pt idx="36">
                  <c:v>7120</c:v>
                </c:pt>
                <c:pt idx="37">
                  <c:v>6865</c:v>
                </c:pt>
                <c:pt idx="38">
                  <c:v>6985</c:v>
                </c:pt>
                <c:pt idx="39">
                  <c:v>7053</c:v>
                </c:pt>
                <c:pt idx="40">
                  <c:v>6985</c:v>
                </c:pt>
                <c:pt idx="41">
                  <c:v>6935</c:v>
                </c:pt>
                <c:pt idx="42">
                  <c:v>7065</c:v>
                </c:pt>
                <c:pt idx="43">
                  <c:v>7374</c:v>
                </c:pt>
                <c:pt idx="44">
                  <c:v>7786</c:v>
                </c:pt>
                <c:pt idx="45">
                  <c:v>7750</c:v>
                </c:pt>
              </c:numCache>
            </c:numRef>
          </c:yVal>
          <c:smooth val="0"/>
          <c:extLst>
            <c:ext xmlns:c16="http://schemas.microsoft.com/office/drawing/2014/chart" uri="{C3380CC4-5D6E-409C-BE32-E72D297353CC}">
              <c16:uniqueId val="{00000010-3AD1-4522-8530-8CA01A206362}"/>
            </c:ext>
          </c:extLst>
        </c:ser>
        <c:ser>
          <c:idx val="3"/>
          <c:order val="1"/>
          <c:tx>
            <c:strRef>
              <c:f>Official!$X$3</c:f>
              <c:strCache>
                <c:ptCount val="1"/>
                <c:pt idx="0">
                  <c:v>Hospitalized in the last 7 days</c:v>
                </c:pt>
              </c:strCache>
            </c:strRef>
          </c:tx>
          <c:spPr>
            <a:ln w="25400" cap="rnd">
              <a:noFill/>
              <a:round/>
            </a:ln>
            <a:effectLst/>
          </c:spPr>
          <c:marker>
            <c:symbol val="circle"/>
            <c:size val="5"/>
            <c:spPr>
              <a:solidFill>
                <a:schemeClr val="accent4"/>
              </a:solidFill>
              <a:ln w="9525">
                <a:solidFill>
                  <a:schemeClr val="accent4">
                    <a:lumMod val="50000"/>
                  </a:schemeClr>
                </a:solidFill>
              </a:ln>
              <a:effectLst/>
            </c:spPr>
          </c:marker>
          <c:xVal>
            <c:numRef>
              <c:f>Official!$K$4:$K$51</c:f>
              <c:numCache>
                <c:formatCode>#,##0</c:formatCode>
                <c:ptCount val="4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86</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pt idx="33">
                  <c:v>4712</c:v>
                </c:pt>
                <c:pt idx="34">
                  <c:v>5159</c:v>
                </c:pt>
                <c:pt idx="35">
                  <c:v>5784</c:v>
                </c:pt>
                <c:pt idx="36">
                  <c:v>6286</c:v>
                </c:pt>
                <c:pt idx="37">
                  <c:v>6622</c:v>
                </c:pt>
                <c:pt idx="38">
                  <c:v>6875</c:v>
                </c:pt>
                <c:pt idx="39">
                  <c:v>7135</c:v>
                </c:pt>
                <c:pt idx="40">
                  <c:v>7427</c:v>
                </c:pt>
                <c:pt idx="41">
                  <c:v>7735</c:v>
                </c:pt>
                <c:pt idx="42">
                  <c:v>7972</c:v>
                </c:pt>
                <c:pt idx="43">
                  <c:v>8197</c:v>
                </c:pt>
                <c:pt idx="44">
                  <c:v>8386</c:v>
                </c:pt>
                <c:pt idx="45">
                  <c:v>8582</c:v>
                </c:pt>
              </c:numCache>
            </c:numRef>
          </c:xVal>
          <c:yVal>
            <c:numRef>
              <c:f>Official!$X$4:$X$51</c:f>
              <c:numCache>
                <c:formatCode>0</c:formatCode>
                <c:ptCount val="48"/>
                <c:pt idx="7">
                  <c:v>0</c:v>
                </c:pt>
                <c:pt idx="8">
                  <c:v>0</c:v>
                </c:pt>
                <c:pt idx="9">
                  <c:v>0</c:v>
                </c:pt>
                <c:pt idx="10">
                  <c:v>0</c:v>
                </c:pt>
                <c:pt idx="11">
                  <c:v>0</c:v>
                </c:pt>
                <c:pt idx="12">
                  <c:v>0</c:v>
                </c:pt>
                <c:pt idx="13">
                  <c:v>0</c:v>
                </c:pt>
                <c:pt idx="14">
                  <c:v>85</c:v>
                </c:pt>
                <c:pt idx="15">
                  <c:v>114</c:v>
                </c:pt>
                <c:pt idx="16">
                  <c:v>135</c:v>
                </c:pt>
                <c:pt idx="17">
                  <c:v>161</c:v>
                </c:pt>
                <c:pt idx="18">
                  <c:v>204</c:v>
                </c:pt>
                <c:pt idx="19">
                  <c:v>313</c:v>
                </c:pt>
                <c:pt idx="20">
                  <c:v>407</c:v>
                </c:pt>
                <c:pt idx="21">
                  <c:v>403</c:v>
                </c:pt>
                <c:pt idx="22">
                  <c:v>528</c:v>
                </c:pt>
                <c:pt idx="23">
                  <c:v>700</c:v>
                </c:pt>
                <c:pt idx="24">
                  <c:v>826</c:v>
                </c:pt>
                <c:pt idx="25">
                  <c:v>1025</c:v>
                </c:pt>
                <c:pt idx="26">
                  <c:v>1181</c:v>
                </c:pt>
                <c:pt idx="27">
                  <c:v>1428</c:v>
                </c:pt>
                <c:pt idx="28">
                  <c:v>1662</c:v>
                </c:pt>
                <c:pt idx="29">
                  <c:v>1857</c:v>
                </c:pt>
                <c:pt idx="30">
                  <c:v>2118</c:v>
                </c:pt>
                <c:pt idx="31">
                  <c:v>2495</c:v>
                </c:pt>
                <c:pt idx="32">
                  <c:v>2760</c:v>
                </c:pt>
                <c:pt idx="33">
                  <c:v>3217</c:v>
                </c:pt>
                <c:pt idx="34">
                  <c:v>3323</c:v>
                </c:pt>
                <c:pt idx="35">
                  <c:v>3633</c:v>
                </c:pt>
                <c:pt idx="36">
                  <c:v>3786</c:v>
                </c:pt>
                <c:pt idx="37">
                  <c:v>3668</c:v>
                </c:pt>
                <c:pt idx="38">
                  <c:v>3392</c:v>
                </c:pt>
                <c:pt idx="39">
                  <c:v>3145</c:v>
                </c:pt>
                <c:pt idx="40">
                  <c:v>2715</c:v>
                </c:pt>
                <c:pt idx="41">
                  <c:v>2576</c:v>
                </c:pt>
                <c:pt idx="42">
                  <c:v>2188</c:v>
                </c:pt>
                <c:pt idx="43">
                  <c:v>1911</c:v>
                </c:pt>
                <c:pt idx="44">
                  <c:v>1764</c:v>
                </c:pt>
                <c:pt idx="45">
                  <c:v>1714</c:v>
                </c:pt>
              </c:numCache>
            </c:numRef>
          </c:yVal>
          <c:smooth val="0"/>
          <c:extLst>
            <c:ext xmlns:c16="http://schemas.microsoft.com/office/drawing/2014/chart" uri="{C3380CC4-5D6E-409C-BE32-E72D297353CC}">
              <c16:uniqueId val="{00000003-6A8A-4A79-8B0F-2F7E99351ADC}"/>
            </c:ext>
          </c:extLst>
        </c:ser>
        <c:ser>
          <c:idx val="4"/>
          <c:order val="2"/>
          <c:tx>
            <c:strRef>
              <c:f>Official!$Y$3</c:f>
              <c:strCache>
                <c:ptCount val="1"/>
                <c:pt idx="0">
                  <c:v>Deceased  in the last 7 days</c:v>
                </c:pt>
              </c:strCache>
            </c:strRef>
          </c:tx>
          <c:spPr>
            <a:ln w="25400" cap="rnd">
              <a:noFill/>
              <a:round/>
            </a:ln>
            <a:effectLst/>
          </c:spPr>
          <c:marker>
            <c:symbol val="circle"/>
            <c:size val="5"/>
            <c:spPr>
              <a:solidFill>
                <a:srgbClr val="C00000"/>
              </a:solidFill>
              <a:ln w="9525">
                <a:solidFill>
                  <a:srgbClr val="C00000"/>
                </a:solidFill>
              </a:ln>
              <a:effectLst/>
            </c:spPr>
          </c:marker>
          <c:xVal>
            <c:numRef>
              <c:f>Official!$P$4:$P$51</c:f>
              <c:numCache>
                <c:formatCode>#,##0</c:formatCode>
                <c:ptCount val="48"/>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546</c:v>
                </c:pt>
                <c:pt idx="30">
                  <c:v>639</c:v>
                </c:pt>
                <c:pt idx="31">
                  <c:v>771</c:v>
                </c:pt>
                <c:pt idx="32">
                  <c:v>864</c:v>
                </c:pt>
                <c:pt idx="33">
                  <c:v>1039</c:v>
                </c:pt>
                <c:pt idx="34">
                  <c:v>1173</c:v>
                </c:pt>
                <c:pt idx="35">
                  <c:v>1339</c:v>
                </c:pt>
                <c:pt idx="36">
                  <c:v>1487</c:v>
                </c:pt>
                <c:pt idx="37">
                  <c:v>1651</c:v>
                </c:pt>
                <c:pt idx="38">
                  <c:v>1766</c:v>
                </c:pt>
                <c:pt idx="39">
                  <c:v>1867</c:v>
                </c:pt>
                <c:pt idx="40">
                  <c:v>2101</c:v>
                </c:pt>
                <c:pt idx="41">
                  <c:v>2248</c:v>
                </c:pt>
                <c:pt idx="42">
                  <c:v>2396</c:v>
                </c:pt>
                <c:pt idx="43">
                  <c:v>2511</c:v>
                </c:pt>
                <c:pt idx="44">
                  <c:v>2643</c:v>
                </c:pt>
                <c:pt idx="45">
                  <c:v>2737</c:v>
                </c:pt>
              </c:numCache>
            </c:numRef>
          </c:xVal>
          <c:yVal>
            <c:numRef>
              <c:f>Official!$Y$4:$Y$51</c:f>
              <c:numCache>
                <c:formatCode>0</c:formatCode>
                <c:ptCount val="48"/>
                <c:pt idx="8">
                  <c:v>1</c:v>
                </c:pt>
                <c:pt idx="9">
                  <c:v>1</c:v>
                </c:pt>
                <c:pt idx="10">
                  <c:v>3</c:v>
                </c:pt>
                <c:pt idx="11">
                  <c:v>3</c:v>
                </c:pt>
                <c:pt idx="12">
                  <c:v>4</c:v>
                </c:pt>
                <c:pt idx="13">
                  <c:v>5</c:v>
                </c:pt>
                <c:pt idx="14">
                  <c:v>5</c:v>
                </c:pt>
                <c:pt idx="15">
                  <c:v>9</c:v>
                </c:pt>
                <c:pt idx="16">
                  <c:v>11</c:v>
                </c:pt>
                <c:pt idx="17">
                  <c:v>17</c:v>
                </c:pt>
                <c:pt idx="18">
                  <c:v>21</c:v>
                </c:pt>
                <c:pt idx="19">
                  <c:v>39</c:v>
                </c:pt>
                <c:pt idx="20">
                  <c:v>53</c:v>
                </c:pt>
                <c:pt idx="21">
                  <c:v>71</c:v>
                </c:pt>
                <c:pt idx="22">
                  <c:v>96</c:v>
                </c:pt>
                <c:pt idx="23">
                  <c:v>124</c:v>
                </c:pt>
                <c:pt idx="24">
                  <c:v>159</c:v>
                </c:pt>
                <c:pt idx="25">
                  <c:v>189</c:v>
                </c:pt>
                <c:pt idx="26">
                  <c:v>233</c:v>
                </c:pt>
                <c:pt idx="27">
                  <c:v>298</c:v>
                </c:pt>
                <c:pt idx="28">
                  <c:v>358</c:v>
                </c:pt>
                <c:pt idx="29">
                  <c:v>440</c:v>
                </c:pt>
                <c:pt idx="30">
                  <c:v>503</c:v>
                </c:pt>
                <c:pt idx="31">
                  <c:v>592</c:v>
                </c:pt>
                <c:pt idx="32">
                  <c:v>651</c:v>
                </c:pt>
                <c:pt idx="33">
                  <c:v>763</c:v>
                </c:pt>
                <c:pt idx="34">
                  <c:v>817</c:v>
                </c:pt>
                <c:pt idx="35">
                  <c:v>905</c:v>
                </c:pt>
                <c:pt idx="36">
                  <c:v>941</c:v>
                </c:pt>
                <c:pt idx="37">
                  <c:v>1012</c:v>
                </c:pt>
                <c:pt idx="38">
                  <c:v>995</c:v>
                </c:pt>
                <c:pt idx="39">
                  <c:v>1003</c:v>
                </c:pt>
                <c:pt idx="40">
                  <c:v>1062</c:v>
                </c:pt>
                <c:pt idx="41">
                  <c:v>1075</c:v>
                </c:pt>
                <c:pt idx="42">
                  <c:v>1057</c:v>
                </c:pt>
                <c:pt idx="43">
                  <c:v>1024</c:v>
                </c:pt>
                <c:pt idx="44">
                  <c:v>992</c:v>
                </c:pt>
                <c:pt idx="45">
                  <c:v>971</c:v>
                </c:pt>
              </c:numCache>
            </c:numRef>
          </c:yVal>
          <c:smooth val="0"/>
          <c:extLst>
            <c:ext xmlns:c16="http://schemas.microsoft.com/office/drawing/2014/chart" uri="{C3380CC4-5D6E-409C-BE32-E72D297353CC}">
              <c16:uniqueId val="{00000004-6A8A-4A79-8B0F-2F7E99351ADC}"/>
            </c:ext>
          </c:extLst>
        </c:ser>
        <c:ser>
          <c:idx val="1"/>
          <c:order val="3"/>
          <c:tx>
            <c:strRef>
              <c:f>Official!$AU$2</c:f>
              <c:strCache>
                <c:ptCount val="1"/>
                <c:pt idx="0">
                  <c:v>Cases</c:v>
                </c:pt>
              </c:strCache>
            </c:strRef>
          </c:tx>
          <c:spPr>
            <a:ln w="25400" cap="rnd">
              <a:noFill/>
              <a:round/>
            </a:ln>
            <a:effectLst/>
          </c:spPr>
          <c:marker>
            <c:symbol val="circle"/>
            <c:size val="4"/>
            <c:spPr>
              <a:solidFill>
                <a:schemeClr val="bg1">
                  <a:lumMod val="85000"/>
                </a:schemeClr>
              </a:solidFill>
              <a:ln w="9525">
                <a:solidFill>
                  <a:schemeClr val="bg1">
                    <a:lumMod val="85000"/>
                  </a:schemeClr>
                </a:solidFill>
              </a:ln>
              <a:effectLst/>
            </c:spPr>
          </c:marker>
          <c:xVal>
            <c:numRef>
              <c:f>Official!$E$4:$E$51</c:f>
              <c:numCache>
                <c:formatCode>#,##0</c:formatCode>
                <c:ptCount val="48"/>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pt idx="33">
                  <c:v>12595</c:v>
                </c:pt>
                <c:pt idx="34">
                  <c:v>13614</c:v>
                </c:pt>
                <c:pt idx="35">
                  <c:v>14697</c:v>
                </c:pt>
                <c:pt idx="36">
                  <c:v>15723</c:v>
                </c:pt>
                <c:pt idx="37">
                  <c:v>16627</c:v>
                </c:pt>
                <c:pt idx="38">
                  <c:v>17851</c:v>
                </c:pt>
                <c:pt idx="39">
                  <c:v>18803</c:v>
                </c:pt>
                <c:pt idx="40">
                  <c:v>19580</c:v>
                </c:pt>
                <c:pt idx="41">
                  <c:v>20549</c:v>
                </c:pt>
                <c:pt idx="42">
                  <c:v>21762</c:v>
                </c:pt>
                <c:pt idx="43">
                  <c:v>23097</c:v>
                </c:pt>
                <c:pt idx="44">
                  <c:v>24413</c:v>
                </c:pt>
                <c:pt idx="45">
                  <c:v>25587</c:v>
                </c:pt>
              </c:numCache>
            </c:numRef>
          </c:xVal>
          <c:yVal>
            <c:numRef>
              <c:f>Official!$F$4:$F$51</c:f>
              <c:numCache>
                <c:formatCode>#,##0</c:formatCode>
                <c:ptCount val="48"/>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pt idx="33">
                  <c:v>845</c:v>
                </c:pt>
                <c:pt idx="34">
                  <c:v>1019</c:v>
                </c:pt>
                <c:pt idx="35">
                  <c:v>1083</c:v>
                </c:pt>
                <c:pt idx="36">
                  <c:v>1026</c:v>
                </c:pt>
                <c:pt idx="37">
                  <c:v>904</c:v>
                </c:pt>
                <c:pt idx="38">
                  <c:v>1224</c:v>
                </c:pt>
                <c:pt idx="39">
                  <c:v>952</c:v>
                </c:pt>
                <c:pt idx="40">
                  <c:v>777</c:v>
                </c:pt>
                <c:pt idx="41">
                  <c:v>969</c:v>
                </c:pt>
                <c:pt idx="42">
                  <c:v>1213</c:v>
                </c:pt>
                <c:pt idx="43">
                  <c:v>1335</c:v>
                </c:pt>
                <c:pt idx="44">
                  <c:v>1316</c:v>
                </c:pt>
                <c:pt idx="45">
                  <c:v>1188</c:v>
                </c:pt>
              </c:numCache>
            </c:numRef>
          </c:yVal>
          <c:smooth val="0"/>
          <c:extLst>
            <c:ext xmlns:c16="http://schemas.microsoft.com/office/drawing/2014/chart" uri="{C3380CC4-5D6E-409C-BE32-E72D297353CC}">
              <c16:uniqueId val="{00000000-6A8A-4A79-8B0F-2F7E99351ADC}"/>
            </c:ext>
          </c:extLst>
        </c:ser>
        <c:ser>
          <c:idx val="2"/>
          <c:order val="4"/>
          <c:tx>
            <c:strRef>
              <c:f>Official!$K$3</c:f>
              <c:strCache>
                <c:ptCount val="1"/>
                <c:pt idx="0">
                  <c:v>Hospitalized</c:v>
                </c:pt>
              </c:strCache>
            </c:strRef>
          </c:tx>
          <c:spPr>
            <a:ln w="25400" cap="rnd">
              <a:noFill/>
              <a:round/>
            </a:ln>
            <a:effectLst/>
          </c:spPr>
          <c:marker>
            <c:symbol val="circle"/>
            <c:size val="4"/>
            <c:spPr>
              <a:solidFill>
                <a:schemeClr val="accent4"/>
              </a:solidFill>
              <a:ln w="9525">
                <a:solidFill>
                  <a:schemeClr val="bg2">
                    <a:lumMod val="50000"/>
                  </a:schemeClr>
                </a:solidFill>
              </a:ln>
              <a:effectLst/>
            </c:spPr>
          </c:marker>
          <c:xVal>
            <c:numRef>
              <c:f>Official!$K$4:$K$51</c:f>
              <c:numCache>
                <c:formatCode>#,##0</c:formatCode>
                <c:ptCount val="4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86</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pt idx="33">
                  <c:v>4712</c:v>
                </c:pt>
                <c:pt idx="34">
                  <c:v>5159</c:v>
                </c:pt>
                <c:pt idx="35">
                  <c:v>5784</c:v>
                </c:pt>
                <c:pt idx="36">
                  <c:v>6286</c:v>
                </c:pt>
                <c:pt idx="37">
                  <c:v>6622</c:v>
                </c:pt>
                <c:pt idx="38">
                  <c:v>6875</c:v>
                </c:pt>
                <c:pt idx="39">
                  <c:v>7135</c:v>
                </c:pt>
                <c:pt idx="40">
                  <c:v>7427</c:v>
                </c:pt>
                <c:pt idx="41">
                  <c:v>7735</c:v>
                </c:pt>
                <c:pt idx="42">
                  <c:v>7972</c:v>
                </c:pt>
                <c:pt idx="43">
                  <c:v>8197</c:v>
                </c:pt>
                <c:pt idx="44">
                  <c:v>8386</c:v>
                </c:pt>
                <c:pt idx="45">
                  <c:v>8582</c:v>
                </c:pt>
              </c:numCache>
            </c:numRef>
          </c:xVal>
          <c:yVal>
            <c:numRef>
              <c:f>Official!$L$4:$L$51</c:f>
              <c:numCache>
                <c:formatCode>#,##0</c:formatCode>
                <c:ptCount val="48"/>
                <c:pt idx="14">
                  <c:v>85</c:v>
                </c:pt>
                <c:pt idx="15">
                  <c:v>29</c:v>
                </c:pt>
                <c:pt idx="16">
                  <c:v>21</c:v>
                </c:pt>
                <c:pt idx="17">
                  <c:v>26</c:v>
                </c:pt>
                <c:pt idx="18">
                  <c:v>43</c:v>
                </c:pt>
                <c:pt idx="19">
                  <c:v>109</c:v>
                </c:pt>
                <c:pt idx="20">
                  <c:v>94</c:v>
                </c:pt>
                <c:pt idx="21">
                  <c:v>81</c:v>
                </c:pt>
                <c:pt idx="22">
                  <c:v>154</c:v>
                </c:pt>
                <c:pt idx="23">
                  <c:v>193</c:v>
                </c:pt>
                <c:pt idx="24">
                  <c:v>152</c:v>
                </c:pt>
                <c:pt idx="25">
                  <c:v>242</c:v>
                </c:pt>
                <c:pt idx="26">
                  <c:v>265</c:v>
                </c:pt>
                <c:pt idx="27">
                  <c:v>341</c:v>
                </c:pt>
                <c:pt idx="28">
                  <c:v>315</c:v>
                </c:pt>
                <c:pt idx="29">
                  <c:v>349</c:v>
                </c:pt>
                <c:pt idx="30">
                  <c:v>454</c:v>
                </c:pt>
                <c:pt idx="31">
                  <c:v>529</c:v>
                </c:pt>
                <c:pt idx="32">
                  <c:v>507</c:v>
                </c:pt>
                <c:pt idx="33">
                  <c:v>722</c:v>
                </c:pt>
                <c:pt idx="34">
                  <c:v>447</c:v>
                </c:pt>
                <c:pt idx="35">
                  <c:v>625</c:v>
                </c:pt>
                <c:pt idx="36">
                  <c:v>502</c:v>
                </c:pt>
                <c:pt idx="37">
                  <c:v>336</c:v>
                </c:pt>
                <c:pt idx="38">
                  <c:v>253</c:v>
                </c:pt>
                <c:pt idx="39">
                  <c:v>260</c:v>
                </c:pt>
                <c:pt idx="40">
                  <c:v>292</c:v>
                </c:pt>
                <c:pt idx="41">
                  <c:v>308</c:v>
                </c:pt>
                <c:pt idx="42">
                  <c:v>237</c:v>
                </c:pt>
                <c:pt idx="43">
                  <c:v>225</c:v>
                </c:pt>
                <c:pt idx="44">
                  <c:v>189</c:v>
                </c:pt>
                <c:pt idx="45">
                  <c:v>203</c:v>
                </c:pt>
              </c:numCache>
            </c:numRef>
          </c:yVal>
          <c:smooth val="0"/>
          <c:extLst>
            <c:ext xmlns:c16="http://schemas.microsoft.com/office/drawing/2014/chart" uri="{C3380CC4-5D6E-409C-BE32-E72D297353CC}">
              <c16:uniqueId val="{00000002-6A8A-4A79-8B0F-2F7E99351ADC}"/>
            </c:ext>
          </c:extLst>
        </c:ser>
        <c:ser>
          <c:idx val="5"/>
          <c:order val="5"/>
          <c:tx>
            <c:strRef>
              <c:f>Official!$P$3</c:f>
              <c:strCache>
                <c:ptCount val="1"/>
                <c:pt idx="0">
                  <c:v>Deceased </c:v>
                </c:pt>
              </c:strCache>
            </c:strRef>
          </c:tx>
          <c:spPr>
            <a:ln w="25400" cap="rnd">
              <a:noFill/>
              <a:round/>
            </a:ln>
            <a:effectLst/>
          </c:spPr>
          <c:marker>
            <c:symbol val="circle"/>
            <c:size val="4"/>
            <c:spPr>
              <a:solidFill>
                <a:srgbClr val="C00000">
                  <a:alpha val="20000"/>
                </a:srgbClr>
              </a:solidFill>
              <a:ln w="9525">
                <a:solidFill>
                  <a:srgbClr val="C00000">
                    <a:alpha val="75000"/>
                  </a:srgbClr>
                </a:solidFill>
              </a:ln>
              <a:effectLst/>
            </c:spPr>
          </c:marker>
          <c:xVal>
            <c:numRef>
              <c:f>Official!$P$4:$P$51</c:f>
              <c:numCache>
                <c:formatCode>#,##0</c:formatCode>
                <c:ptCount val="48"/>
                <c:pt idx="0">
                  <c:v>0</c:v>
                </c:pt>
                <c:pt idx="1">
                  <c:v>0</c:v>
                </c:pt>
                <c:pt idx="2">
                  <c:v>0</c:v>
                </c:pt>
                <c:pt idx="3">
                  <c:v>0</c:v>
                </c:pt>
                <c:pt idx="4">
                  <c:v>0</c:v>
                </c:pt>
                <c:pt idx="5">
                  <c:v>0</c:v>
                </c:pt>
                <c:pt idx="6">
                  <c:v>0</c:v>
                </c:pt>
                <c:pt idx="7">
                  <c:v>0</c:v>
                </c:pt>
                <c:pt idx="8">
                  <c:v>1</c:v>
                </c:pt>
                <c:pt idx="9">
                  <c:v>1</c:v>
                </c:pt>
                <c:pt idx="10">
                  <c:v>3</c:v>
                </c:pt>
                <c:pt idx="11">
                  <c:v>3</c:v>
                </c:pt>
                <c:pt idx="12">
                  <c:v>4</c:v>
                </c:pt>
                <c:pt idx="13">
                  <c:v>5</c:v>
                </c:pt>
                <c:pt idx="14">
                  <c:v>5</c:v>
                </c:pt>
                <c:pt idx="15">
                  <c:v>10</c:v>
                </c:pt>
                <c:pt idx="16">
                  <c:v>12</c:v>
                </c:pt>
                <c:pt idx="17">
                  <c:v>20</c:v>
                </c:pt>
                <c:pt idx="18">
                  <c:v>24</c:v>
                </c:pt>
                <c:pt idx="19">
                  <c:v>43</c:v>
                </c:pt>
                <c:pt idx="20">
                  <c:v>58</c:v>
                </c:pt>
                <c:pt idx="21">
                  <c:v>76</c:v>
                </c:pt>
                <c:pt idx="22">
                  <c:v>106</c:v>
                </c:pt>
                <c:pt idx="23">
                  <c:v>136</c:v>
                </c:pt>
                <c:pt idx="24">
                  <c:v>179</c:v>
                </c:pt>
                <c:pt idx="25">
                  <c:v>213</c:v>
                </c:pt>
                <c:pt idx="26">
                  <c:v>276</c:v>
                </c:pt>
                <c:pt idx="27">
                  <c:v>356</c:v>
                </c:pt>
                <c:pt idx="28">
                  <c:v>434</c:v>
                </c:pt>
                <c:pt idx="29">
                  <c:v>546</c:v>
                </c:pt>
                <c:pt idx="30">
                  <c:v>639</c:v>
                </c:pt>
                <c:pt idx="31">
                  <c:v>771</c:v>
                </c:pt>
                <c:pt idx="32">
                  <c:v>864</c:v>
                </c:pt>
                <c:pt idx="33">
                  <c:v>1039</c:v>
                </c:pt>
                <c:pt idx="34">
                  <c:v>1173</c:v>
                </c:pt>
                <c:pt idx="35">
                  <c:v>1339</c:v>
                </c:pt>
                <c:pt idx="36">
                  <c:v>1487</c:v>
                </c:pt>
                <c:pt idx="37">
                  <c:v>1651</c:v>
                </c:pt>
                <c:pt idx="38">
                  <c:v>1766</c:v>
                </c:pt>
                <c:pt idx="39">
                  <c:v>1867</c:v>
                </c:pt>
                <c:pt idx="40">
                  <c:v>2101</c:v>
                </c:pt>
                <c:pt idx="41">
                  <c:v>2248</c:v>
                </c:pt>
                <c:pt idx="42">
                  <c:v>2396</c:v>
                </c:pt>
                <c:pt idx="43">
                  <c:v>2511</c:v>
                </c:pt>
                <c:pt idx="44">
                  <c:v>2643</c:v>
                </c:pt>
                <c:pt idx="45">
                  <c:v>2737</c:v>
                </c:pt>
              </c:numCache>
            </c:numRef>
          </c:xVal>
          <c:yVal>
            <c:numRef>
              <c:f>Official!$Q$4:$Q$51</c:f>
              <c:numCache>
                <c:formatCode>#,##0</c:formatCode>
                <c:ptCount val="48"/>
                <c:pt idx="8">
                  <c:v>1</c:v>
                </c:pt>
                <c:pt idx="9">
                  <c:v>0</c:v>
                </c:pt>
                <c:pt idx="10">
                  <c:v>2</c:v>
                </c:pt>
                <c:pt idx="11">
                  <c:v>0</c:v>
                </c:pt>
                <c:pt idx="12">
                  <c:v>1</c:v>
                </c:pt>
                <c:pt idx="13">
                  <c:v>1</c:v>
                </c:pt>
                <c:pt idx="14">
                  <c:v>0</c:v>
                </c:pt>
                <c:pt idx="15">
                  <c:v>5</c:v>
                </c:pt>
                <c:pt idx="16">
                  <c:v>2</c:v>
                </c:pt>
                <c:pt idx="17">
                  <c:v>8</c:v>
                </c:pt>
                <c:pt idx="18">
                  <c:v>4</c:v>
                </c:pt>
                <c:pt idx="19">
                  <c:v>19</c:v>
                </c:pt>
                <c:pt idx="20">
                  <c:v>15</c:v>
                </c:pt>
                <c:pt idx="21">
                  <c:v>18</c:v>
                </c:pt>
                <c:pt idx="22">
                  <c:v>30</c:v>
                </c:pt>
                <c:pt idx="23">
                  <c:v>30</c:v>
                </c:pt>
                <c:pt idx="24">
                  <c:v>43</c:v>
                </c:pt>
                <c:pt idx="25">
                  <c:v>34</c:v>
                </c:pt>
                <c:pt idx="26">
                  <c:v>63</c:v>
                </c:pt>
                <c:pt idx="27">
                  <c:v>80</c:v>
                </c:pt>
                <c:pt idx="28">
                  <c:v>78</c:v>
                </c:pt>
                <c:pt idx="29">
                  <c:v>112</c:v>
                </c:pt>
                <c:pt idx="30">
                  <c:v>93</c:v>
                </c:pt>
                <c:pt idx="31">
                  <c:v>132</c:v>
                </c:pt>
                <c:pt idx="32">
                  <c:v>93</c:v>
                </c:pt>
                <c:pt idx="33">
                  <c:v>175</c:v>
                </c:pt>
                <c:pt idx="34">
                  <c:v>134</c:v>
                </c:pt>
                <c:pt idx="35">
                  <c:v>166</c:v>
                </c:pt>
                <c:pt idx="36">
                  <c:v>148</c:v>
                </c:pt>
                <c:pt idx="37">
                  <c:v>164</c:v>
                </c:pt>
                <c:pt idx="38">
                  <c:v>115</c:v>
                </c:pt>
                <c:pt idx="39">
                  <c:v>101</c:v>
                </c:pt>
                <c:pt idx="40">
                  <c:v>234</c:v>
                </c:pt>
                <c:pt idx="41">
                  <c:v>147</c:v>
                </c:pt>
                <c:pt idx="42">
                  <c:v>148</c:v>
                </c:pt>
                <c:pt idx="43">
                  <c:v>115</c:v>
                </c:pt>
                <c:pt idx="44">
                  <c:v>132</c:v>
                </c:pt>
                <c:pt idx="45">
                  <c:v>94</c:v>
                </c:pt>
              </c:numCache>
            </c:numRef>
          </c:yVal>
          <c:smooth val="0"/>
          <c:extLst>
            <c:ext xmlns:c16="http://schemas.microsoft.com/office/drawing/2014/chart" uri="{C3380CC4-5D6E-409C-BE32-E72D297353CC}">
              <c16:uniqueId val="{00000005-6A8A-4A79-8B0F-2F7E99351ADC}"/>
            </c:ext>
          </c:extLst>
        </c:ser>
        <c:dLbls>
          <c:showLegendKey val="0"/>
          <c:showVal val="0"/>
          <c:showCatName val="0"/>
          <c:showSerName val="0"/>
          <c:showPercent val="0"/>
          <c:showBubbleSize val="0"/>
        </c:dLbls>
        <c:axId val="596545392"/>
        <c:axId val="596544408"/>
      </c:scatterChart>
      <c:valAx>
        <c:axId val="596545392"/>
        <c:scaling>
          <c:logBase val="10"/>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sz="1200"/>
                  <a:t>Cumulative number of:</a:t>
                </a:r>
                <a:r>
                  <a:rPr lang="nl-NL" sz="1200" baseline="0"/>
                  <a:t> </a:t>
                </a:r>
                <a:r>
                  <a:rPr lang="nl-NL" sz="1200"/>
                  <a:t>cases/hospitalizations/deceased </a:t>
                </a:r>
                <a:r>
                  <a:rPr lang="nl-NL" sz="1200" b="1"/>
                  <a:t>(Logaritmic)</a:t>
                </a:r>
                <a:r>
                  <a:rPr lang="nl-NL" sz="1200"/>
                  <a:t> ---&gt;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0"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crossBetween val="midCat"/>
      </c:valAx>
      <c:valAx>
        <c:axId val="596544408"/>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sz="1200" b="0" i="0" baseline="0">
                    <a:effectLst/>
                  </a:rPr>
                  <a:t>New  number of: cases/hospitalizations/deceased </a:t>
                </a:r>
                <a:r>
                  <a:rPr lang="nl-NL" sz="1200" b="1" i="0" baseline="0">
                    <a:effectLst/>
                  </a:rPr>
                  <a:t>(Logaritmic) </a:t>
                </a:r>
                <a:r>
                  <a:rPr lang="nl-NL" sz="1200" b="0" i="0" baseline="0">
                    <a:effectLst/>
                  </a:rPr>
                  <a:t> ----&gt;</a:t>
                </a:r>
                <a:endParaRPr lang="en-NL" sz="1200">
                  <a:effectLst/>
                </a:endParaRPr>
              </a:p>
            </c:rich>
          </c:tx>
          <c:layout>
            <c:manualLayout>
              <c:xMode val="edge"/>
              <c:yMode val="edge"/>
              <c:x val="2.7691949089114765E-3"/>
              <c:y val="0.2223390843318850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spPr>
        <a:noFill/>
        <a:ln>
          <a:noFill/>
        </a:ln>
        <a:effectLst/>
      </c:spPr>
    </c:plotArea>
    <c:legend>
      <c:legendPos val="r"/>
      <c:layout>
        <c:manualLayout>
          <c:xMode val="edge"/>
          <c:yMode val="edge"/>
          <c:x val="0.7403840792691182"/>
          <c:y val="0.58883153480393113"/>
          <c:w val="0.23016999830961932"/>
          <c:h val="0.25512208024781191"/>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0" baseline="0">
                <a:solidFill>
                  <a:srgbClr val="000000"/>
                </a:solidFill>
                <a:effectLst/>
              </a:rPr>
              <a:t>Growth COVID-19 cases in The Netherlands with a 5 day MA</a:t>
            </a:r>
            <a:endParaRPr lang="en-NL">
              <a:effectLst/>
            </a:endParaRPr>
          </a:p>
        </c:rich>
      </c:tx>
      <c:layout>
        <c:manualLayout>
          <c:xMode val="edge"/>
          <c:yMode val="edge"/>
          <c:x val="0.21271393540480035"/>
          <c:y val="2.70822259836424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2"/>
          <c:tx>
            <c:strRef>
              <c:f>Official!$H$3</c:f>
              <c:strCache>
                <c:ptCount val="1"/>
                <c:pt idx="0">
                  <c:v>Growth Cases</c:v>
                </c:pt>
              </c:strCache>
            </c:strRef>
          </c:tx>
          <c:spPr>
            <a:ln w="19050" cap="rnd">
              <a:solidFill>
                <a:schemeClr val="accent5">
                  <a:alpha val="50000"/>
                </a:schemeClr>
              </a:solidFill>
              <a:prstDash val="sysDot"/>
              <a:round/>
            </a:ln>
            <a:effectLst/>
          </c:spPr>
          <c:marker>
            <c:symbol val="circle"/>
            <c:size val="4"/>
            <c:spPr>
              <a:solidFill>
                <a:schemeClr val="accent5"/>
              </a:solidFill>
              <a:ln w="9525">
                <a:solidFill>
                  <a:schemeClr val="accent5"/>
                </a:solidFill>
              </a:ln>
              <a:effectLst/>
            </c:spPr>
          </c:marker>
          <c:trendline>
            <c:spPr>
              <a:ln w="25400" cap="rnd">
                <a:solidFill>
                  <a:schemeClr val="accent5"/>
                </a:solidFill>
                <a:prstDash val="solid"/>
              </a:ln>
              <a:effectLst/>
            </c:spPr>
            <c:trendlineType val="movingAvg"/>
            <c:period val="5"/>
            <c:dispRSqr val="0"/>
            <c:dispEq val="0"/>
          </c:trendline>
          <c:cat>
            <c:numRef>
              <c:extLst>
                <c:ext xmlns:c15="http://schemas.microsoft.com/office/drawing/2012/chart" uri="{02D57815-91ED-43cb-92C2-25804820EDAC}">
                  <c15:fullRef>
                    <c15:sqref>Official!$C$4:$C$38</c15:sqref>
                  </c15:fullRef>
                </c:ext>
              </c:extLst>
              <c:f>Official!$C$22:$C$38</c:f>
              <c:numCache>
                <c:formatCode>m/d/yyyy</c:formatCode>
                <c:ptCount val="17"/>
                <c:pt idx="0">
                  <c:v>43906</c:v>
                </c:pt>
                <c:pt idx="1">
                  <c:v>43907</c:v>
                </c:pt>
                <c:pt idx="2">
                  <c:v>43908</c:v>
                </c:pt>
                <c:pt idx="3">
                  <c:v>43909</c:v>
                </c:pt>
                <c:pt idx="4">
                  <c:v>43910</c:v>
                </c:pt>
                <c:pt idx="5">
                  <c:v>43911</c:v>
                </c:pt>
                <c:pt idx="6">
                  <c:v>43912</c:v>
                </c:pt>
                <c:pt idx="7">
                  <c:v>43913</c:v>
                </c:pt>
                <c:pt idx="8">
                  <c:v>43914</c:v>
                </c:pt>
                <c:pt idx="9">
                  <c:v>43915</c:v>
                </c:pt>
                <c:pt idx="10">
                  <c:v>43916</c:v>
                </c:pt>
                <c:pt idx="11">
                  <c:v>43917</c:v>
                </c:pt>
                <c:pt idx="12">
                  <c:v>43918</c:v>
                </c:pt>
                <c:pt idx="13">
                  <c:v>43919</c:v>
                </c:pt>
                <c:pt idx="14">
                  <c:v>43920</c:v>
                </c:pt>
                <c:pt idx="15">
                  <c:v>43921</c:v>
                </c:pt>
                <c:pt idx="16">
                  <c:v>43922</c:v>
                </c:pt>
              </c:numCache>
            </c:numRef>
          </c:cat>
          <c:val>
            <c:numRef>
              <c:extLst>
                <c:ext xmlns:c15="http://schemas.microsoft.com/office/drawing/2012/chart" uri="{02D57815-91ED-43cb-92C2-25804820EDAC}">
                  <c15:fullRef>
                    <c15:sqref>Official!$H$4:$H$38</c15:sqref>
                  </c15:fullRef>
                </c:ext>
              </c:extLst>
              <c:f>Official!$H$22:$H$38</c:f>
              <c:numCache>
                <c:formatCode>0%</c:formatCode>
                <c:ptCount val="17"/>
                <c:pt idx="0">
                  <c:v>0.24493392070484576</c:v>
                </c:pt>
                <c:pt idx="1">
                  <c:v>0.20665251238499649</c:v>
                </c:pt>
                <c:pt idx="2">
                  <c:v>0.20293255131964805</c:v>
                </c:pt>
                <c:pt idx="3">
                  <c:v>0.19941491955143831</c:v>
                </c:pt>
                <c:pt idx="4">
                  <c:v>0.21707317073170729</c:v>
                </c:pt>
                <c:pt idx="5">
                  <c:v>0.21275885103540415</c:v>
                </c:pt>
                <c:pt idx="6">
                  <c:v>0.15780776645552197</c:v>
                </c:pt>
                <c:pt idx="7">
                  <c:v>0.12963843958135102</c:v>
                </c:pt>
                <c:pt idx="8">
                  <c:v>0.17077279427247838</c:v>
                </c:pt>
                <c:pt idx="9">
                  <c:v>0.15323741007194247</c:v>
                </c:pt>
                <c:pt idx="10">
                  <c:v>0.15892077354959455</c:v>
                </c:pt>
                <c:pt idx="11">
                  <c:v>0.15771766922352315</c:v>
                </c:pt>
                <c:pt idx="12">
                  <c:v>0.1347204463559224</c:v>
                </c:pt>
                <c:pt idx="13">
                  <c:v>0.11309157959434546</c:v>
                </c:pt>
                <c:pt idx="14">
                  <c:v>8.1354684336462313E-2</c:v>
                </c:pt>
                <c:pt idx="15">
                  <c:v>7.1914893617021303E-2</c:v>
                </c:pt>
                <c:pt idx="16">
                  <c:v>8.0905121079793529E-2</c:v>
                </c:pt>
              </c:numCache>
            </c:numRef>
          </c:val>
          <c:smooth val="1"/>
          <c:extLst>
            <c:ext xmlns:c16="http://schemas.microsoft.com/office/drawing/2014/chart" uri="{C3380CC4-5D6E-409C-BE32-E72D297353CC}">
              <c16:uniqueId val="{00000003-9680-4092-AE37-2299C8B6280A}"/>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1"/>
          <c:order val="0"/>
          <c:tx>
            <c:strRef>
              <c:f>Official!$I$3</c:f>
              <c:strCache>
                <c:ptCount val="1"/>
                <c:pt idx="0">
                  <c:v>new cases 5 day MA</c:v>
                </c:pt>
              </c:strCache>
            </c:strRef>
          </c:tx>
          <c:spPr>
            <a:ln w="50800" cap="rnd">
              <a:solidFill>
                <a:schemeClr val="accent1"/>
              </a:solidFill>
              <a:round/>
            </a:ln>
            <a:effectLst/>
          </c:spPr>
          <c:marker>
            <c:symbol val="circle"/>
            <c:size val="3"/>
            <c:spPr>
              <a:solidFill>
                <a:srgbClr val="C00000"/>
              </a:solidFill>
              <a:ln w="9525">
                <a:solidFill>
                  <a:srgbClr val="C00000"/>
                </a:solidFill>
              </a:ln>
              <a:effectLst/>
            </c:spPr>
          </c:marker>
          <c:trendline>
            <c:spPr>
              <a:ln w="44450" cap="rnd">
                <a:solidFill>
                  <a:srgbClr val="C00000"/>
                </a:solidFill>
                <a:prstDash val="solid"/>
              </a:ln>
              <a:effectLst/>
            </c:spPr>
            <c:trendlineType val="movingAvg"/>
            <c:period val="5"/>
            <c:dispRSqr val="0"/>
            <c:dispEq val="0"/>
          </c:trendline>
          <c:cat>
            <c:strLit>
              <c:ptCount val="17"/>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Official!$I$4:$I$38</c15:sqref>
                  </c15:fullRef>
                </c:ext>
              </c:extLst>
              <c:f>Official!$I$22:$I$38</c:f>
              <c:numCache>
                <c:formatCode>0%</c:formatCode>
                <c:ptCount val="17"/>
                <c:pt idx="0">
                  <c:v>0.23027333869092645</c:v>
                </c:pt>
                <c:pt idx="1">
                  <c:v>0.22746865230112653</c:v>
                </c:pt>
                <c:pt idx="2">
                  <c:v>0.20616591175072391</c:v>
                </c:pt>
                <c:pt idx="3">
                  <c:v>0.20749168173066329</c:v>
                </c:pt>
                <c:pt idx="4">
                  <c:v>0.21420141493852718</c:v>
                </c:pt>
                <c:pt idx="5">
                  <c:v>0.20776640100463886</c:v>
                </c:pt>
                <c:pt idx="6">
                  <c:v>0.19799745181874395</c:v>
                </c:pt>
                <c:pt idx="7">
                  <c:v>0.18333862947108454</c:v>
                </c:pt>
                <c:pt idx="8">
                  <c:v>0.17761020441529257</c:v>
                </c:pt>
                <c:pt idx="9">
                  <c:v>0.16484305228333959</c:v>
                </c:pt>
                <c:pt idx="10">
                  <c:v>0.15407543678617769</c:v>
                </c:pt>
                <c:pt idx="11">
                  <c:v>0.1540574173397779</c:v>
                </c:pt>
                <c:pt idx="12">
                  <c:v>0.15507381869469219</c:v>
                </c:pt>
                <c:pt idx="13">
                  <c:v>0.14353757575906562</c:v>
                </c:pt>
                <c:pt idx="14">
                  <c:v>0.12916103061196957</c:v>
                </c:pt>
                <c:pt idx="15">
                  <c:v>0.11175985462545493</c:v>
                </c:pt>
                <c:pt idx="16">
                  <c:v>9.6397344996709003E-2</c:v>
                </c:pt>
              </c:numCache>
            </c:numRef>
          </c:val>
          <c:smooth val="1"/>
          <c:extLst>
            <c:ext xmlns:c16="http://schemas.microsoft.com/office/drawing/2014/chart" uri="{C3380CC4-5D6E-409C-BE32-E72D297353CC}">
              <c16:uniqueId val="{00000008-9680-4092-AE37-2299C8B6280A}"/>
            </c:ext>
          </c:extLst>
        </c:ser>
        <c:ser>
          <c:idx val="0"/>
          <c:order val="1"/>
          <c:tx>
            <c:strRef>
              <c:f>Official!$N$3</c:f>
              <c:strCache>
                <c:ptCount val="1"/>
                <c:pt idx="0">
                  <c:v>GR hospitalizations</c:v>
                </c:pt>
              </c:strCache>
            </c:strRef>
          </c:tx>
          <c:spPr>
            <a:ln w="19050" cap="rnd">
              <a:solidFill>
                <a:schemeClr val="accent4">
                  <a:alpha val="50000"/>
                </a:schemeClr>
              </a:solidFill>
              <a:prstDash val="sysDot"/>
              <a:round/>
            </a:ln>
            <a:effectLst/>
          </c:spPr>
          <c:marker>
            <c:symbol val="square"/>
            <c:size val="3"/>
            <c:spPr>
              <a:solidFill>
                <a:schemeClr val="accent4"/>
              </a:solidFill>
              <a:ln w="9525">
                <a:solidFill>
                  <a:schemeClr val="accent4"/>
                </a:solidFill>
              </a:ln>
              <a:effectLst/>
            </c:spPr>
          </c:marker>
          <c:trendline>
            <c:spPr>
              <a:ln w="44450" cap="rnd">
                <a:solidFill>
                  <a:schemeClr val="accent4"/>
                </a:solidFill>
                <a:prstDash val="solid"/>
              </a:ln>
              <a:effectLst/>
            </c:spPr>
            <c:trendlineType val="movingAvg"/>
            <c:period val="5"/>
            <c:dispRSqr val="0"/>
            <c:dispEq val="0"/>
          </c:trendline>
          <c:cat>
            <c:numRef>
              <c:extLst>
                <c:ext xmlns:c15="http://schemas.microsoft.com/office/drawing/2012/chart" uri="{02D57815-91ED-43cb-92C2-25804820EDAC}">
                  <c15:fullRef>
                    <c15:sqref>Official!$C$69:$C$90</c15:sqref>
                  </c15:fullRef>
                </c:ext>
              </c:extLst>
              <c:f>Official!$C$87:$C$90</c:f>
              <c:numCache>
                <c:formatCode>m/d/yyyy</c:formatCode>
                <c:ptCount val="4"/>
              </c:numCache>
            </c:numRef>
          </c:cat>
          <c:val>
            <c:numRef>
              <c:extLst>
                <c:ext xmlns:c15="http://schemas.microsoft.com/office/drawing/2012/chart" uri="{02D57815-91ED-43cb-92C2-25804820EDAC}">
                  <c15:fullRef>
                    <c15:sqref>Official!$N$4:$N$38</c15:sqref>
                  </c15:fullRef>
                </c:ext>
              </c:extLst>
              <c:f>Official!$N$22:$N$38</c:f>
              <c:numCache>
                <c:formatCode>General</c:formatCode>
                <c:ptCount val="17"/>
                <c:pt idx="0" formatCode="0%">
                  <c:v>0.26543209876543217</c:v>
                </c:pt>
                <c:pt idx="1" formatCode="0%">
                  <c:v>0.53170731707317076</c:v>
                </c:pt>
                <c:pt idx="2" formatCode="0%">
                  <c:v>0.2993630573248407</c:v>
                </c:pt>
                <c:pt idx="3" formatCode="0%">
                  <c:v>0.19852941176470584</c:v>
                </c:pt>
                <c:pt idx="4" formatCode="0%">
                  <c:v>0.31492842535787324</c:v>
                </c:pt>
                <c:pt idx="5" formatCode="0%">
                  <c:v>0.30015552099533438</c:v>
                </c:pt>
                <c:pt idx="6" formatCode="0%">
                  <c:v>0.18181818181818188</c:v>
                </c:pt>
                <c:pt idx="7" formatCode="0%">
                  <c:v>0.24493927125506065</c:v>
                </c:pt>
                <c:pt idx="8" formatCode="0%">
                  <c:v>0.21544715447154461</c:v>
                </c:pt>
                <c:pt idx="9" formatCode="0%">
                  <c:v>0.22809364548494981</c:v>
                </c:pt>
                <c:pt idx="10" formatCode="0%">
                  <c:v>0.17156862745098045</c:v>
                </c:pt>
                <c:pt idx="11" formatCode="0%">
                  <c:v>0.16225011622501162</c:v>
                </c:pt>
                <c:pt idx="12" formatCode="0%">
                  <c:v>0.18159999999999998</c:v>
                </c:pt>
                <c:pt idx="13" formatCode="0%">
                  <c:v>0.17907921462423837</c:v>
                </c:pt>
                <c:pt idx="14" formatCode="0%">
                  <c:v>0.14556416881998269</c:v>
                </c:pt>
                <c:pt idx="15" formatCode="0%">
                  <c:v>0.18095238095238098</c:v>
                </c:pt>
                <c:pt idx="16" formatCode="0%">
                  <c:v>9.4864176570458314E-2</c:v>
                </c:pt>
              </c:numCache>
            </c:numRef>
          </c:val>
          <c:smooth val="1"/>
          <c:extLst>
            <c:ext xmlns:c16="http://schemas.microsoft.com/office/drawing/2014/chart" uri="{C3380CC4-5D6E-409C-BE32-E72D297353CC}">
              <c16:uniqueId val="{00000005-9680-4092-AE37-2299C8B6280A}"/>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0.70000000000000007"/>
          <c:min val="0"/>
        </c:scaling>
        <c:delete val="0"/>
        <c:axPos val="l"/>
        <c:majorGridlines>
          <c:spPr>
            <a:ln w="9525" cap="flat" cmpd="sng" algn="ctr">
              <a:solidFill>
                <a:schemeClr val="tx1"/>
              </a:solidFill>
              <a:round/>
            </a:ln>
            <a:effectLst/>
          </c:spPr>
        </c:maj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1"/>
      </c:valAx>
      <c:valAx>
        <c:axId val="842298944"/>
        <c:scaling>
          <c:orientation val="minMax"/>
          <c:max val="2"/>
        </c:scaling>
        <c:delete val="1"/>
        <c:axPos val="r"/>
        <c:numFmt formatCode="0.0" sourceLinked="0"/>
        <c:majorTickMark val="out"/>
        <c:minorTickMark val="none"/>
        <c:tickLblPos val="nextTo"/>
        <c:crossAx val="842288120"/>
        <c:crosses val="max"/>
        <c:crossBetween val="between"/>
      </c:valAx>
      <c:catAx>
        <c:axId val="842288120"/>
        <c:scaling>
          <c:orientation val="minMax"/>
        </c:scaling>
        <c:delete val="1"/>
        <c:axPos val="b"/>
        <c:numFmt formatCode="m/d/yyyy" sourceLinked="1"/>
        <c:majorTickMark val="out"/>
        <c:minorTickMark val="none"/>
        <c:tickLblPos val="nextTo"/>
        <c:crossAx val="842298944"/>
        <c:crosses val="autoZero"/>
        <c:auto val="1"/>
        <c:lblAlgn val="ctr"/>
        <c:lblOffset val="100"/>
        <c:noMultiLvlLbl val="1"/>
      </c:catAx>
      <c:spPr>
        <a:solidFill>
          <a:schemeClr val="bg1">
            <a:lumMod val="95000"/>
          </a:schemeClr>
        </a:solidFill>
        <a:ln>
          <a:noFill/>
        </a:ln>
        <a:effectLst/>
      </c:spPr>
    </c:plotArea>
    <c:legend>
      <c:legendPos val="r"/>
      <c:layout>
        <c:manualLayout>
          <c:xMode val="edge"/>
          <c:yMode val="edge"/>
          <c:x val="0.67194461086486401"/>
          <c:y val="0.24375220983676454"/>
          <c:w val="0.30700769456204352"/>
          <c:h val="0.3177162496248767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nl-NL" sz="2000" b="1" i="0" u="none" kern="1200" spc="100" baseline="0">
                <a:ln>
                  <a:noFill/>
                </a:ln>
                <a:solidFill>
                  <a:schemeClr val="bg2">
                    <a:lumMod val="50000"/>
                  </a:schemeClr>
                </a:solidFill>
                <a:effectLst/>
              </a:rPr>
              <a:t>New COVID-19 deaths in The Netherlands</a:t>
            </a:r>
            <a:br>
              <a:rPr lang="nl-NL" sz="2000" b="1" i="0" u="none" kern="1200" spc="100" baseline="0">
                <a:ln>
                  <a:noFill/>
                </a:ln>
                <a:solidFill>
                  <a:schemeClr val="bg2">
                    <a:lumMod val="50000"/>
                  </a:schemeClr>
                </a:solidFill>
                <a:effectLst/>
              </a:rPr>
            </a:br>
            <a:r>
              <a:rPr lang="nl-NL" sz="1200" b="1" i="0" baseline="0">
                <a:effectLst/>
              </a:rPr>
              <a:t>7 day moving average</a:t>
            </a:r>
            <a:endParaRPr lang="en-NL" sz="2000">
              <a:effectLst/>
            </a:endParaRPr>
          </a:p>
        </c:rich>
      </c:tx>
      <c:layout>
        <c:manualLayout>
          <c:xMode val="edge"/>
          <c:yMode val="edge"/>
          <c:x val="0.23102929869217942"/>
          <c:y val="5.148694444444444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LID4096"/>
        </a:p>
      </c:txPr>
    </c:title>
    <c:autoTitleDeleted val="0"/>
    <c:plotArea>
      <c:layout/>
      <c:barChart>
        <c:barDir val="col"/>
        <c:grouping val="clustered"/>
        <c:varyColors val="0"/>
        <c:ser>
          <c:idx val="0"/>
          <c:order val="1"/>
          <c:tx>
            <c:strRef>
              <c:f>Official!$Q$3</c:f>
              <c:strCache>
                <c:ptCount val="1"/>
                <c:pt idx="0">
                  <c:v>New</c:v>
                </c:pt>
              </c:strCache>
            </c:strRef>
          </c:tx>
          <c:spPr>
            <a:solidFill>
              <a:srgbClr val="FF0000">
                <a:alpha val="15000"/>
              </a:srgbClr>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0DD7-4EA9-82D5-11AD5B97A820}"/>
                </c:ext>
              </c:extLst>
            </c:dLbl>
            <c:dLbl>
              <c:idx val="1"/>
              <c:delete val="1"/>
              <c:extLst>
                <c:ext xmlns:c15="http://schemas.microsoft.com/office/drawing/2012/chart" uri="{CE6537A1-D6FC-4f65-9D91-7224C49458BB}"/>
                <c:ext xmlns:c16="http://schemas.microsoft.com/office/drawing/2014/chart" uri="{C3380CC4-5D6E-409C-BE32-E72D297353CC}">
                  <c16:uniqueId val="{00000001-0DD7-4EA9-82D5-11AD5B97A820}"/>
                </c:ext>
              </c:extLst>
            </c:dLbl>
            <c:dLbl>
              <c:idx val="2"/>
              <c:delete val="1"/>
              <c:extLst>
                <c:ext xmlns:c15="http://schemas.microsoft.com/office/drawing/2012/chart" uri="{CE6537A1-D6FC-4f65-9D91-7224C49458BB}"/>
                <c:ext xmlns:c16="http://schemas.microsoft.com/office/drawing/2014/chart" uri="{C3380CC4-5D6E-409C-BE32-E72D297353CC}">
                  <c16:uniqueId val="{00000002-0DD7-4EA9-82D5-11AD5B97A820}"/>
                </c:ext>
              </c:extLst>
            </c:dLbl>
            <c:dLbl>
              <c:idx val="3"/>
              <c:delete val="1"/>
              <c:extLst>
                <c:ext xmlns:c15="http://schemas.microsoft.com/office/drawing/2012/chart" uri="{CE6537A1-D6FC-4f65-9D91-7224C49458BB}"/>
                <c:ext xmlns:c16="http://schemas.microsoft.com/office/drawing/2014/chart" uri="{C3380CC4-5D6E-409C-BE32-E72D297353CC}">
                  <c16:uniqueId val="{00000003-0DD7-4EA9-82D5-11AD5B97A820}"/>
                </c:ext>
              </c:extLst>
            </c:dLbl>
            <c:dLbl>
              <c:idx val="4"/>
              <c:delete val="1"/>
              <c:extLst>
                <c:ext xmlns:c15="http://schemas.microsoft.com/office/drawing/2012/chart" uri="{CE6537A1-D6FC-4f65-9D91-7224C49458BB}"/>
                <c:ext xmlns:c16="http://schemas.microsoft.com/office/drawing/2014/chart" uri="{C3380CC4-5D6E-409C-BE32-E72D297353CC}">
                  <c16:uniqueId val="{00000004-0DD7-4EA9-82D5-11AD5B97A820}"/>
                </c:ext>
              </c:extLst>
            </c:dLbl>
            <c:dLbl>
              <c:idx val="5"/>
              <c:delete val="1"/>
              <c:extLst>
                <c:ext xmlns:c15="http://schemas.microsoft.com/office/drawing/2012/chart" uri="{CE6537A1-D6FC-4f65-9D91-7224C49458BB}"/>
                <c:ext xmlns:c16="http://schemas.microsoft.com/office/drawing/2014/chart" uri="{C3380CC4-5D6E-409C-BE32-E72D297353CC}">
                  <c16:uniqueId val="{00000005-0DD7-4EA9-82D5-11AD5B97A820}"/>
                </c:ext>
              </c:extLst>
            </c:dLbl>
            <c:dLbl>
              <c:idx val="6"/>
              <c:delete val="1"/>
              <c:extLst>
                <c:ext xmlns:c15="http://schemas.microsoft.com/office/drawing/2012/chart" uri="{CE6537A1-D6FC-4f65-9D91-7224C49458BB}"/>
                <c:ext xmlns:c16="http://schemas.microsoft.com/office/drawing/2014/chart" uri="{C3380CC4-5D6E-409C-BE32-E72D297353CC}">
                  <c16:uniqueId val="{00000006-0DD7-4EA9-82D5-11AD5B97A820}"/>
                </c:ext>
              </c:extLst>
            </c:dLbl>
            <c:dLbl>
              <c:idx val="7"/>
              <c:delete val="1"/>
              <c:extLst>
                <c:ext xmlns:c15="http://schemas.microsoft.com/office/drawing/2012/chart" uri="{CE6537A1-D6FC-4f65-9D91-7224C49458BB}"/>
                <c:ext xmlns:c16="http://schemas.microsoft.com/office/drawing/2014/chart" uri="{C3380CC4-5D6E-409C-BE32-E72D297353CC}">
                  <c16:uniqueId val="{00000007-0DD7-4EA9-82D5-11AD5B97A820}"/>
                </c:ext>
              </c:extLst>
            </c:dLbl>
            <c:dLbl>
              <c:idx val="8"/>
              <c:delete val="1"/>
              <c:extLst>
                <c:ext xmlns:c15="http://schemas.microsoft.com/office/drawing/2012/chart" uri="{CE6537A1-D6FC-4f65-9D91-7224C49458BB}"/>
                <c:ext xmlns:c16="http://schemas.microsoft.com/office/drawing/2014/chart" uri="{C3380CC4-5D6E-409C-BE32-E72D297353CC}">
                  <c16:uniqueId val="{00000008-0DD7-4EA9-82D5-11AD5B97A820}"/>
                </c:ext>
              </c:extLst>
            </c:dLbl>
            <c:dLbl>
              <c:idx val="9"/>
              <c:delete val="1"/>
              <c:extLst>
                <c:ext xmlns:c15="http://schemas.microsoft.com/office/drawing/2012/chart" uri="{CE6537A1-D6FC-4f65-9D91-7224C49458BB}"/>
                <c:ext xmlns:c16="http://schemas.microsoft.com/office/drawing/2014/chart" uri="{C3380CC4-5D6E-409C-BE32-E72D297353CC}">
                  <c16:uniqueId val="{00000009-0DD7-4EA9-82D5-11AD5B97A820}"/>
                </c:ext>
              </c:extLst>
            </c:dLbl>
            <c:dLbl>
              <c:idx val="10"/>
              <c:delete val="1"/>
              <c:extLst>
                <c:ext xmlns:c15="http://schemas.microsoft.com/office/drawing/2012/chart" uri="{CE6537A1-D6FC-4f65-9D91-7224C49458BB}"/>
                <c:ext xmlns:c16="http://schemas.microsoft.com/office/drawing/2014/chart" uri="{C3380CC4-5D6E-409C-BE32-E72D297353CC}">
                  <c16:uniqueId val="{0000000A-0DD7-4EA9-82D5-11AD5B97A820}"/>
                </c:ext>
              </c:extLst>
            </c:dLbl>
            <c:dLbl>
              <c:idx val="11"/>
              <c:delete val="1"/>
              <c:extLst>
                <c:ext xmlns:c15="http://schemas.microsoft.com/office/drawing/2012/chart" uri="{CE6537A1-D6FC-4f65-9D91-7224C49458BB}"/>
                <c:ext xmlns:c16="http://schemas.microsoft.com/office/drawing/2014/chart" uri="{C3380CC4-5D6E-409C-BE32-E72D297353CC}">
                  <c16:uniqueId val="{0000000B-0DD7-4EA9-82D5-11AD5B97A820}"/>
                </c:ext>
              </c:extLst>
            </c:dLbl>
            <c:dLbl>
              <c:idx val="12"/>
              <c:delete val="1"/>
              <c:extLst>
                <c:ext xmlns:c15="http://schemas.microsoft.com/office/drawing/2012/chart" uri="{CE6537A1-D6FC-4f65-9D91-7224C49458BB}"/>
                <c:ext xmlns:c16="http://schemas.microsoft.com/office/drawing/2014/chart" uri="{C3380CC4-5D6E-409C-BE32-E72D297353CC}">
                  <c16:uniqueId val="{0000000D-0DD7-4EA9-82D5-11AD5B97A820}"/>
                </c:ext>
              </c:extLst>
            </c:dLbl>
            <c:dLbl>
              <c:idx val="13"/>
              <c:delete val="1"/>
              <c:extLst>
                <c:ext xmlns:c15="http://schemas.microsoft.com/office/drawing/2012/chart" uri="{CE6537A1-D6FC-4f65-9D91-7224C49458BB}"/>
                <c:ext xmlns:c16="http://schemas.microsoft.com/office/drawing/2014/chart" uri="{C3380CC4-5D6E-409C-BE32-E72D297353CC}">
                  <c16:uniqueId val="{0000000C-0DD7-4EA9-82D5-11AD5B97A820}"/>
                </c:ext>
              </c:extLst>
            </c:dLbl>
            <c:dLbl>
              <c:idx val="14"/>
              <c:delete val="1"/>
              <c:extLst>
                <c:ext xmlns:c15="http://schemas.microsoft.com/office/drawing/2012/chart" uri="{CE6537A1-D6FC-4f65-9D91-7224C49458BB}"/>
                <c:ext xmlns:c16="http://schemas.microsoft.com/office/drawing/2014/chart" uri="{C3380CC4-5D6E-409C-BE32-E72D297353CC}">
                  <c16:uniqueId val="{0000000F-0DD7-4EA9-82D5-11AD5B97A820}"/>
                </c:ext>
              </c:extLst>
            </c:dLbl>
            <c:dLbl>
              <c:idx val="15"/>
              <c:delete val="1"/>
              <c:extLst>
                <c:ext xmlns:c15="http://schemas.microsoft.com/office/drawing/2012/chart" uri="{CE6537A1-D6FC-4f65-9D91-7224C49458BB}"/>
                <c:ext xmlns:c16="http://schemas.microsoft.com/office/drawing/2014/chart" uri="{C3380CC4-5D6E-409C-BE32-E72D297353CC}">
                  <c16:uniqueId val="{0000000E-0DD7-4EA9-82D5-11AD5B97A820}"/>
                </c:ext>
              </c:extLst>
            </c:dLbl>
            <c:dLbl>
              <c:idx val="16"/>
              <c:delete val="1"/>
              <c:extLst>
                <c:ext xmlns:c15="http://schemas.microsoft.com/office/drawing/2012/chart" uri="{CE6537A1-D6FC-4f65-9D91-7224C49458BB}"/>
                <c:ext xmlns:c16="http://schemas.microsoft.com/office/drawing/2014/chart" uri="{C3380CC4-5D6E-409C-BE32-E72D297353CC}">
                  <c16:uniqueId val="{00000010-0DD7-4EA9-82D5-11AD5B97A820}"/>
                </c:ext>
              </c:extLst>
            </c:dLbl>
            <c:dLbl>
              <c:idx val="17"/>
              <c:delete val="1"/>
              <c:extLst>
                <c:ext xmlns:c15="http://schemas.microsoft.com/office/drawing/2012/chart" uri="{CE6537A1-D6FC-4f65-9D91-7224C49458BB}"/>
                <c:ext xmlns:c16="http://schemas.microsoft.com/office/drawing/2014/chart" uri="{C3380CC4-5D6E-409C-BE32-E72D297353CC}">
                  <c16:uniqueId val="{00000011-0DD7-4EA9-82D5-11AD5B97A820}"/>
                </c:ext>
              </c:extLst>
            </c:dLbl>
            <c:dLbl>
              <c:idx val="18"/>
              <c:delete val="1"/>
              <c:extLst>
                <c:ext xmlns:c15="http://schemas.microsoft.com/office/drawing/2012/chart" uri="{CE6537A1-D6FC-4f65-9D91-7224C49458BB}"/>
                <c:ext xmlns:c16="http://schemas.microsoft.com/office/drawing/2014/chart" uri="{C3380CC4-5D6E-409C-BE32-E72D297353CC}">
                  <c16:uniqueId val="{00000012-0DD7-4EA9-82D5-11AD5B97A820}"/>
                </c:ext>
              </c:extLst>
            </c:dLbl>
            <c:dLbl>
              <c:idx val="19"/>
              <c:delete val="1"/>
              <c:extLst>
                <c:ext xmlns:c15="http://schemas.microsoft.com/office/drawing/2012/chart" uri="{CE6537A1-D6FC-4f65-9D91-7224C49458BB}"/>
                <c:ext xmlns:c16="http://schemas.microsoft.com/office/drawing/2014/chart" uri="{C3380CC4-5D6E-409C-BE32-E72D297353CC}">
                  <c16:uniqueId val="{00000013-0DD7-4EA9-82D5-11AD5B97A820}"/>
                </c:ext>
              </c:extLst>
            </c:dLbl>
            <c:dLbl>
              <c:idx val="20"/>
              <c:delete val="1"/>
              <c:extLst>
                <c:ext xmlns:c15="http://schemas.microsoft.com/office/drawing/2012/chart" uri="{CE6537A1-D6FC-4f65-9D91-7224C49458BB}"/>
                <c:ext xmlns:c16="http://schemas.microsoft.com/office/drawing/2014/chart" uri="{C3380CC4-5D6E-409C-BE32-E72D297353CC}">
                  <c16:uniqueId val="{00000014-0DD7-4EA9-82D5-11AD5B97A820}"/>
                </c:ext>
              </c:extLst>
            </c:dLbl>
            <c:dLbl>
              <c:idx val="21"/>
              <c:delete val="1"/>
              <c:extLst>
                <c:ext xmlns:c15="http://schemas.microsoft.com/office/drawing/2012/chart" uri="{CE6537A1-D6FC-4f65-9D91-7224C49458BB}"/>
                <c:ext xmlns:c16="http://schemas.microsoft.com/office/drawing/2014/chart" uri="{C3380CC4-5D6E-409C-BE32-E72D297353CC}">
                  <c16:uniqueId val="{00000015-0DD7-4EA9-82D5-11AD5B97A820}"/>
                </c:ext>
              </c:extLst>
            </c:dLbl>
            <c:dLbl>
              <c:idx val="22"/>
              <c:delete val="1"/>
              <c:extLst>
                <c:ext xmlns:c15="http://schemas.microsoft.com/office/drawing/2012/chart" uri="{CE6537A1-D6FC-4f65-9D91-7224C49458BB}"/>
                <c:ext xmlns:c16="http://schemas.microsoft.com/office/drawing/2014/chart" uri="{C3380CC4-5D6E-409C-BE32-E72D297353CC}">
                  <c16:uniqueId val="{00000016-0DD7-4EA9-82D5-11AD5B97A820}"/>
                </c:ext>
              </c:extLst>
            </c:dLbl>
            <c:dLbl>
              <c:idx val="23"/>
              <c:delete val="1"/>
              <c:extLst>
                <c:ext xmlns:c15="http://schemas.microsoft.com/office/drawing/2012/chart" uri="{CE6537A1-D6FC-4f65-9D91-7224C49458BB}"/>
                <c:ext xmlns:c16="http://schemas.microsoft.com/office/drawing/2014/chart" uri="{C3380CC4-5D6E-409C-BE32-E72D297353CC}">
                  <c16:uniqueId val="{00000018-0DD7-4EA9-82D5-11AD5B97A820}"/>
                </c:ext>
              </c:extLst>
            </c:dLbl>
            <c:dLbl>
              <c:idx val="24"/>
              <c:delete val="1"/>
              <c:extLst>
                <c:ext xmlns:c15="http://schemas.microsoft.com/office/drawing/2012/chart" uri="{CE6537A1-D6FC-4f65-9D91-7224C49458BB}"/>
                <c:ext xmlns:c16="http://schemas.microsoft.com/office/drawing/2014/chart" uri="{C3380CC4-5D6E-409C-BE32-E72D297353CC}">
                  <c16:uniqueId val="{00000017-0DD7-4EA9-82D5-11AD5B97A820}"/>
                </c:ext>
              </c:extLst>
            </c:dLbl>
            <c:dLbl>
              <c:idx val="25"/>
              <c:delete val="1"/>
              <c:extLst>
                <c:ext xmlns:c15="http://schemas.microsoft.com/office/drawing/2012/chart" uri="{CE6537A1-D6FC-4f65-9D91-7224C49458BB}"/>
                <c:ext xmlns:c16="http://schemas.microsoft.com/office/drawing/2014/chart" uri="{C3380CC4-5D6E-409C-BE32-E72D297353CC}">
                  <c16:uniqueId val="{0000001F-0DD7-4EA9-82D5-11AD5B97A820}"/>
                </c:ext>
              </c:extLst>
            </c:dLbl>
            <c:dLbl>
              <c:idx val="26"/>
              <c:delete val="1"/>
              <c:extLst>
                <c:ext xmlns:c15="http://schemas.microsoft.com/office/drawing/2012/chart" uri="{CE6537A1-D6FC-4f65-9D91-7224C49458BB}"/>
                <c:ext xmlns:c16="http://schemas.microsoft.com/office/drawing/2014/chart" uri="{C3380CC4-5D6E-409C-BE32-E72D297353CC}">
                  <c16:uniqueId val="{00000019-0DD7-4EA9-82D5-11AD5B97A820}"/>
                </c:ext>
              </c:extLst>
            </c:dLbl>
            <c:dLbl>
              <c:idx val="27"/>
              <c:delete val="1"/>
              <c:extLst>
                <c:ext xmlns:c15="http://schemas.microsoft.com/office/drawing/2012/chart" uri="{CE6537A1-D6FC-4f65-9D91-7224C49458BB}"/>
                <c:ext xmlns:c16="http://schemas.microsoft.com/office/drawing/2014/chart" uri="{C3380CC4-5D6E-409C-BE32-E72D297353CC}">
                  <c16:uniqueId val="{0000001E-0DD7-4EA9-82D5-11AD5B97A820}"/>
                </c:ext>
              </c:extLst>
            </c:dLbl>
            <c:dLbl>
              <c:idx val="28"/>
              <c:delete val="1"/>
              <c:extLst>
                <c:ext xmlns:c15="http://schemas.microsoft.com/office/drawing/2012/chart" uri="{CE6537A1-D6FC-4f65-9D91-7224C49458BB}"/>
                <c:ext xmlns:c16="http://schemas.microsoft.com/office/drawing/2014/chart" uri="{C3380CC4-5D6E-409C-BE32-E72D297353CC}">
                  <c16:uniqueId val="{0000001C-0DD7-4EA9-82D5-11AD5B97A820}"/>
                </c:ext>
              </c:extLst>
            </c:dLbl>
            <c:dLbl>
              <c:idx val="29"/>
              <c:delete val="1"/>
              <c:extLst>
                <c:ext xmlns:c15="http://schemas.microsoft.com/office/drawing/2012/chart" uri="{CE6537A1-D6FC-4f65-9D91-7224C49458BB}"/>
                <c:ext xmlns:c16="http://schemas.microsoft.com/office/drawing/2014/chart" uri="{C3380CC4-5D6E-409C-BE32-E72D297353CC}">
                  <c16:uniqueId val="{0000001D-0DD7-4EA9-82D5-11AD5B97A820}"/>
                </c:ext>
              </c:extLst>
            </c:dLbl>
            <c:dLbl>
              <c:idx val="30"/>
              <c:delete val="1"/>
              <c:extLst>
                <c:ext xmlns:c15="http://schemas.microsoft.com/office/drawing/2012/chart" uri="{CE6537A1-D6FC-4f65-9D91-7224C49458BB}"/>
                <c:ext xmlns:c16="http://schemas.microsoft.com/office/drawing/2014/chart" uri="{C3380CC4-5D6E-409C-BE32-E72D297353CC}">
                  <c16:uniqueId val="{0000001B-0DD7-4EA9-82D5-11AD5B97A820}"/>
                </c:ext>
              </c:extLst>
            </c:dLbl>
            <c:dLbl>
              <c:idx val="31"/>
              <c:delete val="1"/>
              <c:extLst>
                <c:ext xmlns:c15="http://schemas.microsoft.com/office/drawing/2012/chart" uri="{CE6537A1-D6FC-4f65-9D91-7224C49458BB}"/>
                <c:ext xmlns:c16="http://schemas.microsoft.com/office/drawing/2014/chart" uri="{C3380CC4-5D6E-409C-BE32-E72D297353CC}">
                  <c16:uniqueId val="{0000001A-0DD7-4EA9-82D5-11AD5B97A820}"/>
                </c:ext>
              </c:extLst>
            </c:dLbl>
            <c:dLbl>
              <c:idx val="32"/>
              <c:delete val="1"/>
              <c:extLst>
                <c:ext xmlns:c15="http://schemas.microsoft.com/office/drawing/2012/chart" uri="{CE6537A1-D6FC-4f65-9D91-7224C49458BB}"/>
                <c:ext xmlns:c16="http://schemas.microsoft.com/office/drawing/2014/chart" uri="{C3380CC4-5D6E-409C-BE32-E72D297353CC}">
                  <c16:uniqueId val="{00000000-38F5-44BB-87CB-0C03C6AD2616}"/>
                </c:ext>
              </c:extLst>
            </c:dLbl>
            <c:dLbl>
              <c:idx val="33"/>
              <c:delete val="1"/>
              <c:extLst>
                <c:ext xmlns:c15="http://schemas.microsoft.com/office/drawing/2012/chart" uri="{CE6537A1-D6FC-4f65-9D91-7224C49458BB}"/>
                <c:ext xmlns:c16="http://schemas.microsoft.com/office/drawing/2014/chart" uri="{C3380CC4-5D6E-409C-BE32-E72D297353CC}">
                  <c16:uniqueId val="{00000001-38F5-44BB-87CB-0C03C6AD2616}"/>
                </c:ext>
              </c:extLst>
            </c:dLbl>
            <c:dLbl>
              <c:idx val="34"/>
              <c:delete val="1"/>
              <c:extLst>
                <c:ext xmlns:c15="http://schemas.microsoft.com/office/drawing/2012/chart" uri="{CE6537A1-D6FC-4f65-9D91-7224C49458BB}"/>
                <c:ext xmlns:c16="http://schemas.microsoft.com/office/drawing/2014/chart" uri="{C3380CC4-5D6E-409C-BE32-E72D297353CC}">
                  <c16:uniqueId val="{00000000-AB73-447D-BA11-78012A99DB1F}"/>
                </c:ext>
              </c:extLst>
            </c:dLbl>
            <c:dLbl>
              <c:idx val="35"/>
              <c:delete val="1"/>
              <c:extLst>
                <c:ext xmlns:c15="http://schemas.microsoft.com/office/drawing/2012/chart" uri="{CE6537A1-D6FC-4f65-9D91-7224C49458BB}"/>
                <c:ext xmlns:c16="http://schemas.microsoft.com/office/drawing/2014/chart" uri="{C3380CC4-5D6E-409C-BE32-E72D297353CC}">
                  <c16:uniqueId val="{00000001-AB73-447D-BA11-78012A99DB1F}"/>
                </c:ext>
              </c:extLst>
            </c:dLbl>
            <c:dLbl>
              <c:idx val="36"/>
              <c:delete val="1"/>
              <c:extLst>
                <c:ext xmlns:c15="http://schemas.microsoft.com/office/drawing/2012/chart" uri="{CE6537A1-D6FC-4f65-9D91-7224C49458BB}"/>
                <c:ext xmlns:c16="http://schemas.microsoft.com/office/drawing/2014/chart" uri="{C3380CC4-5D6E-409C-BE32-E72D297353CC}">
                  <c16:uniqueId val="{00000000-3134-4F81-BC81-A3DED9D22C1F}"/>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9"/>
              <c:pt idx="0">
                <c:v>6-3-2020</c:v>
              </c:pt>
              <c:pt idx="1">
                <c:v>7-3-2020</c:v>
              </c:pt>
              <c:pt idx="2">
                <c:v>8-3-2020</c:v>
              </c:pt>
              <c:pt idx="3">
                <c:v>9-3-2020</c:v>
              </c:pt>
              <c:pt idx="4">
                <c:v>10-3-2020</c:v>
              </c:pt>
              <c:pt idx="5">
                <c:v>11-3-2020</c:v>
              </c:pt>
              <c:pt idx="6">
                <c:v>12-3-2020</c:v>
              </c:pt>
              <c:pt idx="7">
                <c:v>13-3-2020</c:v>
              </c:pt>
              <c:pt idx="8">
                <c:v>14-3-2020</c:v>
              </c:pt>
              <c:pt idx="9">
                <c:v>15-3-2020</c:v>
              </c:pt>
              <c:pt idx="10">
                <c:v>16-3-2020</c:v>
              </c:pt>
              <c:pt idx="11">
                <c:v>17-3-2020</c:v>
              </c:pt>
              <c:pt idx="12">
                <c:v>18-3-2020</c:v>
              </c:pt>
              <c:pt idx="13">
                <c:v>19-3-2020</c:v>
              </c:pt>
              <c:pt idx="14">
                <c:v>20-3-2020</c:v>
              </c:pt>
              <c:pt idx="15">
                <c:v>21-3-2020</c:v>
              </c:pt>
              <c:pt idx="16">
                <c:v>22-3-2020</c:v>
              </c:pt>
              <c:pt idx="17">
                <c:v>23-3-2020</c:v>
              </c:pt>
              <c:pt idx="18">
                <c:v>24-3-2020</c:v>
              </c:pt>
              <c:pt idx="19">
                <c:v>25-3-2020</c:v>
              </c:pt>
              <c:pt idx="20">
                <c:v>26-3-2020</c:v>
              </c:pt>
              <c:pt idx="21">
                <c:v>27-3-2020</c:v>
              </c:pt>
              <c:pt idx="22">
                <c:v>28-3-2020</c:v>
              </c:pt>
              <c:pt idx="23">
                <c:v>29-3-2020</c:v>
              </c:pt>
              <c:pt idx="24">
                <c:v>30-3-2020</c:v>
              </c:pt>
              <c:pt idx="25">
                <c:v>31-3-2020</c:v>
              </c:pt>
              <c:pt idx="26">
                <c:v>1-4-2020</c:v>
              </c:pt>
              <c:pt idx="27">
                <c:v>2-4-2020</c:v>
              </c:pt>
              <c:pt idx="28">
                <c:v>3-4-2020</c:v>
              </c:pt>
              <c:pt idx="29">
                <c:v>4-4-2020</c:v>
              </c:pt>
              <c:pt idx="30">
                <c:v>5-4-2020</c:v>
              </c:pt>
              <c:pt idx="31">
                <c:v>6-4-2020</c:v>
              </c:pt>
              <c:pt idx="32">
                <c:v>7-4-2020</c:v>
              </c:pt>
              <c:pt idx="33">
                <c:v>8-4-2020</c:v>
              </c:pt>
              <c:pt idx="34">
                <c:v>9-4-2020</c:v>
              </c:pt>
              <c:pt idx="35">
                <c:v>10-4-2020</c:v>
              </c:pt>
              <c:pt idx="36">
                <c:v>11-4-2020</c:v>
              </c:pt>
              <c:pt idx="37">
                <c:v>12-4-2020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Official!$Q$4:$Q$52</c15:sqref>
                  </c15:fullRef>
                </c:ext>
              </c:extLst>
              <c:f>Official!$Q$12:$Q$50</c:f>
              <c:numCache>
                <c:formatCode>#,##0</c:formatCode>
                <c:ptCount val="39"/>
                <c:pt idx="0">
                  <c:v>1</c:v>
                </c:pt>
                <c:pt idx="1">
                  <c:v>0</c:v>
                </c:pt>
                <c:pt idx="2">
                  <c:v>2</c:v>
                </c:pt>
                <c:pt idx="3">
                  <c:v>0</c:v>
                </c:pt>
                <c:pt idx="4">
                  <c:v>1</c:v>
                </c:pt>
                <c:pt idx="5">
                  <c:v>1</c:v>
                </c:pt>
                <c:pt idx="6">
                  <c:v>0</c:v>
                </c:pt>
                <c:pt idx="7">
                  <c:v>5</c:v>
                </c:pt>
                <c:pt idx="8">
                  <c:v>2</c:v>
                </c:pt>
                <c:pt idx="9">
                  <c:v>8</c:v>
                </c:pt>
                <c:pt idx="10">
                  <c:v>4</c:v>
                </c:pt>
                <c:pt idx="11">
                  <c:v>19</c:v>
                </c:pt>
                <c:pt idx="12">
                  <c:v>15</c:v>
                </c:pt>
                <c:pt idx="13">
                  <c:v>18</c:v>
                </c:pt>
                <c:pt idx="14">
                  <c:v>30</c:v>
                </c:pt>
                <c:pt idx="15">
                  <c:v>30</c:v>
                </c:pt>
                <c:pt idx="16">
                  <c:v>43</c:v>
                </c:pt>
                <c:pt idx="17">
                  <c:v>34</c:v>
                </c:pt>
                <c:pt idx="18">
                  <c:v>63</c:v>
                </c:pt>
                <c:pt idx="19">
                  <c:v>80</c:v>
                </c:pt>
                <c:pt idx="20">
                  <c:v>78</c:v>
                </c:pt>
                <c:pt idx="21">
                  <c:v>112</c:v>
                </c:pt>
                <c:pt idx="22">
                  <c:v>93</c:v>
                </c:pt>
                <c:pt idx="23">
                  <c:v>132</c:v>
                </c:pt>
                <c:pt idx="24">
                  <c:v>93</c:v>
                </c:pt>
                <c:pt idx="25">
                  <c:v>175</c:v>
                </c:pt>
                <c:pt idx="26">
                  <c:v>134</c:v>
                </c:pt>
                <c:pt idx="27">
                  <c:v>166</c:v>
                </c:pt>
                <c:pt idx="28">
                  <c:v>148</c:v>
                </c:pt>
                <c:pt idx="29">
                  <c:v>164</c:v>
                </c:pt>
                <c:pt idx="30">
                  <c:v>115</c:v>
                </c:pt>
                <c:pt idx="31">
                  <c:v>101</c:v>
                </c:pt>
                <c:pt idx="32">
                  <c:v>234</c:v>
                </c:pt>
                <c:pt idx="33">
                  <c:v>147</c:v>
                </c:pt>
                <c:pt idx="34">
                  <c:v>148</c:v>
                </c:pt>
                <c:pt idx="35">
                  <c:v>115</c:v>
                </c:pt>
                <c:pt idx="36">
                  <c:v>132</c:v>
                </c:pt>
                <c:pt idx="37">
                  <c:v>94</c:v>
                </c:pt>
              </c:numCache>
            </c:numRef>
          </c:val>
          <c:extLst>
            <c:ext xmlns:c16="http://schemas.microsoft.com/office/drawing/2014/chart" uri="{C3380CC4-5D6E-409C-BE32-E72D297353CC}">
              <c16:uniqueId val="{00000000-051E-4B3C-8FB2-F506E3CD28DE}"/>
            </c:ext>
          </c:extLst>
        </c:ser>
        <c:dLbls>
          <c:showLegendKey val="0"/>
          <c:showVal val="0"/>
          <c:showCatName val="0"/>
          <c:showSerName val="0"/>
          <c:showPercent val="0"/>
          <c:showBubbleSize val="0"/>
        </c:dLbls>
        <c:gapWidth val="39"/>
        <c:axId val="596545392"/>
        <c:axId val="596544408"/>
      </c:barChart>
      <c:lineChart>
        <c:grouping val="standard"/>
        <c:varyColors val="0"/>
        <c:ser>
          <c:idx val="1"/>
          <c:order val="0"/>
          <c:tx>
            <c:strRef>
              <c:f>Official!$Q$3</c:f>
              <c:strCache>
                <c:ptCount val="1"/>
                <c:pt idx="0">
                  <c:v>New</c:v>
                </c:pt>
              </c:strCache>
            </c:strRef>
          </c:tx>
          <c:spPr>
            <a:ln w="63500" cap="rnd">
              <a:solidFill>
                <a:srgbClr val="FF0000"/>
              </a:solidFill>
              <a:round/>
            </a:ln>
            <a:effectLst/>
          </c:spPr>
          <c:marker>
            <c:symbol val="none"/>
          </c:marker>
          <c:cat>
            <c:numRef>
              <c:extLst>
                <c:ext xmlns:c15="http://schemas.microsoft.com/office/drawing/2012/chart" uri="{02D57815-91ED-43cb-92C2-25804820EDAC}">
                  <c15:fullRef>
                    <c15:sqref>Official!$C$4:$C$51</c15:sqref>
                  </c15:fullRef>
                </c:ext>
              </c:extLst>
              <c:f>Official!$C$12:$C$50</c:f>
              <c:numCache>
                <c:formatCode>m/d/yyyy</c:formatCode>
                <c:ptCount val="39"/>
                <c:pt idx="0">
                  <c:v>43896</c:v>
                </c:pt>
                <c:pt idx="1">
                  <c:v>43897</c:v>
                </c:pt>
                <c:pt idx="2">
                  <c:v>43898</c:v>
                </c:pt>
                <c:pt idx="3">
                  <c:v>43899</c:v>
                </c:pt>
                <c:pt idx="4">
                  <c:v>43900</c:v>
                </c:pt>
                <c:pt idx="5">
                  <c:v>43901</c:v>
                </c:pt>
                <c:pt idx="6">
                  <c:v>43902</c:v>
                </c:pt>
                <c:pt idx="7">
                  <c:v>43903</c:v>
                </c:pt>
                <c:pt idx="8">
                  <c:v>43904</c:v>
                </c:pt>
                <c:pt idx="9">
                  <c:v>43905</c:v>
                </c:pt>
                <c:pt idx="10">
                  <c:v>43906</c:v>
                </c:pt>
                <c:pt idx="11">
                  <c:v>43907</c:v>
                </c:pt>
                <c:pt idx="12">
                  <c:v>43908</c:v>
                </c:pt>
                <c:pt idx="13">
                  <c:v>43909</c:v>
                </c:pt>
                <c:pt idx="14">
                  <c:v>43910</c:v>
                </c:pt>
                <c:pt idx="15">
                  <c:v>43911</c:v>
                </c:pt>
                <c:pt idx="16">
                  <c:v>43912</c:v>
                </c:pt>
                <c:pt idx="17">
                  <c:v>43913</c:v>
                </c:pt>
                <c:pt idx="18">
                  <c:v>43914</c:v>
                </c:pt>
                <c:pt idx="19">
                  <c:v>43915</c:v>
                </c:pt>
                <c:pt idx="20">
                  <c:v>43916</c:v>
                </c:pt>
                <c:pt idx="21">
                  <c:v>43917</c:v>
                </c:pt>
                <c:pt idx="22">
                  <c:v>43918</c:v>
                </c:pt>
                <c:pt idx="23">
                  <c:v>43919</c:v>
                </c:pt>
                <c:pt idx="24">
                  <c:v>43920</c:v>
                </c:pt>
                <c:pt idx="25">
                  <c:v>43921</c:v>
                </c:pt>
                <c:pt idx="26">
                  <c:v>43922</c:v>
                </c:pt>
                <c:pt idx="27">
                  <c:v>43923</c:v>
                </c:pt>
                <c:pt idx="28">
                  <c:v>43924</c:v>
                </c:pt>
                <c:pt idx="29">
                  <c:v>43925</c:v>
                </c:pt>
                <c:pt idx="30">
                  <c:v>43926</c:v>
                </c:pt>
                <c:pt idx="31">
                  <c:v>43927</c:v>
                </c:pt>
                <c:pt idx="32">
                  <c:v>43928</c:v>
                </c:pt>
                <c:pt idx="33">
                  <c:v>43929</c:v>
                </c:pt>
                <c:pt idx="34">
                  <c:v>43930</c:v>
                </c:pt>
                <c:pt idx="35">
                  <c:v>43931</c:v>
                </c:pt>
                <c:pt idx="36">
                  <c:v>43932</c:v>
                </c:pt>
                <c:pt idx="37">
                  <c:v>43933</c:v>
                </c:pt>
              </c:numCache>
            </c:numRef>
          </c:cat>
          <c:val>
            <c:numRef>
              <c:extLst>
                <c:ext xmlns:c15="http://schemas.microsoft.com/office/drawing/2012/chart" uri="{02D57815-91ED-43cb-92C2-25804820EDAC}">
                  <c15:fullRef>
                    <c15:sqref>Official!$Z$4:$Z$52</c15:sqref>
                  </c15:fullRef>
                </c:ext>
              </c:extLst>
              <c:f>Official!$Z$12:$Z$50</c:f>
              <c:numCache>
                <c:formatCode>0</c:formatCode>
                <c:ptCount val="39"/>
                <c:pt idx="0">
                  <c:v>0.14285714285714285</c:v>
                </c:pt>
                <c:pt idx="1">
                  <c:v>0.14285714285714285</c:v>
                </c:pt>
                <c:pt idx="2">
                  <c:v>0.42857142857142855</c:v>
                </c:pt>
                <c:pt idx="3">
                  <c:v>0.42857142857142855</c:v>
                </c:pt>
                <c:pt idx="4">
                  <c:v>0.5714285714285714</c:v>
                </c:pt>
                <c:pt idx="5">
                  <c:v>0.7142857142857143</c:v>
                </c:pt>
                <c:pt idx="6">
                  <c:v>0.7142857142857143</c:v>
                </c:pt>
                <c:pt idx="7">
                  <c:v>1.2857142857142858</c:v>
                </c:pt>
                <c:pt idx="8">
                  <c:v>1.5714285714285714</c:v>
                </c:pt>
                <c:pt idx="9">
                  <c:v>2.4285714285714284</c:v>
                </c:pt>
                <c:pt idx="10">
                  <c:v>3</c:v>
                </c:pt>
                <c:pt idx="11">
                  <c:v>5.5714285714285712</c:v>
                </c:pt>
                <c:pt idx="12">
                  <c:v>7.5714285714285712</c:v>
                </c:pt>
                <c:pt idx="13">
                  <c:v>10.142857142857142</c:v>
                </c:pt>
                <c:pt idx="14">
                  <c:v>13.714285714285714</c:v>
                </c:pt>
                <c:pt idx="15">
                  <c:v>17.714285714285715</c:v>
                </c:pt>
                <c:pt idx="16">
                  <c:v>22.714285714285715</c:v>
                </c:pt>
                <c:pt idx="17">
                  <c:v>27</c:v>
                </c:pt>
                <c:pt idx="18">
                  <c:v>33.285714285714285</c:v>
                </c:pt>
                <c:pt idx="19">
                  <c:v>42.571428571428569</c:v>
                </c:pt>
                <c:pt idx="20">
                  <c:v>51.142857142857146</c:v>
                </c:pt>
                <c:pt idx="21">
                  <c:v>62.857142857142854</c:v>
                </c:pt>
                <c:pt idx="22">
                  <c:v>71.857142857142861</c:v>
                </c:pt>
                <c:pt idx="23">
                  <c:v>84.571428571428569</c:v>
                </c:pt>
                <c:pt idx="24">
                  <c:v>93</c:v>
                </c:pt>
                <c:pt idx="25">
                  <c:v>109</c:v>
                </c:pt>
                <c:pt idx="26">
                  <c:v>116.71428571428571</c:v>
                </c:pt>
                <c:pt idx="27">
                  <c:v>129.28571428571428</c:v>
                </c:pt>
                <c:pt idx="28">
                  <c:v>134.42857142857142</c:v>
                </c:pt>
                <c:pt idx="29">
                  <c:v>144.57142857142858</c:v>
                </c:pt>
                <c:pt idx="30">
                  <c:v>142.14285714285714</c:v>
                </c:pt>
                <c:pt idx="31">
                  <c:v>143.28571428571428</c:v>
                </c:pt>
                <c:pt idx="32">
                  <c:v>151.71428571428572</c:v>
                </c:pt>
                <c:pt idx="33">
                  <c:v>153.57142857142858</c:v>
                </c:pt>
                <c:pt idx="34">
                  <c:v>151</c:v>
                </c:pt>
                <c:pt idx="35">
                  <c:v>146.28571428571428</c:v>
                </c:pt>
                <c:pt idx="36">
                  <c:v>141.71428571428572</c:v>
                </c:pt>
                <c:pt idx="37">
                  <c:v>138.71428571428572</c:v>
                </c:pt>
              </c:numCache>
            </c:numRef>
          </c:val>
          <c:smooth val="0"/>
          <c:extLst>
            <c:ext xmlns:c16="http://schemas.microsoft.com/office/drawing/2014/chart" uri="{C3380CC4-5D6E-409C-BE32-E72D297353CC}">
              <c16:uniqueId val="{00000003-792A-43FD-9A46-BE43A902A638}"/>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4"/>
        <c:tickMarkSkip val="4"/>
        <c:noMultiLvlLbl val="1"/>
      </c:catAx>
      <c:valAx>
        <c:axId val="59654440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majorUnit val="100"/>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nl-NL" sz="2000" b="1" i="0" u="none" kern="1200" spc="100" baseline="0">
                <a:ln>
                  <a:noFill/>
                </a:ln>
                <a:solidFill>
                  <a:schemeClr val="bg2">
                    <a:lumMod val="50000"/>
                  </a:schemeClr>
                </a:solidFill>
                <a:effectLst/>
              </a:rPr>
              <a:t>New COVID-19 </a:t>
            </a:r>
            <a:r>
              <a:rPr lang="nl-NL" sz="2000" b="1" i="0" u="sng" kern="1200" spc="100" baseline="0">
                <a:ln>
                  <a:noFill/>
                </a:ln>
                <a:solidFill>
                  <a:schemeClr val="bg2">
                    <a:lumMod val="50000"/>
                  </a:schemeClr>
                </a:solidFill>
                <a:effectLst/>
              </a:rPr>
              <a:t>cases</a:t>
            </a:r>
            <a:r>
              <a:rPr lang="nl-NL" sz="2000" b="1" i="0" u="none" kern="1200" spc="100" baseline="0">
                <a:ln>
                  <a:noFill/>
                </a:ln>
                <a:solidFill>
                  <a:schemeClr val="bg2">
                    <a:lumMod val="50000"/>
                  </a:schemeClr>
                </a:solidFill>
                <a:effectLst/>
              </a:rPr>
              <a:t> in The Netherlands</a:t>
            </a:r>
            <a:br>
              <a:rPr lang="nl-NL" sz="2000" b="1" i="0" u="none" kern="1200" spc="100" baseline="0">
                <a:ln>
                  <a:noFill/>
                </a:ln>
                <a:solidFill>
                  <a:schemeClr val="bg2">
                    <a:lumMod val="50000"/>
                  </a:schemeClr>
                </a:solidFill>
                <a:effectLst/>
              </a:rPr>
            </a:br>
            <a:r>
              <a:rPr lang="nl-NL" sz="1200" b="1" i="0" baseline="0">
                <a:effectLst/>
              </a:rPr>
              <a:t>7 day moving average</a:t>
            </a:r>
            <a:endParaRPr lang="en-NL" sz="2000">
              <a:effectLst/>
            </a:endParaRPr>
          </a:p>
        </c:rich>
      </c:tx>
      <c:layout>
        <c:manualLayout>
          <c:xMode val="edge"/>
          <c:yMode val="edge"/>
          <c:x val="0.18529791666666667"/>
          <c:y val="5.1428611111111112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LID4096"/>
        </a:p>
      </c:txPr>
    </c:title>
    <c:autoTitleDeleted val="0"/>
    <c:plotArea>
      <c:layout>
        <c:manualLayout>
          <c:layoutTarget val="inner"/>
          <c:xMode val="edge"/>
          <c:yMode val="edge"/>
          <c:x val="6.3177509610751373E-2"/>
          <c:y val="0.12922388888888889"/>
          <c:w val="0.89930099149892551"/>
          <c:h val="0.78983708333333336"/>
        </c:manualLayout>
      </c:layout>
      <c:barChart>
        <c:barDir val="col"/>
        <c:grouping val="clustered"/>
        <c:varyColors val="0"/>
        <c:ser>
          <c:idx val="0"/>
          <c:order val="1"/>
          <c:tx>
            <c:strRef>
              <c:f>Official!$F$3</c:f>
              <c:strCache>
                <c:ptCount val="1"/>
                <c:pt idx="0">
                  <c:v>New Cases</c:v>
                </c:pt>
              </c:strCache>
            </c:strRef>
          </c:tx>
          <c:spPr>
            <a:solidFill>
              <a:schemeClr val="accent1">
                <a:lumMod val="20000"/>
                <a:lumOff val="80000"/>
              </a:schemeClr>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1EE5-47A3-9AB0-3F1150AA00CE}"/>
                </c:ext>
              </c:extLst>
            </c:dLbl>
            <c:dLbl>
              <c:idx val="1"/>
              <c:delete val="1"/>
              <c:extLst>
                <c:ext xmlns:c15="http://schemas.microsoft.com/office/drawing/2012/chart" uri="{CE6537A1-D6FC-4f65-9D91-7224C49458BB}"/>
                <c:ext xmlns:c16="http://schemas.microsoft.com/office/drawing/2014/chart" uri="{C3380CC4-5D6E-409C-BE32-E72D297353CC}">
                  <c16:uniqueId val="{00000003-1EE5-47A3-9AB0-3F1150AA00CE}"/>
                </c:ext>
              </c:extLst>
            </c:dLbl>
            <c:dLbl>
              <c:idx val="2"/>
              <c:delete val="1"/>
              <c:extLst>
                <c:ext xmlns:c15="http://schemas.microsoft.com/office/drawing/2012/chart" uri="{CE6537A1-D6FC-4f65-9D91-7224C49458BB}"/>
                <c:ext xmlns:c16="http://schemas.microsoft.com/office/drawing/2014/chart" uri="{C3380CC4-5D6E-409C-BE32-E72D297353CC}">
                  <c16:uniqueId val="{00000001-1EE5-47A3-9AB0-3F1150AA00CE}"/>
                </c:ext>
              </c:extLst>
            </c:dLbl>
            <c:dLbl>
              <c:idx val="3"/>
              <c:delete val="1"/>
              <c:extLst>
                <c:ext xmlns:c15="http://schemas.microsoft.com/office/drawing/2012/chart" uri="{CE6537A1-D6FC-4f65-9D91-7224C49458BB}"/>
                <c:ext xmlns:c16="http://schemas.microsoft.com/office/drawing/2014/chart" uri="{C3380CC4-5D6E-409C-BE32-E72D297353CC}">
                  <c16:uniqueId val="{00000004-1EE5-47A3-9AB0-3F1150AA00CE}"/>
                </c:ext>
              </c:extLst>
            </c:dLbl>
            <c:dLbl>
              <c:idx val="4"/>
              <c:delete val="1"/>
              <c:extLst>
                <c:ext xmlns:c15="http://schemas.microsoft.com/office/drawing/2012/chart" uri="{CE6537A1-D6FC-4f65-9D91-7224C49458BB}"/>
                <c:ext xmlns:c16="http://schemas.microsoft.com/office/drawing/2014/chart" uri="{C3380CC4-5D6E-409C-BE32-E72D297353CC}">
                  <c16:uniqueId val="{00000002-1EE5-47A3-9AB0-3F1150AA00CE}"/>
                </c:ext>
              </c:extLst>
            </c:dLbl>
            <c:dLbl>
              <c:idx val="5"/>
              <c:delete val="1"/>
              <c:extLst>
                <c:ext xmlns:c15="http://schemas.microsoft.com/office/drawing/2012/chart" uri="{CE6537A1-D6FC-4f65-9D91-7224C49458BB}"/>
                <c:ext xmlns:c16="http://schemas.microsoft.com/office/drawing/2014/chart" uri="{C3380CC4-5D6E-409C-BE32-E72D297353CC}">
                  <c16:uniqueId val="{00000007-1EE5-47A3-9AB0-3F1150AA00CE}"/>
                </c:ext>
              </c:extLst>
            </c:dLbl>
            <c:dLbl>
              <c:idx val="6"/>
              <c:delete val="1"/>
              <c:extLst>
                <c:ext xmlns:c15="http://schemas.microsoft.com/office/drawing/2012/chart" uri="{CE6537A1-D6FC-4f65-9D91-7224C49458BB}"/>
                <c:ext xmlns:c16="http://schemas.microsoft.com/office/drawing/2014/chart" uri="{C3380CC4-5D6E-409C-BE32-E72D297353CC}">
                  <c16:uniqueId val="{00000005-1EE5-47A3-9AB0-3F1150AA00CE}"/>
                </c:ext>
              </c:extLst>
            </c:dLbl>
            <c:dLbl>
              <c:idx val="7"/>
              <c:delete val="1"/>
              <c:extLst>
                <c:ext xmlns:c15="http://schemas.microsoft.com/office/drawing/2012/chart" uri="{CE6537A1-D6FC-4f65-9D91-7224C49458BB}"/>
                <c:ext xmlns:c16="http://schemas.microsoft.com/office/drawing/2014/chart" uri="{C3380CC4-5D6E-409C-BE32-E72D297353CC}">
                  <c16:uniqueId val="{00000009-1EE5-47A3-9AB0-3F1150AA00CE}"/>
                </c:ext>
              </c:extLst>
            </c:dLbl>
            <c:dLbl>
              <c:idx val="8"/>
              <c:delete val="1"/>
              <c:extLst>
                <c:ext xmlns:c15="http://schemas.microsoft.com/office/drawing/2012/chart" uri="{CE6537A1-D6FC-4f65-9D91-7224C49458BB}"/>
                <c:ext xmlns:c16="http://schemas.microsoft.com/office/drawing/2014/chart" uri="{C3380CC4-5D6E-409C-BE32-E72D297353CC}">
                  <c16:uniqueId val="{00000008-1EE5-47A3-9AB0-3F1150AA00CE}"/>
                </c:ext>
              </c:extLst>
            </c:dLbl>
            <c:dLbl>
              <c:idx val="9"/>
              <c:delete val="1"/>
              <c:extLst>
                <c:ext xmlns:c15="http://schemas.microsoft.com/office/drawing/2012/chart" uri="{CE6537A1-D6FC-4f65-9D91-7224C49458BB}"/>
                <c:ext xmlns:c16="http://schemas.microsoft.com/office/drawing/2014/chart" uri="{C3380CC4-5D6E-409C-BE32-E72D297353CC}">
                  <c16:uniqueId val="{00000006-1EE5-47A3-9AB0-3F1150AA00CE}"/>
                </c:ext>
              </c:extLst>
            </c:dLbl>
            <c:dLbl>
              <c:idx val="10"/>
              <c:delete val="1"/>
              <c:extLst>
                <c:ext xmlns:c15="http://schemas.microsoft.com/office/drawing/2012/chart" uri="{CE6537A1-D6FC-4f65-9D91-7224C49458BB}"/>
                <c:ext xmlns:c16="http://schemas.microsoft.com/office/drawing/2014/chart" uri="{C3380CC4-5D6E-409C-BE32-E72D297353CC}">
                  <c16:uniqueId val="{0000000B-1EE5-47A3-9AB0-3F1150AA00CE}"/>
                </c:ext>
              </c:extLst>
            </c:dLbl>
            <c:dLbl>
              <c:idx val="11"/>
              <c:delete val="1"/>
              <c:extLst>
                <c:ext xmlns:c15="http://schemas.microsoft.com/office/drawing/2012/chart" uri="{CE6537A1-D6FC-4f65-9D91-7224C49458BB}"/>
                <c:ext xmlns:c16="http://schemas.microsoft.com/office/drawing/2014/chart" uri="{C3380CC4-5D6E-409C-BE32-E72D297353CC}">
                  <c16:uniqueId val="{0000000A-1EE5-47A3-9AB0-3F1150AA00CE}"/>
                </c:ext>
              </c:extLst>
            </c:dLbl>
            <c:dLbl>
              <c:idx val="12"/>
              <c:delete val="1"/>
              <c:extLst>
                <c:ext xmlns:c15="http://schemas.microsoft.com/office/drawing/2012/chart" uri="{CE6537A1-D6FC-4f65-9D91-7224C49458BB}"/>
                <c:ext xmlns:c16="http://schemas.microsoft.com/office/drawing/2014/chart" uri="{C3380CC4-5D6E-409C-BE32-E72D297353CC}">
                  <c16:uniqueId val="{0000000E-1EE5-47A3-9AB0-3F1150AA00CE}"/>
                </c:ext>
              </c:extLst>
            </c:dLbl>
            <c:dLbl>
              <c:idx val="13"/>
              <c:delete val="1"/>
              <c:extLst>
                <c:ext xmlns:c15="http://schemas.microsoft.com/office/drawing/2012/chart" uri="{CE6537A1-D6FC-4f65-9D91-7224C49458BB}"/>
                <c:ext xmlns:c16="http://schemas.microsoft.com/office/drawing/2014/chart" uri="{C3380CC4-5D6E-409C-BE32-E72D297353CC}">
                  <c16:uniqueId val="{0000000C-1EE5-47A3-9AB0-3F1150AA00CE}"/>
                </c:ext>
              </c:extLst>
            </c:dLbl>
            <c:dLbl>
              <c:idx val="14"/>
              <c:delete val="1"/>
              <c:extLst>
                <c:ext xmlns:c15="http://schemas.microsoft.com/office/drawing/2012/chart" uri="{CE6537A1-D6FC-4f65-9D91-7224C49458BB}"/>
                <c:ext xmlns:c16="http://schemas.microsoft.com/office/drawing/2014/chart" uri="{C3380CC4-5D6E-409C-BE32-E72D297353CC}">
                  <c16:uniqueId val="{0000000D-1EE5-47A3-9AB0-3F1150AA00CE}"/>
                </c:ext>
              </c:extLst>
            </c:dLbl>
            <c:dLbl>
              <c:idx val="15"/>
              <c:delete val="1"/>
              <c:extLst>
                <c:ext xmlns:c15="http://schemas.microsoft.com/office/drawing/2012/chart" uri="{CE6537A1-D6FC-4f65-9D91-7224C49458BB}"/>
                <c:ext xmlns:c16="http://schemas.microsoft.com/office/drawing/2014/chart" uri="{C3380CC4-5D6E-409C-BE32-E72D297353CC}">
                  <c16:uniqueId val="{00000010-1EE5-47A3-9AB0-3F1150AA00CE}"/>
                </c:ext>
              </c:extLst>
            </c:dLbl>
            <c:dLbl>
              <c:idx val="16"/>
              <c:delete val="1"/>
              <c:extLst>
                <c:ext xmlns:c15="http://schemas.microsoft.com/office/drawing/2012/chart" uri="{CE6537A1-D6FC-4f65-9D91-7224C49458BB}"/>
                <c:ext xmlns:c16="http://schemas.microsoft.com/office/drawing/2014/chart" uri="{C3380CC4-5D6E-409C-BE32-E72D297353CC}">
                  <c16:uniqueId val="{0000000F-1EE5-47A3-9AB0-3F1150AA00CE}"/>
                </c:ext>
              </c:extLst>
            </c:dLbl>
            <c:dLbl>
              <c:idx val="17"/>
              <c:delete val="1"/>
              <c:extLst>
                <c:ext xmlns:c15="http://schemas.microsoft.com/office/drawing/2012/chart" uri="{CE6537A1-D6FC-4f65-9D91-7224C49458BB}"/>
                <c:ext xmlns:c16="http://schemas.microsoft.com/office/drawing/2014/chart" uri="{C3380CC4-5D6E-409C-BE32-E72D297353CC}">
                  <c16:uniqueId val="{00000011-1EE5-47A3-9AB0-3F1150AA00CE}"/>
                </c:ext>
              </c:extLst>
            </c:dLbl>
            <c:dLbl>
              <c:idx val="18"/>
              <c:delete val="1"/>
              <c:extLst>
                <c:ext xmlns:c15="http://schemas.microsoft.com/office/drawing/2012/chart" uri="{CE6537A1-D6FC-4f65-9D91-7224C49458BB}"/>
                <c:ext xmlns:c16="http://schemas.microsoft.com/office/drawing/2014/chart" uri="{C3380CC4-5D6E-409C-BE32-E72D297353CC}">
                  <c16:uniqueId val="{00000015-1EE5-47A3-9AB0-3F1150AA00CE}"/>
                </c:ext>
              </c:extLst>
            </c:dLbl>
            <c:dLbl>
              <c:idx val="19"/>
              <c:delete val="1"/>
              <c:extLst>
                <c:ext xmlns:c15="http://schemas.microsoft.com/office/drawing/2012/chart" uri="{CE6537A1-D6FC-4f65-9D91-7224C49458BB}"/>
                <c:ext xmlns:c16="http://schemas.microsoft.com/office/drawing/2014/chart" uri="{C3380CC4-5D6E-409C-BE32-E72D297353CC}">
                  <c16:uniqueId val="{00000014-1EE5-47A3-9AB0-3F1150AA00CE}"/>
                </c:ext>
              </c:extLst>
            </c:dLbl>
            <c:dLbl>
              <c:idx val="20"/>
              <c:delete val="1"/>
              <c:extLst>
                <c:ext xmlns:c15="http://schemas.microsoft.com/office/drawing/2012/chart" uri="{CE6537A1-D6FC-4f65-9D91-7224C49458BB}"/>
                <c:ext xmlns:c16="http://schemas.microsoft.com/office/drawing/2014/chart" uri="{C3380CC4-5D6E-409C-BE32-E72D297353CC}">
                  <c16:uniqueId val="{00000012-1EE5-47A3-9AB0-3F1150AA00CE}"/>
                </c:ext>
              </c:extLst>
            </c:dLbl>
            <c:dLbl>
              <c:idx val="21"/>
              <c:delete val="1"/>
              <c:extLst>
                <c:ext xmlns:c15="http://schemas.microsoft.com/office/drawing/2012/chart" uri="{CE6537A1-D6FC-4f65-9D91-7224C49458BB}"/>
                <c:ext xmlns:c16="http://schemas.microsoft.com/office/drawing/2014/chart" uri="{C3380CC4-5D6E-409C-BE32-E72D297353CC}">
                  <c16:uniqueId val="{00000013-1EE5-47A3-9AB0-3F1150AA00CE}"/>
                </c:ext>
              </c:extLst>
            </c:dLbl>
            <c:dLbl>
              <c:idx val="22"/>
              <c:delete val="1"/>
              <c:extLst>
                <c:ext xmlns:c15="http://schemas.microsoft.com/office/drawing/2012/chart" uri="{CE6537A1-D6FC-4f65-9D91-7224C49458BB}"/>
                <c:ext xmlns:c16="http://schemas.microsoft.com/office/drawing/2014/chart" uri="{C3380CC4-5D6E-409C-BE32-E72D297353CC}">
                  <c16:uniqueId val="{00000017-1EE5-47A3-9AB0-3F1150AA00CE}"/>
                </c:ext>
              </c:extLst>
            </c:dLbl>
            <c:dLbl>
              <c:idx val="23"/>
              <c:delete val="1"/>
              <c:extLst>
                <c:ext xmlns:c15="http://schemas.microsoft.com/office/drawing/2012/chart" uri="{CE6537A1-D6FC-4f65-9D91-7224C49458BB}"/>
                <c:ext xmlns:c16="http://schemas.microsoft.com/office/drawing/2014/chart" uri="{C3380CC4-5D6E-409C-BE32-E72D297353CC}">
                  <c16:uniqueId val="{00000018-1EE5-47A3-9AB0-3F1150AA00CE}"/>
                </c:ext>
              </c:extLst>
            </c:dLbl>
            <c:dLbl>
              <c:idx val="24"/>
              <c:delete val="1"/>
              <c:extLst>
                <c:ext xmlns:c15="http://schemas.microsoft.com/office/drawing/2012/chart" uri="{CE6537A1-D6FC-4f65-9D91-7224C49458BB}"/>
                <c:ext xmlns:c16="http://schemas.microsoft.com/office/drawing/2014/chart" uri="{C3380CC4-5D6E-409C-BE32-E72D297353CC}">
                  <c16:uniqueId val="{00000016-1EE5-47A3-9AB0-3F1150AA00CE}"/>
                </c:ext>
              </c:extLst>
            </c:dLbl>
            <c:dLbl>
              <c:idx val="25"/>
              <c:delete val="1"/>
              <c:extLst>
                <c:ext xmlns:c15="http://schemas.microsoft.com/office/drawing/2012/chart" uri="{CE6537A1-D6FC-4f65-9D91-7224C49458BB}"/>
                <c:ext xmlns:c16="http://schemas.microsoft.com/office/drawing/2014/chart" uri="{C3380CC4-5D6E-409C-BE32-E72D297353CC}">
                  <c16:uniqueId val="{00000019-1EE5-47A3-9AB0-3F1150AA00CE}"/>
                </c:ext>
              </c:extLst>
            </c:dLbl>
            <c:dLbl>
              <c:idx val="26"/>
              <c:delete val="1"/>
              <c:extLst>
                <c:ext xmlns:c15="http://schemas.microsoft.com/office/drawing/2012/chart" uri="{CE6537A1-D6FC-4f65-9D91-7224C49458BB}"/>
                <c:ext xmlns:c16="http://schemas.microsoft.com/office/drawing/2014/chart" uri="{C3380CC4-5D6E-409C-BE32-E72D297353CC}">
                  <c16:uniqueId val="{0000001A-1EE5-47A3-9AB0-3F1150AA00CE}"/>
                </c:ext>
              </c:extLst>
            </c:dLbl>
            <c:dLbl>
              <c:idx val="27"/>
              <c:delete val="1"/>
              <c:extLst>
                <c:ext xmlns:c15="http://schemas.microsoft.com/office/drawing/2012/chart" uri="{CE6537A1-D6FC-4f65-9D91-7224C49458BB}"/>
                <c:ext xmlns:c16="http://schemas.microsoft.com/office/drawing/2014/chart" uri="{C3380CC4-5D6E-409C-BE32-E72D297353CC}">
                  <c16:uniqueId val="{0000001B-1EE5-47A3-9AB0-3F1150AA00CE}"/>
                </c:ext>
              </c:extLst>
            </c:dLbl>
            <c:dLbl>
              <c:idx val="28"/>
              <c:delete val="1"/>
              <c:extLst>
                <c:ext xmlns:c15="http://schemas.microsoft.com/office/drawing/2012/chart" uri="{CE6537A1-D6FC-4f65-9D91-7224C49458BB}"/>
                <c:ext xmlns:c16="http://schemas.microsoft.com/office/drawing/2014/chart" uri="{C3380CC4-5D6E-409C-BE32-E72D297353CC}">
                  <c16:uniqueId val="{0000001C-1EE5-47A3-9AB0-3F1150AA00CE}"/>
                </c:ext>
              </c:extLst>
            </c:dLbl>
            <c:dLbl>
              <c:idx val="29"/>
              <c:delete val="1"/>
              <c:extLst>
                <c:ext xmlns:c15="http://schemas.microsoft.com/office/drawing/2012/chart" uri="{CE6537A1-D6FC-4f65-9D91-7224C49458BB}"/>
                <c:ext xmlns:c16="http://schemas.microsoft.com/office/drawing/2014/chart" uri="{C3380CC4-5D6E-409C-BE32-E72D297353CC}">
                  <c16:uniqueId val="{0000001E-1EE5-47A3-9AB0-3F1150AA00CE}"/>
                </c:ext>
              </c:extLst>
            </c:dLbl>
            <c:dLbl>
              <c:idx val="30"/>
              <c:delete val="1"/>
              <c:extLst>
                <c:ext xmlns:c15="http://schemas.microsoft.com/office/drawing/2012/chart" uri="{CE6537A1-D6FC-4f65-9D91-7224C49458BB}"/>
                <c:ext xmlns:c16="http://schemas.microsoft.com/office/drawing/2014/chart" uri="{C3380CC4-5D6E-409C-BE32-E72D297353CC}">
                  <c16:uniqueId val="{0000001D-1EE5-47A3-9AB0-3F1150AA00CE}"/>
                </c:ext>
              </c:extLst>
            </c:dLbl>
            <c:dLbl>
              <c:idx val="31"/>
              <c:delete val="1"/>
              <c:extLst>
                <c:ext xmlns:c15="http://schemas.microsoft.com/office/drawing/2012/chart" uri="{CE6537A1-D6FC-4f65-9D91-7224C49458BB}"/>
                <c:ext xmlns:c16="http://schemas.microsoft.com/office/drawing/2014/chart" uri="{C3380CC4-5D6E-409C-BE32-E72D297353CC}">
                  <c16:uniqueId val="{0000001F-1EE5-47A3-9AB0-3F1150AA00CE}"/>
                </c:ext>
              </c:extLst>
            </c:dLbl>
            <c:dLbl>
              <c:idx val="32"/>
              <c:delete val="1"/>
              <c:extLst>
                <c:ext xmlns:c15="http://schemas.microsoft.com/office/drawing/2012/chart" uri="{CE6537A1-D6FC-4f65-9D91-7224C49458BB}"/>
                <c:ext xmlns:c16="http://schemas.microsoft.com/office/drawing/2014/chart" uri="{C3380CC4-5D6E-409C-BE32-E72D297353CC}">
                  <c16:uniqueId val="{00000021-1EE5-47A3-9AB0-3F1150AA00CE}"/>
                </c:ext>
              </c:extLst>
            </c:dLbl>
            <c:dLbl>
              <c:idx val="33"/>
              <c:delete val="1"/>
              <c:extLst>
                <c:ext xmlns:c15="http://schemas.microsoft.com/office/drawing/2012/chart" uri="{CE6537A1-D6FC-4f65-9D91-7224C49458BB}"/>
                <c:ext xmlns:c16="http://schemas.microsoft.com/office/drawing/2014/chart" uri="{C3380CC4-5D6E-409C-BE32-E72D297353CC}">
                  <c16:uniqueId val="{00000020-1EE5-47A3-9AB0-3F1150AA00CE}"/>
                </c:ext>
              </c:extLst>
            </c:dLbl>
            <c:dLbl>
              <c:idx val="34"/>
              <c:delete val="1"/>
              <c:extLst>
                <c:ext xmlns:c15="http://schemas.microsoft.com/office/drawing/2012/chart" uri="{CE6537A1-D6FC-4f65-9D91-7224C49458BB}"/>
                <c:ext xmlns:c16="http://schemas.microsoft.com/office/drawing/2014/chart" uri="{C3380CC4-5D6E-409C-BE32-E72D297353CC}">
                  <c16:uniqueId val="{00000024-1EE5-47A3-9AB0-3F1150AA00CE}"/>
                </c:ext>
              </c:extLst>
            </c:dLbl>
            <c:dLbl>
              <c:idx val="35"/>
              <c:delete val="1"/>
              <c:extLst>
                <c:ext xmlns:c15="http://schemas.microsoft.com/office/drawing/2012/chart" uri="{CE6537A1-D6FC-4f65-9D91-7224C49458BB}"/>
                <c:ext xmlns:c16="http://schemas.microsoft.com/office/drawing/2014/chart" uri="{C3380CC4-5D6E-409C-BE32-E72D297353CC}">
                  <c16:uniqueId val="{00000023-1EE5-47A3-9AB0-3F1150AA00CE}"/>
                </c:ext>
              </c:extLst>
            </c:dLbl>
            <c:dLbl>
              <c:idx val="36"/>
              <c:delete val="1"/>
              <c:extLst>
                <c:ext xmlns:c15="http://schemas.microsoft.com/office/drawing/2012/chart" uri="{CE6537A1-D6FC-4f65-9D91-7224C49458BB}"/>
                <c:ext xmlns:c16="http://schemas.microsoft.com/office/drawing/2014/chart" uri="{C3380CC4-5D6E-409C-BE32-E72D297353CC}">
                  <c16:uniqueId val="{00000022-1EE5-47A3-9AB0-3F1150AA00CE}"/>
                </c:ext>
              </c:extLst>
            </c:dLbl>
            <c:dLbl>
              <c:idx val="37"/>
              <c:delete val="1"/>
              <c:extLst>
                <c:ext xmlns:c15="http://schemas.microsoft.com/office/drawing/2012/chart" uri="{CE6537A1-D6FC-4f65-9D91-7224C49458BB}"/>
                <c:ext xmlns:c16="http://schemas.microsoft.com/office/drawing/2014/chart" uri="{C3380CC4-5D6E-409C-BE32-E72D297353CC}">
                  <c16:uniqueId val="{00000027-1EE5-47A3-9AB0-3F1150AA00CE}"/>
                </c:ext>
              </c:extLst>
            </c:dLbl>
            <c:dLbl>
              <c:idx val="38"/>
              <c:delete val="1"/>
              <c:extLst>
                <c:ext xmlns:c15="http://schemas.microsoft.com/office/drawing/2012/chart" uri="{CE6537A1-D6FC-4f65-9D91-7224C49458BB}"/>
                <c:ext xmlns:c16="http://schemas.microsoft.com/office/drawing/2014/chart" uri="{C3380CC4-5D6E-409C-BE32-E72D297353CC}">
                  <c16:uniqueId val="{00000025-1EE5-47A3-9AB0-3F1150AA00CE}"/>
                </c:ext>
              </c:extLst>
            </c:dLbl>
            <c:dLbl>
              <c:idx val="39"/>
              <c:delete val="1"/>
              <c:extLst>
                <c:ext xmlns:c15="http://schemas.microsoft.com/office/drawing/2012/chart" uri="{CE6537A1-D6FC-4f65-9D91-7224C49458BB}"/>
                <c:ext xmlns:c16="http://schemas.microsoft.com/office/drawing/2014/chart" uri="{C3380CC4-5D6E-409C-BE32-E72D297353CC}">
                  <c16:uniqueId val="{00000026-1EE5-47A3-9AB0-3F1150AA00CE}"/>
                </c:ext>
              </c:extLst>
            </c:dLbl>
            <c:dLbl>
              <c:idx val="40"/>
              <c:delete val="1"/>
              <c:extLst>
                <c:ext xmlns:c15="http://schemas.microsoft.com/office/drawing/2012/chart" uri="{CE6537A1-D6FC-4f65-9D91-7224C49458BB}"/>
                <c:ext xmlns:c16="http://schemas.microsoft.com/office/drawing/2014/chart" uri="{C3380CC4-5D6E-409C-BE32-E72D297353CC}">
                  <c16:uniqueId val="{00000000-57F9-46FA-BD23-5BDE067CDA9A}"/>
                </c:ext>
              </c:extLst>
            </c:dLbl>
            <c:dLbl>
              <c:idx val="41"/>
              <c:delete val="1"/>
              <c:extLst>
                <c:ext xmlns:c15="http://schemas.microsoft.com/office/drawing/2012/chart" uri="{CE6537A1-D6FC-4f65-9D91-7224C49458BB}"/>
                <c:ext xmlns:c16="http://schemas.microsoft.com/office/drawing/2014/chart" uri="{C3380CC4-5D6E-409C-BE32-E72D297353CC}">
                  <c16:uniqueId val="{00000001-FE18-48F7-922C-2E67D5F812D2}"/>
                </c:ext>
              </c:extLst>
            </c:dLbl>
            <c:dLbl>
              <c:idx val="42"/>
              <c:delete val="1"/>
              <c:extLst>
                <c:ext xmlns:c15="http://schemas.microsoft.com/office/drawing/2012/chart" uri="{CE6537A1-D6FC-4f65-9D91-7224C49458BB}"/>
                <c:ext xmlns:c16="http://schemas.microsoft.com/office/drawing/2014/chart" uri="{C3380CC4-5D6E-409C-BE32-E72D297353CC}">
                  <c16:uniqueId val="{00000000-FE18-48F7-922C-2E67D5F812D2}"/>
                </c:ext>
              </c:extLst>
            </c:dLbl>
            <c:dLbl>
              <c:idx val="43"/>
              <c:delete val="1"/>
              <c:extLst>
                <c:ext xmlns:c15="http://schemas.microsoft.com/office/drawing/2012/chart" uri="{CE6537A1-D6FC-4f65-9D91-7224C49458BB}"/>
                <c:ext xmlns:c16="http://schemas.microsoft.com/office/drawing/2014/chart" uri="{C3380CC4-5D6E-409C-BE32-E72D297353CC}">
                  <c16:uniqueId val="{00000002-FE18-48F7-922C-2E67D5F812D2}"/>
                </c:ext>
              </c:extLst>
            </c:dLbl>
            <c:dLbl>
              <c:idx val="44"/>
              <c:delete val="1"/>
              <c:extLst>
                <c:ext xmlns:c15="http://schemas.microsoft.com/office/drawing/2012/chart" uri="{CE6537A1-D6FC-4f65-9D91-7224C49458BB}"/>
                <c:ext xmlns:c16="http://schemas.microsoft.com/office/drawing/2014/chart" uri="{C3380CC4-5D6E-409C-BE32-E72D297353CC}">
                  <c16:uniqueId val="{00000000-5539-417E-967B-2CE95F187241}"/>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2">
                        <a:lumMod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7"/>
              <c:pt idx="0">
                <c:v>27-2-2020</c:v>
              </c:pt>
              <c:pt idx="1">
                <c:v>28-2-2020</c:v>
              </c:pt>
              <c:pt idx="2">
                <c:v>29-2-2020</c:v>
              </c:pt>
              <c:pt idx="3">
                <c:v>1-3-2020</c:v>
              </c:pt>
              <c:pt idx="4">
                <c:v>2-3-2020</c:v>
              </c:pt>
              <c:pt idx="5">
                <c:v>3-3-2020</c:v>
              </c:pt>
              <c:pt idx="6">
                <c:v>4-3-2020</c:v>
              </c:pt>
              <c:pt idx="7">
                <c:v>5-3-2020</c:v>
              </c:pt>
              <c:pt idx="8">
                <c:v>6-3-2020</c:v>
              </c:pt>
              <c:pt idx="9">
                <c:v>7-3-2020</c:v>
              </c:pt>
              <c:pt idx="10">
                <c:v>8-3-2020</c:v>
              </c:pt>
              <c:pt idx="11">
                <c:v>9-3-2020</c:v>
              </c:pt>
              <c:pt idx="12">
                <c:v>10-3-2020</c:v>
              </c:pt>
              <c:pt idx="13">
                <c:v>11-3-2020</c:v>
              </c:pt>
              <c:pt idx="14">
                <c:v>12-3-2020</c:v>
              </c:pt>
              <c:pt idx="15">
                <c:v>13-3-2020</c:v>
              </c:pt>
              <c:pt idx="16">
                <c:v>14-3-2020</c:v>
              </c:pt>
              <c:pt idx="17">
                <c:v>15-3-2020</c:v>
              </c:pt>
              <c:pt idx="18">
                <c:v>16-3-2020</c:v>
              </c:pt>
              <c:pt idx="19">
                <c:v>17-3-2020</c:v>
              </c:pt>
              <c:pt idx="20">
                <c:v>18-3-2020</c:v>
              </c:pt>
              <c:pt idx="21">
                <c:v>19-3-2020</c:v>
              </c:pt>
              <c:pt idx="22">
                <c:v>20-3-2020</c:v>
              </c:pt>
              <c:pt idx="23">
                <c:v>21-3-2020</c:v>
              </c:pt>
              <c:pt idx="24">
                <c:v>22-3-2020</c:v>
              </c:pt>
              <c:pt idx="25">
                <c:v>23-3-2020</c:v>
              </c:pt>
              <c:pt idx="26">
                <c:v>24-3-2020</c:v>
              </c:pt>
              <c:pt idx="27">
                <c:v>25-3-2020</c:v>
              </c:pt>
              <c:pt idx="28">
                <c:v>26-3-2020</c:v>
              </c:pt>
              <c:pt idx="29">
                <c:v>27-3-2020</c:v>
              </c:pt>
              <c:pt idx="30">
                <c:v>28-3-2020</c:v>
              </c:pt>
              <c:pt idx="31">
                <c:v>29-3-2020</c:v>
              </c:pt>
              <c:pt idx="32">
                <c:v>30-3-2020</c:v>
              </c:pt>
              <c:pt idx="33">
                <c:v>31-3-2020</c:v>
              </c:pt>
              <c:pt idx="34">
                <c:v>1-4-2020</c:v>
              </c:pt>
              <c:pt idx="35">
                <c:v>2-4-2020</c:v>
              </c:pt>
              <c:pt idx="36">
                <c:v>3-4-2020</c:v>
              </c:pt>
              <c:pt idx="37">
                <c:v>4-4-2020</c:v>
              </c:pt>
              <c:pt idx="38">
                <c:v>5-4-2020</c:v>
              </c:pt>
              <c:pt idx="39">
                <c:v>6-4-2020</c:v>
              </c:pt>
              <c:pt idx="40">
                <c:v>7-4-2020</c:v>
              </c:pt>
              <c:pt idx="41">
                <c:v>8-4-2020</c:v>
              </c:pt>
              <c:pt idx="42">
                <c:v>9-4-2020</c:v>
              </c:pt>
              <c:pt idx="43">
                <c:v>10-4-2020</c:v>
              </c:pt>
              <c:pt idx="44">
                <c:v>11-4-2020</c:v>
              </c:pt>
              <c:pt idx="45">
                <c:v>12-4-2020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Official!$F$4:$F$51</c15:sqref>
                  </c15:fullRef>
                </c:ext>
              </c:extLst>
              <c:f>Official!$F$4:$F$50</c:f>
              <c:numCache>
                <c:formatCode>#,##0</c:formatCode>
                <c:ptCount val="47"/>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pt idx="33">
                  <c:v>845</c:v>
                </c:pt>
                <c:pt idx="34">
                  <c:v>1019</c:v>
                </c:pt>
                <c:pt idx="35">
                  <c:v>1083</c:v>
                </c:pt>
                <c:pt idx="36">
                  <c:v>1026</c:v>
                </c:pt>
                <c:pt idx="37">
                  <c:v>904</c:v>
                </c:pt>
                <c:pt idx="38">
                  <c:v>1224</c:v>
                </c:pt>
                <c:pt idx="39">
                  <c:v>952</c:v>
                </c:pt>
                <c:pt idx="40">
                  <c:v>777</c:v>
                </c:pt>
                <c:pt idx="41">
                  <c:v>969</c:v>
                </c:pt>
                <c:pt idx="42">
                  <c:v>1213</c:v>
                </c:pt>
                <c:pt idx="43">
                  <c:v>1335</c:v>
                </c:pt>
                <c:pt idx="44">
                  <c:v>1316</c:v>
                </c:pt>
                <c:pt idx="45">
                  <c:v>1188</c:v>
                </c:pt>
              </c:numCache>
            </c:numRef>
          </c:val>
          <c:extLst>
            <c:ext xmlns:c16="http://schemas.microsoft.com/office/drawing/2014/chart" uri="{C3380CC4-5D6E-409C-BE32-E72D297353CC}">
              <c16:uniqueId val="{00000000-7752-467C-9FB4-691CBEC131E6}"/>
            </c:ext>
          </c:extLst>
        </c:ser>
        <c:dLbls>
          <c:showLegendKey val="0"/>
          <c:showVal val="0"/>
          <c:showCatName val="0"/>
          <c:showSerName val="0"/>
          <c:showPercent val="0"/>
          <c:showBubbleSize val="0"/>
        </c:dLbls>
        <c:gapWidth val="39"/>
        <c:axId val="596545392"/>
        <c:axId val="596544408"/>
      </c:barChart>
      <c:lineChart>
        <c:grouping val="standard"/>
        <c:varyColors val="0"/>
        <c:ser>
          <c:idx val="1"/>
          <c:order val="0"/>
          <c:tx>
            <c:strRef>
              <c:f>Official!$V$3</c:f>
              <c:strCache>
                <c:ptCount val="1"/>
                <c:pt idx="0">
                  <c:v>last 7 days</c:v>
                </c:pt>
              </c:strCache>
            </c:strRef>
          </c:tx>
          <c:spPr>
            <a:ln w="63500" cap="rnd">
              <a:solidFill>
                <a:schemeClr val="accent1"/>
              </a:solidFill>
              <a:round/>
            </a:ln>
            <a:effectLst/>
          </c:spPr>
          <c:marker>
            <c:symbol val="none"/>
          </c:marker>
          <c:cat>
            <c:numRef>
              <c:extLst>
                <c:ext xmlns:c15="http://schemas.microsoft.com/office/drawing/2012/chart" uri="{02D57815-91ED-43cb-92C2-25804820EDAC}">
                  <c15:fullRef>
                    <c15:sqref>Official!$C$4:$C$51</c15:sqref>
                  </c15:fullRef>
                </c:ext>
              </c:extLst>
              <c:f>Official!$C$4:$C$50</c:f>
              <c:numCache>
                <c:formatCode>m/d/yyyy</c:formatCode>
                <c:ptCount val="47"/>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pt idx="42">
                  <c:v>43930</c:v>
                </c:pt>
                <c:pt idx="43">
                  <c:v>43931</c:v>
                </c:pt>
                <c:pt idx="44">
                  <c:v>43932</c:v>
                </c:pt>
                <c:pt idx="45">
                  <c:v>43933</c:v>
                </c:pt>
              </c:numCache>
            </c:numRef>
          </c:cat>
          <c:val>
            <c:numRef>
              <c:extLst>
                <c:ext xmlns:c15="http://schemas.microsoft.com/office/drawing/2012/chart" uri="{02D57815-91ED-43cb-92C2-25804820EDAC}">
                  <c15:fullRef>
                    <c15:sqref>Official!$V$4:$V$51</c15:sqref>
                  </c15:fullRef>
                </c:ext>
              </c:extLst>
              <c:f>Official!$V$4:$V$50</c:f>
              <c:numCache>
                <c:formatCode>0</c:formatCode>
                <c:ptCount val="47"/>
                <c:pt idx="6">
                  <c:v>5.4285714285714288</c:v>
                </c:pt>
                <c:pt idx="7">
                  <c:v>11.571428571428571</c:v>
                </c:pt>
                <c:pt idx="8">
                  <c:v>18</c:v>
                </c:pt>
                <c:pt idx="9">
                  <c:v>26</c:v>
                </c:pt>
                <c:pt idx="10">
                  <c:v>36.571428571428569</c:v>
                </c:pt>
                <c:pt idx="11">
                  <c:v>43.428571428571431</c:v>
                </c:pt>
                <c:pt idx="12">
                  <c:v>51.285714285714285</c:v>
                </c:pt>
                <c:pt idx="13">
                  <c:v>66.428571428571431</c:v>
                </c:pt>
                <c:pt idx="14">
                  <c:v>76</c:v>
                </c:pt>
                <c:pt idx="15">
                  <c:v>96.571428571428569</c:v>
                </c:pt>
                <c:pt idx="16">
                  <c:v>110.14285714285714</c:v>
                </c:pt>
                <c:pt idx="17">
                  <c:v>124.28571428571429</c:v>
                </c:pt>
                <c:pt idx="18">
                  <c:v>156</c:v>
                </c:pt>
                <c:pt idx="19">
                  <c:v>189</c:v>
                </c:pt>
                <c:pt idx="20">
                  <c:v>221.14285714285714</c:v>
                </c:pt>
                <c:pt idx="21">
                  <c:v>263.71428571428572</c:v>
                </c:pt>
                <c:pt idx="22">
                  <c:v>312.85714285714283</c:v>
                </c:pt>
                <c:pt idx="23">
                  <c:v>381.71428571428572</c:v>
                </c:pt>
                <c:pt idx="24">
                  <c:v>438.42857142857144</c:v>
                </c:pt>
                <c:pt idx="25">
                  <c:v>476.57142857142856</c:v>
                </c:pt>
                <c:pt idx="26">
                  <c:v>550.71428571428567</c:v>
                </c:pt>
                <c:pt idx="27">
                  <c:v>623</c:v>
                </c:pt>
                <c:pt idx="28">
                  <c:v>710.14285714285711</c:v>
                </c:pt>
                <c:pt idx="29">
                  <c:v>801.28571428571433</c:v>
                </c:pt>
                <c:pt idx="30">
                  <c:v>875.85714285714289</c:v>
                </c:pt>
                <c:pt idx="31">
                  <c:v>951.71428571428567</c:v>
                </c:pt>
                <c:pt idx="32">
                  <c:v>1000.1428571428571</c:v>
                </c:pt>
                <c:pt idx="33">
                  <c:v>1005</c:v>
                </c:pt>
                <c:pt idx="34">
                  <c:v>1028.8571428571429</c:v>
                </c:pt>
                <c:pt idx="35">
                  <c:v>1038</c:v>
                </c:pt>
                <c:pt idx="36">
                  <c:v>1017.1428571428571</c:v>
                </c:pt>
                <c:pt idx="37">
                  <c:v>980.71428571428567</c:v>
                </c:pt>
                <c:pt idx="38">
                  <c:v>997.85714285714289</c:v>
                </c:pt>
                <c:pt idx="39">
                  <c:v>1007.5714285714286</c:v>
                </c:pt>
                <c:pt idx="40">
                  <c:v>997.85714285714289</c:v>
                </c:pt>
                <c:pt idx="41">
                  <c:v>990.71428571428567</c:v>
                </c:pt>
                <c:pt idx="42">
                  <c:v>1009.2857142857143</c:v>
                </c:pt>
                <c:pt idx="43">
                  <c:v>1053.4285714285713</c:v>
                </c:pt>
                <c:pt idx="44">
                  <c:v>1112.2857142857142</c:v>
                </c:pt>
                <c:pt idx="45">
                  <c:v>1107.1428571428571</c:v>
                </c:pt>
              </c:numCache>
            </c:numRef>
          </c:val>
          <c:smooth val="0"/>
          <c:extLst>
            <c:ext xmlns:c16="http://schemas.microsoft.com/office/drawing/2014/chart" uri="{C3380CC4-5D6E-409C-BE32-E72D297353CC}">
              <c16:uniqueId val="{00000001-7752-467C-9FB4-691CBEC131E6}"/>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4"/>
        <c:tickMarkSkip val="4"/>
        <c:noMultiLvlLbl val="1"/>
      </c:catAx>
      <c:valAx>
        <c:axId val="59654440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majorUnit val="500"/>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COVID-19 in The Netherlands per day</a:t>
            </a:r>
            <a:endParaRPr lang="en-NL">
              <a:effectLst/>
            </a:endParaRPr>
          </a:p>
        </c:rich>
      </c:tx>
      <c:layout>
        <c:manualLayout>
          <c:xMode val="edge"/>
          <c:yMode val="edge"/>
          <c:x val="0.24350630920111324"/>
          <c:y val="2.4970281245872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0"/>
          <c:order val="1"/>
          <c:tx>
            <c:strRef>
              <c:f>Official!$F$3</c:f>
              <c:strCache>
                <c:ptCount val="1"/>
                <c:pt idx="0">
                  <c:v>New Cases</c:v>
                </c:pt>
              </c:strCache>
            </c:strRef>
          </c:tx>
          <c:spPr>
            <a:solidFill>
              <a:schemeClr val="accent1">
                <a:lumMod val="20000"/>
                <a:lumOff val="80000"/>
              </a:schemeClr>
            </a:solidFill>
            <a:ln>
              <a:noFill/>
            </a:ln>
            <a:effectLst/>
          </c:spPr>
          <c:invertIfNegative val="0"/>
          <c:cat>
            <c:strLit>
              <c:ptCount val="47"/>
              <c:pt idx="1">
                <c:v>March</c:v>
              </c:pt>
              <c:pt idx="32">
                <c:v>April</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Official!$F$4:$F$51</c15:sqref>
                  </c15:fullRef>
                </c:ext>
              </c:extLst>
              <c:f>Official!$F$6:$F$51</c:f>
              <c:numCache>
                <c:formatCode>#,##0</c:formatCode>
                <c:ptCount val="46"/>
                <c:pt idx="0">
                  <c:v>4</c:v>
                </c:pt>
                <c:pt idx="1">
                  <c:v>3</c:v>
                </c:pt>
                <c:pt idx="2">
                  <c:v>8</c:v>
                </c:pt>
                <c:pt idx="3">
                  <c:v>6</c:v>
                </c:pt>
                <c:pt idx="4">
                  <c:v>15</c:v>
                </c:pt>
                <c:pt idx="5">
                  <c:v>44</c:v>
                </c:pt>
                <c:pt idx="6">
                  <c:v>46</c:v>
                </c:pt>
                <c:pt idx="7">
                  <c:v>60</c:v>
                </c:pt>
                <c:pt idx="8">
                  <c:v>77</c:v>
                </c:pt>
                <c:pt idx="9">
                  <c:v>56</c:v>
                </c:pt>
                <c:pt idx="10">
                  <c:v>61</c:v>
                </c:pt>
                <c:pt idx="11">
                  <c:v>121</c:v>
                </c:pt>
                <c:pt idx="12">
                  <c:v>111</c:v>
                </c:pt>
                <c:pt idx="13">
                  <c:v>190</c:v>
                </c:pt>
                <c:pt idx="14">
                  <c:v>155</c:v>
                </c:pt>
                <c:pt idx="15">
                  <c:v>176</c:v>
                </c:pt>
                <c:pt idx="16">
                  <c:v>278</c:v>
                </c:pt>
                <c:pt idx="17">
                  <c:v>292</c:v>
                </c:pt>
                <c:pt idx="18">
                  <c:v>346</c:v>
                </c:pt>
                <c:pt idx="19">
                  <c:v>409</c:v>
                </c:pt>
                <c:pt idx="20">
                  <c:v>534</c:v>
                </c:pt>
                <c:pt idx="21">
                  <c:v>637</c:v>
                </c:pt>
                <c:pt idx="22">
                  <c:v>573</c:v>
                </c:pt>
                <c:pt idx="23">
                  <c:v>545</c:v>
                </c:pt>
                <c:pt idx="24">
                  <c:v>811</c:v>
                </c:pt>
                <c:pt idx="25">
                  <c:v>852</c:v>
                </c:pt>
                <c:pt idx="26">
                  <c:v>1019</c:v>
                </c:pt>
                <c:pt idx="27">
                  <c:v>1172</c:v>
                </c:pt>
                <c:pt idx="28">
                  <c:v>1159</c:v>
                </c:pt>
                <c:pt idx="29">
                  <c:v>1104</c:v>
                </c:pt>
                <c:pt idx="30">
                  <c:v>884</c:v>
                </c:pt>
                <c:pt idx="31">
                  <c:v>845</c:v>
                </c:pt>
                <c:pt idx="32">
                  <c:v>1019</c:v>
                </c:pt>
                <c:pt idx="33">
                  <c:v>1083</c:v>
                </c:pt>
                <c:pt idx="34">
                  <c:v>1026</c:v>
                </c:pt>
                <c:pt idx="35">
                  <c:v>904</c:v>
                </c:pt>
                <c:pt idx="36">
                  <c:v>1224</c:v>
                </c:pt>
                <c:pt idx="37">
                  <c:v>952</c:v>
                </c:pt>
                <c:pt idx="38">
                  <c:v>777</c:v>
                </c:pt>
                <c:pt idx="39">
                  <c:v>969</c:v>
                </c:pt>
                <c:pt idx="40">
                  <c:v>1213</c:v>
                </c:pt>
                <c:pt idx="41">
                  <c:v>1335</c:v>
                </c:pt>
                <c:pt idx="42">
                  <c:v>1316</c:v>
                </c:pt>
                <c:pt idx="43">
                  <c:v>1188</c:v>
                </c:pt>
              </c:numCache>
            </c:numRef>
          </c:val>
          <c:extLst>
            <c:ext xmlns:c16="http://schemas.microsoft.com/office/drawing/2014/chart" uri="{C3380CC4-5D6E-409C-BE32-E72D297353CC}">
              <c16:uniqueId val="{00000000-75D8-4923-AF22-5361E977732B}"/>
            </c:ext>
          </c:extLst>
        </c:ser>
        <c:ser>
          <c:idx val="2"/>
          <c:order val="2"/>
          <c:tx>
            <c:strRef>
              <c:f>Official!$Q$3</c:f>
              <c:strCache>
                <c:ptCount val="1"/>
                <c:pt idx="0">
                  <c:v>New</c:v>
                </c:pt>
              </c:strCache>
            </c:strRef>
          </c:tx>
          <c:spPr>
            <a:solidFill>
              <a:srgbClr val="FF0000">
                <a:alpha val="20000"/>
              </a:srgbClr>
            </a:solidFill>
            <a:ln>
              <a:noFill/>
            </a:ln>
            <a:effectLst/>
          </c:spPr>
          <c:invertIfNegative val="0"/>
          <c:cat>
            <c:strLit>
              <c:ptCount val="47"/>
              <c:pt idx="1">
                <c:v>March</c:v>
              </c:pt>
              <c:pt idx="32">
                <c:v>April</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Official!$Q$4:$Q$51</c15:sqref>
                  </c15:fullRef>
                </c:ext>
              </c:extLst>
              <c:f>Official!$Q$6:$Q$51</c:f>
              <c:numCache>
                <c:formatCode>#,##0</c:formatCode>
                <c:ptCount val="46"/>
                <c:pt idx="6">
                  <c:v>1</c:v>
                </c:pt>
                <c:pt idx="7">
                  <c:v>0</c:v>
                </c:pt>
                <c:pt idx="8">
                  <c:v>2</c:v>
                </c:pt>
                <c:pt idx="9">
                  <c:v>0</c:v>
                </c:pt>
                <c:pt idx="10">
                  <c:v>1</c:v>
                </c:pt>
                <c:pt idx="11">
                  <c:v>1</c:v>
                </c:pt>
                <c:pt idx="12">
                  <c:v>0</c:v>
                </c:pt>
                <c:pt idx="13">
                  <c:v>5</c:v>
                </c:pt>
                <c:pt idx="14">
                  <c:v>2</c:v>
                </c:pt>
                <c:pt idx="15">
                  <c:v>8</c:v>
                </c:pt>
                <c:pt idx="16">
                  <c:v>4</c:v>
                </c:pt>
                <c:pt idx="17">
                  <c:v>19</c:v>
                </c:pt>
                <c:pt idx="18">
                  <c:v>15</c:v>
                </c:pt>
                <c:pt idx="19">
                  <c:v>18</c:v>
                </c:pt>
                <c:pt idx="20">
                  <c:v>30</c:v>
                </c:pt>
                <c:pt idx="21">
                  <c:v>30</c:v>
                </c:pt>
                <c:pt idx="22">
                  <c:v>43</c:v>
                </c:pt>
                <c:pt idx="23">
                  <c:v>34</c:v>
                </c:pt>
                <c:pt idx="24">
                  <c:v>63</c:v>
                </c:pt>
                <c:pt idx="25">
                  <c:v>80</c:v>
                </c:pt>
                <c:pt idx="26">
                  <c:v>78</c:v>
                </c:pt>
                <c:pt idx="27">
                  <c:v>112</c:v>
                </c:pt>
                <c:pt idx="28">
                  <c:v>93</c:v>
                </c:pt>
                <c:pt idx="29">
                  <c:v>132</c:v>
                </c:pt>
                <c:pt idx="30">
                  <c:v>93</c:v>
                </c:pt>
                <c:pt idx="31">
                  <c:v>175</c:v>
                </c:pt>
                <c:pt idx="32">
                  <c:v>134</c:v>
                </c:pt>
                <c:pt idx="33">
                  <c:v>166</c:v>
                </c:pt>
                <c:pt idx="34">
                  <c:v>148</c:v>
                </c:pt>
                <c:pt idx="35">
                  <c:v>164</c:v>
                </c:pt>
                <c:pt idx="36">
                  <c:v>115</c:v>
                </c:pt>
                <c:pt idx="37">
                  <c:v>101</c:v>
                </c:pt>
                <c:pt idx="38">
                  <c:v>234</c:v>
                </c:pt>
                <c:pt idx="39">
                  <c:v>147</c:v>
                </c:pt>
                <c:pt idx="40">
                  <c:v>148</c:v>
                </c:pt>
                <c:pt idx="41">
                  <c:v>115</c:v>
                </c:pt>
                <c:pt idx="42">
                  <c:v>132</c:v>
                </c:pt>
                <c:pt idx="43">
                  <c:v>94</c:v>
                </c:pt>
              </c:numCache>
            </c:numRef>
          </c:val>
          <c:extLst>
            <c:ext xmlns:c16="http://schemas.microsoft.com/office/drawing/2014/chart" uri="{C3380CC4-5D6E-409C-BE32-E72D297353CC}">
              <c16:uniqueId val="{00000002-75D8-4923-AF22-5361E977732B}"/>
            </c:ext>
          </c:extLst>
        </c:ser>
        <c:ser>
          <c:idx val="4"/>
          <c:order val="4"/>
          <c:tx>
            <c:strRef>
              <c:f>Official!$L$3</c:f>
              <c:strCache>
                <c:ptCount val="1"/>
                <c:pt idx="0">
                  <c:v>New</c:v>
                </c:pt>
              </c:strCache>
            </c:strRef>
          </c:tx>
          <c:spPr>
            <a:solidFill>
              <a:schemeClr val="accent2">
                <a:lumMod val="60000"/>
                <a:lumOff val="40000"/>
              </a:schemeClr>
            </a:solidFill>
            <a:ln>
              <a:noFill/>
            </a:ln>
            <a:effectLst/>
          </c:spPr>
          <c:invertIfNegative val="0"/>
          <c:cat>
            <c:strLit>
              <c:ptCount val="47"/>
              <c:pt idx="1">
                <c:v>March</c:v>
              </c:pt>
              <c:pt idx="32">
                <c:v>April</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Official!$L$4:$L$51</c15:sqref>
                  </c15:fullRef>
                </c:ext>
              </c:extLst>
              <c:f>Official!$L$6:$L$51</c:f>
              <c:numCache>
                <c:formatCode>#,##0</c:formatCode>
                <c:ptCount val="46"/>
                <c:pt idx="12">
                  <c:v>85</c:v>
                </c:pt>
                <c:pt idx="13">
                  <c:v>29</c:v>
                </c:pt>
                <c:pt idx="14">
                  <c:v>21</c:v>
                </c:pt>
                <c:pt idx="15">
                  <c:v>26</c:v>
                </c:pt>
                <c:pt idx="16">
                  <c:v>43</c:v>
                </c:pt>
                <c:pt idx="17">
                  <c:v>109</c:v>
                </c:pt>
                <c:pt idx="18">
                  <c:v>94</c:v>
                </c:pt>
                <c:pt idx="19">
                  <c:v>81</c:v>
                </c:pt>
                <c:pt idx="20">
                  <c:v>154</c:v>
                </c:pt>
                <c:pt idx="21">
                  <c:v>193</c:v>
                </c:pt>
                <c:pt idx="22">
                  <c:v>152</c:v>
                </c:pt>
                <c:pt idx="23">
                  <c:v>242</c:v>
                </c:pt>
                <c:pt idx="24">
                  <c:v>265</c:v>
                </c:pt>
                <c:pt idx="25">
                  <c:v>341</c:v>
                </c:pt>
                <c:pt idx="26">
                  <c:v>315</c:v>
                </c:pt>
                <c:pt idx="27">
                  <c:v>349</c:v>
                </c:pt>
                <c:pt idx="28">
                  <c:v>454</c:v>
                </c:pt>
                <c:pt idx="29">
                  <c:v>529</c:v>
                </c:pt>
                <c:pt idx="30">
                  <c:v>507</c:v>
                </c:pt>
                <c:pt idx="31">
                  <c:v>722</c:v>
                </c:pt>
                <c:pt idx="32">
                  <c:v>447</c:v>
                </c:pt>
                <c:pt idx="33">
                  <c:v>625</c:v>
                </c:pt>
                <c:pt idx="34">
                  <c:v>502</c:v>
                </c:pt>
                <c:pt idx="35">
                  <c:v>336</c:v>
                </c:pt>
                <c:pt idx="36">
                  <c:v>253</c:v>
                </c:pt>
                <c:pt idx="37">
                  <c:v>260</c:v>
                </c:pt>
                <c:pt idx="38">
                  <c:v>292</c:v>
                </c:pt>
                <c:pt idx="39">
                  <c:v>308</c:v>
                </c:pt>
                <c:pt idx="40">
                  <c:v>237</c:v>
                </c:pt>
                <c:pt idx="41">
                  <c:v>225</c:v>
                </c:pt>
                <c:pt idx="42">
                  <c:v>189</c:v>
                </c:pt>
                <c:pt idx="43">
                  <c:v>203</c:v>
                </c:pt>
              </c:numCache>
            </c:numRef>
          </c:val>
          <c:extLst>
            <c:ext xmlns:c16="http://schemas.microsoft.com/office/drawing/2014/chart" uri="{C3380CC4-5D6E-409C-BE32-E72D297353CC}">
              <c16:uniqueId val="{00000004-75D8-4923-AF22-5361E977732B}"/>
            </c:ext>
          </c:extLst>
        </c:ser>
        <c:dLbls>
          <c:showLegendKey val="0"/>
          <c:showVal val="0"/>
          <c:showCatName val="0"/>
          <c:showSerName val="0"/>
          <c:showPercent val="0"/>
          <c:showBubbleSize val="0"/>
        </c:dLbls>
        <c:gapWidth val="150"/>
        <c:axId val="596545392"/>
        <c:axId val="596544408"/>
      </c:barChart>
      <c:lineChart>
        <c:grouping val="standard"/>
        <c:varyColors val="0"/>
        <c:ser>
          <c:idx val="1"/>
          <c:order val="0"/>
          <c:tx>
            <c:strRef>
              <c:f>Official!$V$3</c:f>
              <c:strCache>
                <c:ptCount val="1"/>
                <c:pt idx="0">
                  <c:v>last 7 days</c:v>
                </c:pt>
              </c:strCache>
            </c:strRef>
          </c:tx>
          <c:spPr>
            <a:ln w="63500" cap="rnd">
              <a:solidFill>
                <a:schemeClr val="accent1"/>
              </a:solidFill>
              <a:round/>
            </a:ln>
            <a:effectLst/>
          </c:spPr>
          <c:marker>
            <c:symbol val="none"/>
          </c:marker>
          <c:cat>
            <c:strRef>
              <c:extLst>
                <c:ext xmlns:c15="http://schemas.microsoft.com/office/drawing/2012/chart" uri="{02D57815-91ED-43cb-92C2-25804820EDAC}">
                  <c15:fullRef>
                    <c15:sqref>Official!$AD$4:$AD$52</c15:sqref>
                  </c15:fullRef>
                </c:ext>
              </c:extLst>
              <c:f>Official!$AD$6:$AD$52</c:f>
              <c:strCache>
                <c:ptCount val="33"/>
                <c:pt idx="1">
                  <c:v>March</c:v>
                </c:pt>
                <c:pt idx="32">
                  <c:v>April</c:v>
                </c:pt>
              </c:strCache>
            </c:strRef>
          </c:cat>
          <c:val>
            <c:numRef>
              <c:extLst>
                <c:ext xmlns:c15="http://schemas.microsoft.com/office/drawing/2012/chart" uri="{02D57815-91ED-43cb-92C2-25804820EDAC}">
                  <c15:fullRef>
                    <c15:sqref>Official!$V$4:$V$52</c15:sqref>
                  </c15:fullRef>
                </c:ext>
              </c:extLst>
              <c:f>Official!$V$6:$V$52</c:f>
              <c:numCache>
                <c:formatCode>0</c:formatCode>
                <c:ptCount val="47"/>
                <c:pt idx="4">
                  <c:v>5.4285714285714288</c:v>
                </c:pt>
                <c:pt idx="5">
                  <c:v>11.571428571428571</c:v>
                </c:pt>
                <c:pt idx="6">
                  <c:v>18</c:v>
                </c:pt>
                <c:pt idx="7">
                  <c:v>26</c:v>
                </c:pt>
                <c:pt idx="8">
                  <c:v>36.571428571428569</c:v>
                </c:pt>
                <c:pt idx="9">
                  <c:v>43.428571428571431</c:v>
                </c:pt>
                <c:pt idx="10">
                  <c:v>51.285714285714285</c:v>
                </c:pt>
                <c:pt idx="11">
                  <c:v>66.428571428571431</c:v>
                </c:pt>
                <c:pt idx="12">
                  <c:v>76</c:v>
                </c:pt>
                <c:pt idx="13">
                  <c:v>96.571428571428569</c:v>
                </c:pt>
                <c:pt idx="14">
                  <c:v>110.14285714285714</c:v>
                </c:pt>
                <c:pt idx="15">
                  <c:v>124.28571428571429</c:v>
                </c:pt>
                <c:pt idx="16">
                  <c:v>156</c:v>
                </c:pt>
                <c:pt idx="17">
                  <c:v>189</c:v>
                </c:pt>
                <c:pt idx="18">
                  <c:v>221.14285714285714</c:v>
                </c:pt>
                <c:pt idx="19">
                  <c:v>263.71428571428572</c:v>
                </c:pt>
                <c:pt idx="20">
                  <c:v>312.85714285714283</c:v>
                </c:pt>
                <c:pt idx="21">
                  <c:v>381.71428571428572</c:v>
                </c:pt>
                <c:pt idx="22">
                  <c:v>438.42857142857144</c:v>
                </c:pt>
                <c:pt idx="23">
                  <c:v>476.57142857142856</c:v>
                </c:pt>
                <c:pt idx="24">
                  <c:v>550.71428571428567</c:v>
                </c:pt>
                <c:pt idx="25">
                  <c:v>623</c:v>
                </c:pt>
                <c:pt idx="26">
                  <c:v>710.14285714285711</c:v>
                </c:pt>
                <c:pt idx="27">
                  <c:v>801.28571428571433</c:v>
                </c:pt>
                <c:pt idx="28">
                  <c:v>875.85714285714289</c:v>
                </c:pt>
                <c:pt idx="29">
                  <c:v>951.71428571428567</c:v>
                </c:pt>
                <c:pt idx="30">
                  <c:v>1000.1428571428571</c:v>
                </c:pt>
                <c:pt idx="31">
                  <c:v>1005</c:v>
                </c:pt>
                <c:pt idx="32">
                  <c:v>1028.8571428571429</c:v>
                </c:pt>
                <c:pt idx="33">
                  <c:v>1038</c:v>
                </c:pt>
                <c:pt idx="34">
                  <c:v>1017.1428571428571</c:v>
                </c:pt>
                <c:pt idx="35">
                  <c:v>980.71428571428567</c:v>
                </c:pt>
                <c:pt idx="36">
                  <c:v>997.85714285714289</c:v>
                </c:pt>
                <c:pt idx="37">
                  <c:v>1007.5714285714286</c:v>
                </c:pt>
                <c:pt idx="38">
                  <c:v>997.85714285714289</c:v>
                </c:pt>
                <c:pt idx="39">
                  <c:v>990.71428571428567</c:v>
                </c:pt>
                <c:pt idx="40">
                  <c:v>1009.2857142857143</c:v>
                </c:pt>
                <c:pt idx="41">
                  <c:v>1053.4285714285713</c:v>
                </c:pt>
                <c:pt idx="42">
                  <c:v>1112.2857142857142</c:v>
                </c:pt>
                <c:pt idx="43">
                  <c:v>1107.1428571428571</c:v>
                </c:pt>
              </c:numCache>
            </c:numRef>
          </c:val>
          <c:smooth val="0"/>
          <c:extLst>
            <c:ext xmlns:c16="http://schemas.microsoft.com/office/drawing/2014/chart" uri="{C3380CC4-5D6E-409C-BE32-E72D297353CC}">
              <c16:uniqueId val="{00000001-75D8-4923-AF22-5361E977732B}"/>
            </c:ext>
          </c:extLst>
        </c:ser>
        <c:ser>
          <c:idx val="3"/>
          <c:order val="3"/>
          <c:tx>
            <c:strRef>
              <c:f>Official!$Z$3</c:f>
              <c:strCache>
                <c:ptCount val="1"/>
              </c:strCache>
            </c:strRef>
          </c:tx>
          <c:spPr>
            <a:ln w="63500" cap="rnd">
              <a:solidFill>
                <a:srgbClr val="FF0000"/>
              </a:solidFill>
              <a:round/>
            </a:ln>
            <a:effectLst/>
          </c:spPr>
          <c:marker>
            <c:symbol val="none"/>
          </c:marker>
          <c:cat>
            <c:strRef>
              <c:extLst>
                <c:ext xmlns:c15="http://schemas.microsoft.com/office/drawing/2012/chart" uri="{02D57815-91ED-43cb-92C2-25804820EDAC}">
                  <c15:fullRef>
                    <c15:sqref>Official!$AD$4:$AD$52</c15:sqref>
                  </c15:fullRef>
                </c:ext>
              </c:extLst>
              <c:f>Official!$AD$6:$AD$52</c:f>
              <c:strCache>
                <c:ptCount val="33"/>
                <c:pt idx="1">
                  <c:v>March</c:v>
                </c:pt>
                <c:pt idx="32">
                  <c:v>April</c:v>
                </c:pt>
              </c:strCache>
            </c:strRef>
          </c:cat>
          <c:val>
            <c:numRef>
              <c:extLst>
                <c:ext xmlns:c15="http://schemas.microsoft.com/office/drawing/2012/chart" uri="{02D57815-91ED-43cb-92C2-25804820EDAC}">
                  <c15:fullRef>
                    <c15:sqref>Official!$Z$4:$Z$52</c15:sqref>
                  </c15:fullRef>
                </c:ext>
              </c:extLst>
              <c:f>Official!$Z$6:$Z$52</c:f>
              <c:numCache>
                <c:formatCode>0</c:formatCode>
                <c:ptCount val="47"/>
                <c:pt idx="0">
                  <c:v>0</c:v>
                </c:pt>
                <c:pt idx="1">
                  <c:v>0</c:v>
                </c:pt>
                <c:pt idx="2">
                  <c:v>0</c:v>
                </c:pt>
                <c:pt idx="3">
                  <c:v>0</c:v>
                </c:pt>
                <c:pt idx="4">
                  <c:v>0</c:v>
                </c:pt>
                <c:pt idx="5">
                  <c:v>0</c:v>
                </c:pt>
                <c:pt idx="6">
                  <c:v>0.14285714285714285</c:v>
                </c:pt>
                <c:pt idx="7">
                  <c:v>0.14285714285714285</c:v>
                </c:pt>
                <c:pt idx="8">
                  <c:v>0.42857142857142855</c:v>
                </c:pt>
                <c:pt idx="9">
                  <c:v>0.42857142857142855</c:v>
                </c:pt>
                <c:pt idx="10">
                  <c:v>0.5714285714285714</c:v>
                </c:pt>
                <c:pt idx="11">
                  <c:v>0.7142857142857143</c:v>
                </c:pt>
                <c:pt idx="12">
                  <c:v>0.7142857142857143</c:v>
                </c:pt>
                <c:pt idx="13">
                  <c:v>1.2857142857142858</c:v>
                </c:pt>
                <c:pt idx="14">
                  <c:v>1.5714285714285714</c:v>
                </c:pt>
                <c:pt idx="15">
                  <c:v>2.4285714285714284</c:v>
                </c:pt>
                <c:pt idx="16">
                  <c:v>3</c:v>
                </c:pt>
                <c:pt idx="17">
                  <c:v>5.5714285714285712</c:v>
                </c:pt>
                <c:pt idx="18">
                  <c:v>7.5714285714285712</c:v>
                </c:pt>
                <c:pt idx="19">
                  <c:v>10.142857142857142</c:v>
                </c:pt>
                <c:pt idx="20">
                  <c:v>13.714285714285714</c:v>
                </c:pt>
                <c:pt idx="21">
                  <c:v>17.714285714285715</c:v>
                </c:pt>
                <c:pt idx="22">
                  <c:v>22.714285714285715</c:v>
                </c:pt>
                <c:pt idx="23">
                  <c:v>27</c:v>
                </c:pt>
                <c:pt idx="24">
                  <c:v>33.285714285714285</c:v>
                </c:pt>
                <c:pt idx="25">
                  <c:v>42.571428571428569</c:v>
                </c:pt>
                <c:pt idx="26">
                  <c:v>51.142857142857146</c:v>
                </c:pt>
                <c:pt idx="27">
                  <c:v>62.857142857142854</c:v>
                </c:pt>
                <c:pt idx="28">
                  <c:v>71.857142857142861</c:v>
                </c:pt>
                <c:pt idx="29">
                  <c:v>84.571428571428569</c:v>
                </c:pt>
                <c:pt idx="30">
                  <c:v>93</c:v>
                </c:pt>
                <c:pt idx="31">
                  <c:v>109</c:v>
                </c:pt>
                <c:pt idx="32">
                  <c:v>116.71428571428571</c:v>
                </c:pt>
                <c:pt idx="33">
                  <c:v>129.28571428571428</c:v>
                </c:pt>
                <c:pt idx="34">
                  <c:v>134.42857142857142</c:v>
                </c:pt>
                <c:pt idx="35">
                  <c:v>144.57142857142858</c:v>
                </c:pt>
                <c:pt idx="36">
                  <c:v>142.14285714285714</c:v>
                </c:pt>
                <c:pt idx="37">
                  <c:v>143.28571428571428</c:v>
                </c:pt>
                <c:pt idx="38">
                  <c:v>151.71428571428572</c:v>
                </c:pt>
                <c:pt idx="39">
                  <c:v>153.57142857142858</c:v>
                </c:pt>
                <c:pt idx="40">
                  <c:v>151</c:v>
                </c:pt>
                <c:pt idx="41">
                  <c:v>146.28571428571428</c:v>
                </c:pt>
                <c:pt idx="42">
                  <c:v>141.71428571428572</c:v>
                </c:pt>
                <c:pt idx="43">
                  <c:v>138.71428571428572</c:v>
                </c:pt>
              </c:numCache>
            </c:numRef>
          </c:val>
          <c:smooth val="0"/>
          <c:extLst>
            <c:ext xmlns:c16="http://schemas.microsoft.com/office/drawing/2014/chart" uri="{C3380CC4-5D6E-409C-BE32-E72D297353CC}">
              <c16:uniqueId val="{00000003-75D8-4923-AF22-5361E977732B}"/>
            </c:ext>
          </c:extLst>
        </c:ser>
        <c:ser>
          <c:idx val="5"/>
          <c:order val="5"/>
          <c:tx>
            <c:strRef>
              <c:f>Official!$AC$3</c:f>
              <c:strCache>
                <c:ptCount val="1"/>
              </c:strCache>
            </c:strRef>
          </c:tx>
          <c:spPr>
            <a:ln w="63500" cap="rnd">
              <a:solidFill>
                <a:schemeClr val="accent2"/>
              </a:solidFill>
              <a:round/>
            </a:ln>
            <a:effectLst/>
          </c:spPr>
          <c:marker>
            <c:symbol val="none"/>
          </c:marker>
          <c:cat>
            <c:strRef>
              <c:extLst>
                <c:ext xmlns:c15="http://schemas.microsoft.com/office/drawing/2012/chart" uri="{02D57815-91ED-43cb-92C2-25804820EDAC}">
                  <c15:fullRef>
                    <c15:sqref>Official!$AD$4:$AD$52</c15:sqref>
                  </c15:fullRef>
                </c:ext>
              </c:extLst>
              <c:f>Official!$AD$6:$AD$52</c:f>
              <c:strCache>
                <c:ptCount val="33"/>
                <c:pt idx="1">
                  <c:v>March</c:v>
                </c:pt>
                <c:pt idx="32">
                  <c:v>April</c:v>
                </c:pt>
              </c:strCache>
            </c:strRef>
          </c:cat>
          <c:val>
            <c:numRef>
              <c:extLst>
                <c:ext xmlns:c15="http://schemas.microsoft.com/office/drawing/2012/chart" uri="{02D57815-91ED-43cb-92C2-25804820EDAC}">
                  <c15:fullRef>
                    <c15:sqref>Official!$AC$4:$AC$52</c15:sqref>
                  </c15:fullRef>
                </c:ext>
              </c:extLst>
              <c:f>Official!$AC$6:$AC$52</c:f>
              <c:numCache>
                <c:formatCode>0</c:formatCode>
                <c:ptCount val="47"/>
                <c:pt idx="5">
                  <c:v>0</c:v>
                </c:pt>
                <c:pt idx="6">
                  <c:v>0</c:v>
                </c:pt>
                <c:pt idx="7">
                  <c:v>0</c:v>
                </c:pt>
                <c:pt idx="8">
                  <c:v>0</c:v>
                </c:pt>
                <c:pt idx="9">
                  <c:v>0</c:v>
                </c:pt>
                <c:pt idx="10">
                  <c:v>0</c:v>
                </c:pt>
                <c:pt idx="11">
                  <c:v>0</c:v>
                </c:pt>
                <c:pt idx="12">
                  <c:v>12.142857142857142</c:v>
                </c:pt>
                <c:pt idx="13">
                  <c:v>16.285714285714285</c:v>
                </c:pt>
                <c:pt idx="14">
                  <c:v>19.285714285714285</c:v>
                </c:pt>
                <c:pt idx="15">
                  <c:v>23</c:v>
                </c:pt>
                <c:pt idx="16">
                  <c:v>29.142857142857142</c:v>
                </c:pt>
                <c:pt idx="17">
                  <c:v>44.714285714285715</c:v>
                </c:pt>
                <c:pt idx="18">
                  <c:v>58.142857142857146</c:v>
                </c:pt>
                <c:pt idx="19">
                  <c:v>57.571428571428569</c:v>
                </c:pt>
                <c:pt idx="20">
                  <c:v>75.428571428571431</c:v>
                </c:pt>
                <c:pt idx="21">
                  <c:v>100</c:v>
                </c:pt>
                <c:pt idx="22">
                  <c:v>118</c:v>
                </c:pt>
                <c:pt idx="23">
                  <c:v>146.42857142857142</c:v>
                </c:pt>
                <c:pt idx="24">
                  <c:v>168.71428571428572</c:v>
                </c:pt>
                <c:pt idx="25">
                  <c:v>204</c:v>
                </c:pt>
                <c:pt idx="26">
                  <c:v>237.42857142857142</c:v>
                </c:pt>
                <c:pt idx="27">
                  <c:v>265.28571428571428</c:v>
                </c:pt>
                <c:pt idx="28">
                  <c:v>302.57142857142856</c:v>
                </c:pt>
                <c:pt idx="29">
                  <c:v>356.42857142857144</c:v>
                </c:pt>
                <c:pt idx="30">
                  <c:v>394.28571428571428</c:v>
                </c:pt>
                <c:pt idx="31">
                  <c:v>459.57142857142856</c:v>
                </c:pt>
                <c:pt idx="32">
                  <c:v>474.71428571428572</c:v>
                </c:pt>
                <c:pt idx="33">
                  <c:v>519</c:v>
                </c:pt>
                <c:pt idx="34">
                  <c:v>540.85714285714289</c:v>
                </c:pt>
                <c:pt idx="35">
                  <c:v>524</c:v>
                </c:pt>
                <c:pt idx="36">
                  <c:v>484.57142857142856</c:v>
                </c:pt>
                <c:pt idx="37">
                  <c:v>449.28571428571428</c:v>
                </c:pt>
                <c:pt idx="38">
                  <c:v>387.85714285714283</c:v>
                </c:pt>
                <c:pt idx="39">
                  <c:v>368</c:v>
                </c:pt>
                <c:pt idx="40">
                  <c:v>312.57142857142856</c:v>
                </c:pt>
                <c:pt idx="41">
                  <c:v>273</c:v>
                </c:pt>
                <c:pt idx="42">
                  <c:v>252</c:v>
                </c:pt>
                <c:pt idx="43">
                  <c:v>244.85714285714286</c:v>
                </c:pt>
              </c:numCache>
            </c:numRef>
          </c:val>
          <c:smooth val="0"/>
          <c:extLst>
            <c:ext xmlns:c16="http://schemas.microsoft.com/office/drawing/2014/chart" uri="{C3380CC4-5D6E-409C-BE32-E72D297353CC}">
              <c16:uniqueId val="{00000005-75D8-4923-AF22-5361E977732B}"/>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413]mmm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1"/>
        <c:tickMarkSkip val="30"/>
        <c:noMultiLvlLbl val="1"/>
      </c:catAx>
      <c:valAx>
        <c:axId val="59654440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Total COVID-19 deaths in The Netherlands per day</a:t>
            </a:r>
            <a:endParaRPr lang="en-NL">
              <a:effectLst/>
            </a:endParaRPr>
          </a:p>
        </c:rich>
      </c:tx>
      <c:layout>
        <c:manualLayout>
          <c:xMode val="edge"/>
          <c:yMode val="edge"/>
          <c:x val="0.24350630920111324"/>
          <c:y val="2.4970281245872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4.920402881117393E-2"/>
          <c:y val="0.12922395287011529"/>
          <c:w val="0.89930099149892551"/>
          <c:h val="0.78983708333333336"/>
        </c:manualLayout>
      </c:layout>
      <c:barChart>
        <c:barDir val="col"/>
        <c:grouping val="clustered"/>
        <c:varyColors val="0"/>
        <c:ser>
          <c:idx val="0"/>
          <c:order val="1"/>
          <c:tx>
            <c:strRef>
              <c:f>Official!$F$3</c:f>
              <c:strCache>
                <c:ptCount val="1"/>
                <c:pt idx="0">
                  <c:v>New Cases</c:v>
                </c:pt>
              </c:strCache>
            </c:strRef>
          </c:tx>
          <c:spPr>
            <a:solidFill>
              <a:schemeClr val="accent1">
                <a:lumMod val="20000"/>
                <a:lumOff val="80000"/>
              </a:schemeClr>
            </a:solidFill>
            <a:ln>
              <a:noFill/>
            </a:ln>
            <a:effectLst/>
          </c:spPr>
          <c:invertIfNegative val="0"/>
          <c:val>
            <c:numRef>
              <c:f>Official!$AA$4:$AA$42</c:f>
              <c:numCache>
                <c:formatCode>0</c:formatCode>
                <c:ptCount val="39"/>
                <c:pt idx="0" formatCode="General">
                  <c:v>3</c:v>
                </c:pt>
                <c:pt idx="1">
                  <c:v>4</c:v>
                </c:pt>
                <c:pt idx="2">
                  <c:v>12</c:v>
                </c:pt>
                <c:pt idx="3">
                  <c:v>13</c:v>
                </c:pt>
                <c:pt idx="4">
                  <c:v>48</c:v>
                </c:pt>
                <c:pt idx="5">
                  <c:v>40</c:v>
                </c:pt>
                <c:pt idx="6">
                  <c:v>41</c:v>
                </c:pt>
                <c:pt idx="7">
                  <c:v>41</c:v>
                </c:pt>
                <c:pt idx="8">
                  <c:v>33</c:v>
                </c:pt>
                <c:pt idx="9">
                  <c:v>45</c:v>
                </c:pt>
                <c:pt idx="10">
                  <c:v>71</c:v>
                </c:pt>
                <c:pt idx="11">
                  <c:v>77</c:v>
                </c:pt>
                <c:pt idx="12">
                  <c:v>136</c:v>
                </c:pt>
                <c:pt idx="13">
                  <c:v>172</c:v>
                </c:pt>
                <c:pt idx="14">
                  <c:v>183</c:v>
                </c:pt>
                <c:pt idx="15">
                  <c:v>217</c:v>
                </c:pt>
                <c:pt idx="16">
                  <c:v>221</c:v>
                </c:pt>
                <c:pt idx="17">
                  <c:v>233</c:v>
                </c:pt>
                <c:pt idx="18">
                  <c:v>272</c:v>
                </c:pt>
                <c:pt idx="19">
                  <c:v>374</c:v>
                </c:pt>
                <c:pt idx="20">
                  <c:v>641</c:v>
                </c:pt>
                <c:pt idx="21">
                  <c:v>515</c:v>
                </c:pt>
                <c:pt idx="22">
                  <c:v>704</c:v>
                </c:pt>
                <c:pt idx="23">
                  <c:v>669</c:v>
                </c:pt>
                <c:pt idx="24">
                  <c:v>545</c:v>
                </c:pt>
                <c:pt idx="25">
                  <c:v>621</c:v>
                </c:pt>
                <c:pt idx="26">
                  <c:v>1131</c:v>
                </c:pt>
                <c:pt idx="27">
                  <c:v>1053</c:v>
                </c:pt>
                <c:pt idx="28">
                  <c:v>1050</c:v>
                </c:pt>
                <c:pt idx="29">
                  <c:v>1193</c:v>
                </c:pt>
                <c:pt idx="30">
                  <c:v>994</c:v>
                </c:pt>
                <c:pt idx="31">
                  <c:v>744</c:v>
                </c:pt>
                <c:pt idx="32">
                  <c:v>802</c:v>
                </c:pt>
                <c:pt idx="33">
                  <c:v>1127</c:v>
                </c:pt>
                <c:pt idx="34">
                  <c:v>1026</c:v>
                </c:pt>
                <c:pt idx="35">
                  <c:v>924</c:v>
                </c:pt>
                <c:pt idx="36">
                  <c:v>832</c:v>
                </c:pt>
              </c:numCache>
            </c:numRef>
          </c:val>
          <c:extLst>
            <c:ext xmlns:c16="http://schemas.microsoft.com/office/drawing/2014/chart" uri="{C3380CC4-5D6E-409C-BE32-E72D297353CC}">
              <c16:uniqueId val="{00000001-2CD7-45A7-808B-83DD2D9D265D}"/>
            </c:ext>
          </c:extLst>
        </c:ser>
        <c:dLbls>
          <c:showLegendKey val="0"/>
          <c:showVal val="0"/>
          <c:showCatName val="0"/>
          <c:showSerName val="0"/>
          <c:showPercent val="0"/>
          <c:showBubbleSize val="0"/>
        </c:dLbls>
        <c:gapWidth val="39"/>
        <c:axId val="596545392"/>
        <c:axId val="596544408"/>
      </c:barChart>
      <c:lineChart>
        <c:grouping val="standard"/>
        <c:varyColors val="0"/>
        <c:ser>
          <c:idx val="1"/>
          <c:order val="0"/>
          <c:tx>
            <c:strRef>
              <c:f>Official!$V$3</c:f>
              <c:strCache>
                <c:ptCount val="1"/>
                <c:pt idx="0">
                  <c:v>last 7 days</c:v>
                </c:pt>
              </c:strCache>
            </c:strRef>
          </c:tx>
          <c:spPr>
            <a:ln w="63500" cap="rnd">
              <a:solidFill>
                <a:schemeClr val="accent1"/>
              </a:solidFill>
              <a:round/>
            </a:ln>
            <a:effectLst/>
          </c:spPr>
          <c:marker>
            <c:symbol val="none"/>
          </c:marker>
          <c:cat>
            <c:numRef>
              <c:f>Official!$C$4:$C$43</c:f>
              <c:numCache>
                <c:formatCode>m/d/yyyy</c:formatCode>
                <c:ptCount val="40"/>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numCache>
            </c:numRef>
          </c:cat>
          <c:val>
            <c:numRef>
              <c:f>Official!$AB$4:$AB$42</c:f>
              <c:numCache>
                <c:formatCode>0</c:formatCode>
                <c:ptCount val="39"/>
                <c:pt idx="6">
                  <c:v>23</c:v>
                </c:pt>
                <c:pt idx="7">
                  <c:v>28.428571428571427</c:v>
                </c:pt>
                <c:pt idx="8">
                  <c:v>32.571428571428569</c:v>
                </c:pt>
                <c:pt idx="9">
                  <c:v>37.285714285714285</c:v>
                </c:pt>
                <c:pt idx="10">
                  <c:v>45.571428571428569</c:v>
                </c:pt>
                <c:pt idx="11">
                  <c:v>49.714285714285715</c:v>
                </c:pt>
                <c:pt idx="12">
                  <c:v>63.428571428571431</c:v>
                </c:pt>
                <c:pt idx="13">
                  <c:v>82.142857142857139</c:v>
                </c:pt>
                <c:pt idx="14">
                  <c:v>102.42857142857143</c:v>
                </c:pt>
                <c:pt idx="15">
                  <c:v>128.71428571428572</c:v>
                </c:pt>
                <c:pt idx="16">
                  <c:v>153.85714285714286</c:v>
                </c:pt>
                <c:pt idx="17">
                  <c:v>177</c:v>
                </c:pt>
                <c:pt idx="18">
                  <c:v>204.85714285714286</c:v>
                </c:pt>
                <c:pt idx="19">
                  <c:v>238.85714285714286</c:v>
                </c:pt>
                <c:pt idx="20">
                  <c:v>305.85714285714283</c:v>
                </c:pt>
                <c:pt idx="21">
                  <c:v>353.28571428571428</c:v>
                </c:pt>
                <c:pt idx="22">
                  <c:v>422.85714285714283</c:v>
                </c:pt>
                <c:pt idx="23">
                  <c:v>486.85714285714283</c:v>
                </c:pt>
                <c:pt idx="24">
                  <c:v>531.42857142857144</c:v>
                </c:pt>
                <c:pt idx="25">
                  <c:v>581.28571428571433</c:v>
                </c:pt>
                <c:pt idx="26">
                  <c:v>689.42857142857144</c:v>
                </c:pt>
                <c:pt idx="27">
                  <c:v>748.28571428571433</c:v>
                </c:pt>
                <c:pt idx="28">
                  <c:v>824.71428571428567</c:v>
                </c:pt>
                <c:pt idx="29">
                  <c:v>894.57142857142856</c:v>
                </c:pt>
                <c:pt idx="30">
                  <c:v>941</c:v>
                </c:pt>
                <c:pt idx="31">
                  <c:v>969.42857142857144</c:v>
                </c:pt>
                <c:pt idx="32">
                  <c:v>995.28571428571433</c:v>
                </c:pt>
                <c:pt idx="33">
                  <c:v>994.71428571428567</c:v>
                </c:pt>
                <c:pt idx="34">
                  <c:v>990.85714285714289</c:v>
                </c:pt>
                <c:pt idx="35">
                  <c:v>972.85714285714289</c:v>
                </c:pt>
                <c:pt idx="36">
                  <c:v>921.28571428571433</c:v>
                </c:pt>
              </c:numCache>
            </c:numRef>
          </c:val>
          <c:smooth val="0"/>
          <c:extLst>
            <c:ext xmlns:c16="http://schemas.microsoft.com/office/drawing/2014/chart" uri="{C3380CC4-5D6E-409C-BE32-E72D297353CC}">
              <c16:uniqueId val="{00000002-2CD7-45A7-808B-83DD2D9D265D}"/>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2"/>
        <c:noMultiLvlLbl val="1"/>
      </c:catAx>
      <c:valAx>
        <c:axId val="5965444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spc="0" baseline="0">
                <a:solidFill>
                  <a:sysClr val="windowText" lastClr="000000">
                    <a:lumMod val="65000"/>
                    <a:lumOff val="35000"/>
                  </a:sysClr>
                </a:solidFill>
                <a:latin typeface="+mn-lt"/>
                <a:ea typeface="+mn-ea"/>
                <a:cs typeface="+mn-cs"/>
              </a:defRPr>
            </a:pPr>
            <a:r>
              <a:rPr lang="nl-NL" sz="2000">
                <a:solidFill>
                  <a:schemeClr val="bg2">
                    <a:lumMod val="50000"/>
                  </a:schemeClr>
                </a:solidFill>
              </a:rPr>
              <a:t>New COVID-19 </a:t>
            </a:r>
            <a:r>
              <a:rPr lang="nl-NL" sz="2000" u="sng">
                <a:solidFill>
                  <a:schemeClr val="bg2">
                    <a:lumMod val="50000"/>
                  </a:schemeClr>
                </a:solidFill>
              </a:rPr>
              <a:t>hospitalizations</a:t>
            </a:r>
            <a:r>
              <a:rPr lang="nl-NL" sz="2000">
                <a:solidFill>
                  <a:schemeClr val="bg2">
                    <a:lumMod val="50000"/>
                  </a:schemeClr>
                </a:solidFill>
              </a:rPr>
              <a:t> in The Netherlands</a:t>
            </a:r>
            <a:br>
              <a:rPr lang="nl-NL" sz="2000">
                <a:solidFill>
                  <a:schemeClr val="bg2">
                    <a:lumMod val="50000"/>
                  </a:schemeClr>
                </a:solidFill>
              </a:rPr>
            </a:br>
            <a:r>
              <a:rPr lang="nl-NL" sz="1200" b="1" i="0" baseline="0">
                <a:effectLst/>
              </a:rPr>
              <a:t>7 day moving average</a:t>
            </a:r>
            <a:endParaRPr lang="en-NL" sz="2000">
              <a:effectLst/>
            </a:endParaRPr>
          </a:p>
        </c:rich>
      </c:tx>
      <c:layout>
        <c:manualLayout>
          <c:xMode val="edge"/>
          <c:yMode val="edge"/>
          <c:x val="0.15342655641823519"/>
          <c:y val="5.0246077124067791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2000" b="1" i="0" u="none" strike="noStrike" kern="1200" spc="0" baseline="0">
              <a:solidFill>
                <a:sysClr val="windowText" lastClr="000000">
                  <a:lumMod val="65000"/>
                  <a:lumOff val="35000"/>
                </a:sysClr>
              </a:solidFill>
              <a:latin typeface="+mn-lt"/>
              <a:ea typeface="+mn-ea"/>
              <a:cs typeface="+mn-cs"/>
            </a:defRPr>
          </a:pPr>
          <a:endParaRPr lang="LID4096"/>
        </a:p>
      </c:txPr>
    </c:title>
    <c:autoTitleDeleted val="0"/>
    <c:plotArea>
      <c:layout>
        <c:manualLayout>
          <c:layoutTarget val="inner"/>
          <c:xMode val="edge"/>
          <c:yMode val="edge"/>
          <c:x val="0.10730551581778999"/>
          <c:y val="0.12922388888888889"/>
          <c:w val="0.86883412475087018"/>
          <c:h val="0.77418034532812841"/>
        </c:manualLayout>
      </c:layout>
      <c:barChart>
        <c:barDir val="col"/>
        <c:grouping val="clustered"/>
        <c:varyColors val="0"/>
        <c:ser>
          <c:idx val="0"/>
          <c:order val="1"/>
          <c:tx>
            <c:strRef>
              <c:f>Official!$L$3</c:f>
              <c:strCache>
                <c:ptCount val="1"/>
                <c:pt idx="0">
                  <c:v>New</c:v>
                </c:pt>
              </c:strCache>
            </c:strRef>
          </c:tx>
          <c:spPr>
            <a:solidFill>
              <a:schemeClr val="accent2">
                <a:lumMod val="40000"/>
                <a:lumOff val="60000"/>
              </a:schemeClr>
            </a:solidFill>
            <a:ln>
              <a:noFill/>
            </a:ln>
            <a:effectLst/>
          </c:spPr>
          <c:invertIfNegative val="0"/>
          <c:dLbls>
            <c:dLbl>
              <c:idx val="38"/>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0D3-4E11-A5DA-A9071DDA53FD}"/>
                </c:ext>
              </c:extLst>
            </c:dLbl>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0"/>
              <c:pt idx="0">
                <c:v>5-3-2020</c:v>
              </c:pt>
              <c:pt idx="1">
                <c:v>6-3-2020</c:v>
              </c:pt>
              <c:pt idx="2">
                <c:v>7-3-2020</c:v>
              </c:pt>
              <c:pt idx="3">
                <c:v>8-3-2020</c:v>
              </c:pt>
              <c:pt idx="4">
                <c:v>9-3-2020</c:v>
              </c:pt>
              <c:pt idx="5">
                <c:v>10-3-2020</c:v>
              </c:pt>
              <c:pt idx="6">
                <c:v>11-3-2020</c:v>
              </c:pt>
              <c:pt idx="7">
                <c:v>12-3-2020</c:v>
              </c:pt>
              <c:pt idx="8">
                <c:v>13-3-2020</c:v>
              </c:pt>
              <c:pt idx="9">
                <c:v>14-3-2020</c:v>
              </c:pt>
              <c:pt idx="10">
                <c:v>15-3-2020</c:v>
              </c:pt>
              <c:pt idx="11">
                <c:v>16-3-2020</c:v>
              </c:pt>
              <c:pt idx="12">
                <c:v>17-3-2020</c:v>
              </c:pt>
              <c:pt idx="13">
                <c:v>18-3-2020</c:v>
              </c:pt>
              <c:pt idx="14">
                <c:v>19-3-2020</c:v>
              </c:pt>
              <c:pt idx="15">
                <c:v>20-3-2020</c:v>
              </c:pt>
              <c:pt idx="16">
                <c:v>21-3-2020</c:v>
              </c:pt>
              <c:pt idx="17">
                <c:v>22-3-2020</c:v>
              </c:pt>
              <c:pt idx="18">
                <c:v>23-3-2020</c:v>
              </c:pt>
              <c:pt idx="19">
                <c:v>24-3-2020</c:v>
              </c:pt>
              <c:pt idx="20">
                <c:v>25-3-2020</c:v>
              </c:pt>
              <c:pt idx="21">
                <c:v>26-3-2020</c:v>
              </c:pt>
              <c:pt idx="22">
                <c:v>27-3-2020</c:v>
              </c:pt>
              <c:pt idx="23">
                <c:v>28-3-2020</c:v>
              </c:pt>
              <c:pt idx="24">
                <c:v>29-3-2020</c:v>
              </c:pt>
              <c:pt idx="25">
                <c:v>30-3-2020</c:v>
              </c:pt>
              <c:pt idx="26">
                <c:v>31-3-2020</c:v>
              </c:pt>
              <c:pt idx="27">
                <c:v>1-4-2020</c:v>
              </c:pt>
              <c:pt idx="28">
                <c:v>2-4-2020</c:v>
              </c:pt>
              <c:pt idx="29">
                <c:v>3-4-2020</c:v>
              </c:pt>
              <c:pt idx="30">
                <c:v>4-4-2020</c:v>
              </c:pt>
              <c:pt idx="31">
                <c:v>5-4-2020</c:v>
              </c:pt>
              <c:pt idx="32">
                <c:v>6-4-2020</c:v>
              </c:pt>
              <c:pt idx="33">
                <c:v>7-4-2020</c:v>
              </c:pt>
              <c:pt idx="34">
                <c:v>8-4-2020</c:v>
              </c:pt>
              <c:pt idx="35">
                <c:v>9-4-2020</c:v>
              </c:pt>
              <c:pt idx="36">
                <c:v>10-4-2020</c:v>
              </c:pt>
              <c:pt idx="37">
                <c:v>11-4-2020</c:v>
              </c:pt>
              <c:pt idx="38">
                <c:v>12-4-2020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Official!$L$4:$L$51</c15:sqref>
                  </c15:fullRef>
                </c:ext>
              </c:extLst>
              <c:f>Official!$L$11:$L$50</c:f>
              <c:numCache>
                <c:formatCode>#,##0</c:formatCode>
                <c:ptCount val="40"/>
                <c:pt idx="7">
                  <c:v>85</c:v>
                </c:pt>
                <c:pt idx="8">
                  <c:v>29</c:v>
                </c:pt>
                <c:pt idx="9">
                  <c:v>21</c:v>
                </c:pt>
                <c:pt idx="10">
                  <c:v>26</c:v>
                </c:pt>
                <c:pt idx="11">
                  <c:v>43</c:v>
                </c:pt>
                <c:pt idx="12">
                  <c:v>109</c:v>
                </c:pt>
                <c:pt idx="13">
                  <c:v>94</c:v>
                </c:pt>
                <c:pt idx="14">
                  <c:v>81</c:v>
                </c:pt>
                <c:pt idx="15">
                  <c:v>154</c:v>
                </c:pt>
                <c:pt idx="16">
                  <c:v>193</c:v>
                </c:pt>
                <c:pt idx="17">
                  <c:v>152</c:v>
                </c:pt>
                <c:pt idx="18">
                  <c:v>242</c:v>
                </c:pt>
                <c:pt idx="19">
                  <c:v>265</c:v>
                </c:pt>
                <c:pt idx="20">
                  <c:v>341</c:v>
                </c:pt>
                <c:pt idx="21">
                  <c:v>315</c:v>
                </c:pt>
                <c:pt idx="22">
                  <c:v>349</c:v>
                </c:pt>
                <c:pt idx="23">
                  <c:v>454</c:v>
                </c:pt>
                <c:pt idx="24">
                  <c:v>529</c:v>
                </c:pt>
                <c:pt idx="25">
                  <c:v>507</c:v>
                </c:pt>
                <c:pt idx="26">
                  <c:v>722</c:v>
                </c:pt>
                <c:pt idx="27">
                  <c:v>447</c:v>
                </c:pt>
                <c:pt idx="28">
                  <c:v>625</c:v>
                </c:pt>
                <c:pt idx="29">
                  <c:v>502</c:v>
                </c:pt>
                <c:pt idx="30">
                  <c:v>336</c:v>
                </c:pt>
                <c:pt idx="31">
                  <c:v>253</c:v>
                </c:pt>
                <c:pt idx="32">
                  <c:v>260</c:v>
                </c:pt>
                <c:pt idx="33">
                  <c:v>292</c:v>
                </c:pt>
                <c:pt idx="34">
                  <c:v>308</c:v>
                </c:pt>
                <c:pt idx="35">
                  <c:v>237</c:v>
                </c:pt>
                <c:pt idx="36">
                  <c:v>225</c:v>
                </c:pt>
                <c:pt idx="37">
                  <c:v>189</c:v>
                </c:pt>
                <c:pt idx="38">
                  <c:v>203</c:v>
                </c:pt>
              </c:numCache>
            </c:numRef>
          </c:val>
          <c:extLst>
            <c:ext xmlns:c16="http://schemas.microsoft.com/office/drawing/2014/chart" uri="{C3380CC4-5D6E-409C-BE32-E72D297353CC}">
              <c16:uniqueId val="{00000001-4BFA-47DF-8C01-2C8E004DCBC8}"/>
            </c:ext>
          </c:extLst>
        </c:ser>
        <c:dLbls>
          <c:showLegendKey val="0"/>
          <c:showVal val="0"/>
          <c:showCatName val="0"/>
          <c:showSerName val="0"/>
          <c:showPercent val="0"/>
          <c:showBubbleSize val="0"/>
        </c:dLbls>
        <c:gapWidth val="39"/>
        <c:axId val="596545392"/>
        <c:axId val="596544408"/>
      </c:barChart>
      <c:lineChart>
        <c:grouping val="standard"/>
        <c:varyColors val="0"/>
        <c:ser>
          <c:idx val="1"/>
          <c:order val="0"/>
          <c:tx>
            <c:strRef>
              <c:f>Official!$AC$3</c:f>
              <c:strCache>
                <c:ptCount val="1"/>
              </c:strCache>
            </c:strRef>
          </c:tx>
          <c:spPr>
            <a:ln w="63500" cap="rnd">
              <a:solidFill>
                <a:schemeClr val="accent2">
                  <a:lumMod val="75000"/>
                </a:schemeClr>
              </a:solidFill>
              <a:round/>
            </a:ln>
            <a:effectLst/>
          </c:spPr>
          <c:marker>
            <c:symbol val="none"/>
          </c:marker>
          <c:cat>
            <c:numRef>
              <c:extLst>
                <c:ext xmlns:c15="http://schemas.microsoft.com/office/drawing/2012/chart" uri="{02D57815-91ED-43cb-92C2-25804820EDAC}">
                  <c15:fullRef>
                    <c15:sqref>Official!$C$4:$C$51</c15:sqref>
                  </c15:fullRef>
                </c:ext>
              </c:extLst>
              <c:f>Official!$C$11:$C$50</c:f>
              <c:numCache>
                <c:formatCode>m/d/yyyy</c:formatCode>
                <c:ptCount val="40"/>
                <c:pt idx="0">
                  <c:v>43895</c:v>
                </c:pt>
                <c:pt idx="1">
                  <c:v>43896</c:v>
                </c:pt>
                <c:pt idx="2">
                  <c:v>43897</c:v>
                </c:pt>
                <c:pt idx="3">
                  <c:v>43898</c:v>
                </c:pt>
                <c:pt idx="4">
                  <c:v>43899</c:v>
                </c:pt>
                <c:pt idx="5">
                  <c:v>43900</c:v>
                </c:pt>
                <c:pt idx="6">
                  <c:v>43901</c:v>
                </c:pt>
                <c:pt idx="7">
                  <c:v>43902</c:v>
                </c:pt>
                <c:pt idx="8">
                  <c:v>43903</c:v>
                </c:pt>
                <c:pt idx="9">
                  <c:v>43904</c:v>
                </c:pt>
                <c:pt idx="10">
                  <c:v>43905</c:v>
                </c:pt>
                <c:pt idx="11">
                  <c:v>43906</c:v>
                </c:pt>
                <c:pt idx="12">
                  <c:v>43907</c:v>
                </c:pt>
                <c:pt idx="13">
                  <c:v>43908</c:v>
                </c:pt>
                <c:pt idx="14">
                  <c:v>43909</c:v>
                </c:pt>
                <c:pt idx="15">
                  <c:v>43910</c:v>
                </c:pt>
                <c:pt idx="16">
                  <c:v>43911</c:v>
                </c:pt>
                <c:pt idx="17">
                  <c:v>43912</c:v>
                </c:pt>
                <c:pt idx="18">
                  <c:v>43913</c:v>
                </c:pt>
                <c:pt idx="19">
                  <c:v>43914</c:v>
                </c:pt>
                <c:pt idx="20">
                  <c:v>43915</c:v>
                </c:pt>
                <c:pt idx="21">
                  <c:v>43916</c:v>
                </c:pt>
                <c:pt idx="22">
                  <c:v>43917</c:v>
                </c:pt>
                <c:pt idx="23">
                  <c:v>43918</c:v>
                </c:pt>
                <c:pt idx="24">
                  <c:v>43919</c:v>
                </c:pt>
                <c:pt idx="25">
                  <c:v>43920</c:v>
                </c:pt>
                <c:pt idx="26">
                  <c:v>43921</c:v>
                </c:pt>
                <c:pt idx="27">
                  <c:v>43922</c:v>
                </c:pt>
                <c:pt idx="28">
                  <c:v>43923</c:v>
                </c:pt>
                <c:pt idx="29">
                  <c:v>43924</c:v>
                </c:pt>
                <c:pt idx="30">
                  <c:v>43925</c:v>
                </c:pt>
                <c:pt idx="31">
                  <c:v>43926</c:v>
                </c:pt>
                <c:pt idx="32">
                  <c:v>43927</c:v>
                </c:pt>
                <c:pt idx="33">
                  <c:v>43928</c:v>
                </c:pt>
                <c:pt idx="34">
                  <c:v>43929</c:v>
                </c:pt>
                <c:pt idx="35">
                  <c:v>43930</c:v>
                </c:pt>
                <c:pt idx="36">
                  <c:v>43931</c:v>
                </c:pt>
                <c:pt idx="37">
                  <c:v>43932</c:v>
                </c:pt>
                <c:pt idx="38">
                  <c:v>43933</c:v>
                </c:pt>
              </c:numCache>
            </c:numRef>
          </c:cat>
          <c:val>
            <c:numRef>
              <c:extLst>
                <c:ext xmlns:c15="http://schemas.microsoft.com/office/drawing/2012/chart" uri="{02D57815-91ED-43cb-92C2-25804820EDAC}">
                  <c15:fullRef>
                    <c15:sqref>Official!$AC$4:$AC$51</c15:sqref>
                  </c15:fullRef>
                </c:ext>
              </c:extLst>
              <c:f>Official!$AC$11:$AC$50</c:f>
              <c:numCache>
                <c:formatCode>0</c:formatCode>
                <c:ptCount val="40"/>
                <c:pt idx="0">
                  <c:v>0</c:v>
                </c:pt>
                <c:pt idx="1">
                  <c:v>0</c:v>
                </c:pt>
                <c:pt idx="2">
                  <c:v>0</c:v>
                </c:pt>
                <c:pt idx="3">
                  <c:v>0</c:v>
                </c:pt>
                <c:pt idx="4">
                  <c:v>0</c:v>
                </c:pt>
                <c:pt idx="5">
                  <c:v>0</c:v>
                </c:pt>
                <c:pt idx="6">
                  <c:v>0</c:v>
                </c:pt>
                <c:pt idx="7">
                  <c:v>12.142857142857142</c:v>
                </c:pt>
                <c:pt idx="8">
                  <c:v>16.285714285714285</c:v>
                </c:pt>
                <c:pt idx="9">
                  <c:v>19.285714285714285</c:v>
                </c:pt>
                <c:pt idx="10">
                  <c:v>23</c:v>
                </c:pt>
                <c:pt idx="11">
                  <c:v>29.142857142857142</c:v>
                </c:pt>
                <c:pt idx="12">
                  <c:v>44.714285714285715</c:v>
                </c:pt>
                <c:pt idx="13">
                  <c:v>58.142857142857146</c:v>
                </c:pt>
                <c:pt idx="14">
                  <c:v>57.571428571428569</c:v>
                </c:pt>
                <c:pt idx="15">
                  <c:v>75.428571428571431</c:v>
                </c:pt>
                <c:pt idx="16">
                  <c:v>100</c:v>
                </c:pt>
                <c:pt idx="17">
                  <c:v>118</c:v>
                </c:pt>
                <c:pt idx="18">
                  <c:v>146.42857142857142</c:v>
                </c:pt>
                <c:pt idx="19">
                  <c:v>168.71428571428572</c:v>
                </c:pt>
                <c:pt idx="20">
                  <c:v>204</c:v>
                </c:pt>
                <c:pt idx="21">
                  <c:v>237.42857142857142</c:v>
                </c:pt>
                <c:pt idx="22">
                  <c:v>265.28571428571428</c:v>
                </c:pt>
                <c:pt idx="23">
                  <c:v>302.57142857142856</c:v>
                </c:pt>
                <c:pt idx="24">
                  <c:v>356.42857142857144</c:v>
                </c:pt>
                <c:pt idx="25">
                  <c:v>394.28571428571428</c:v>
                </c:pt>
                <c:pt idx="26">
                  <c:v>459.57142857142856</c:v>
                </c:pt>
                <c:pt idx="27">
                  <c:v>474.71428571428572</c:v>
                </c:pt>
                <c:pt idx="28">
                  <c:v>519</c:v>
                </c:pt>
                <c:pt idx="29">
                  <c:v>540.85714285714289</c:v>
                </c:pt>
                <c:pt idx="30">
                  <c:v>524</c:v>
                </c:pt>
                <c:pt idx="31">
                  <c:v>484.57142857142856</c:v>
                </c:pt>
                <c:pt idx="32">
                  <c:v>449.28571428571428</c:v>
                </c:pt>
                <c:pt idx="33">
                  <c:v>387.85714285714283</c:v>
                </c:pt>
                <c:pt idx="34">
                  <c:v>368</c:v>
                </c:pt>
                <c:pt idx="35">
                  <c:v>312.57142857142856</c:v>
                </c:pt>
                <c:pt idx="36">
                  <c:v>273</c:v>
                </c:pt>
                <c:pt idx="37">
                  <c:v>252</c:v>
                </c:pt>
                <c:pt idx="38">
                  <c:v>244.85714285714286</c:v>
                </c:pt>
              </c:numCache>
            </c:numRef>
          </c:val>
          <c:smooth val="0"/>
          <c:extLst>
            <c:ext xmlns:c16="http://schemas.microsoft.com/office/drawing/2014/chart" uri="{C3380CC4-5D6E-409C-BE32-E72D297353CC}">
              <c16:uniqueId val="{00000002-4BFA-47DF-8C01-2C8E004DCBC8}"/>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4"/>
        <c:tickMarkSkip val="4"/>
        <c:noMultiLvlLbl val="1"/>
      </c:catAx>
      <c:valAx>
        <c:axId val="596544408"/>
        <c:scaling>
          <c:orientation val="minMax"/>
          <c:max val="750"/>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majorUnit val="250"/>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sz="1800" b="1"/>
      </a:pPr>
      <a:endParaRPr lang="LID4096"/>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Total COVID-19 deaths in The Netherlands per day</a:t>
            </a:r>
            <a:endParaRPr lang="en-NL">
              <a:effectLst/>
            </a:endParaRPr>
          </a:p>
        </c:rich>
      </c:tx>
      <c:layout>
        <c:manualLayout>
          <c:xMode val="edge"/>
          <c:yMode val="edge"/>
          <c:x val="0.24350630920111324"/>
          <c:y val="2.4970281245872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6.3177509610751373E-2"/>
          <c:y val="0.12922388888888889"/>
          <c:w val="0.89930099149892551"/>
          <c:h val="0.78983708333333336"/>
        </c:manualLayout>
      </c:layout>
      <c:barChart>
        <c:barDir val="col"/>
        <c:grouping val="clustered"/>
        <c:varyColors val="0"/>
        <c:ser>
          <c:idx val="0"/>
          <c:order val="1"/>
          <c:tx>
            <c:strRef>
              <c:f>Official!$L$3</c:f>
              <c:strCache>
                <c:ptCount val="1"/>
                <c:pt idx="0">
                  <c:v>New</c:v>
                </c:pt>
              </c:strCache>
            </c:strRef>
          </c:tx>
          <c:spPr>
            <a:solidFill>
              <a:schemeClr val="accent2">
                <a:lumMod val="40000"/>
                <a:lumOff val="60000"/>
              </a:schemeClr>
            </a:solidFill>
            <a:ln>
              <a:noFill/>
            </a:ln>
            <a:effectLst/>
          </c:spPr>
          <c:invertIfNegative val="0"/>
          <c:val>
            <c:numRef>
              <c:f>Official!$AG$4:$AG$42</c:f>
              <c:numCache>
                <c:formatCode>General</c:formatCode>
                <c:ptCount val="39"/>
                <c:pt idx="0">
                  <c:v>0</c:v>
                </c:pt>
                <c:pt idx="1">
                  <c:v>1</c:v>
                </c:pt>
                <c:pt idx="2">
                  <c:v>0</c:v>
                </c:pt>
                <c:pt idx="3">
                  <c:v>2</c:v>
                </c:pt>
                <c:pt idx="4">
                  <c:v>1</c:v>
                </c:pt>
                <c:pt idx="5">
                  <c:v>3</c:v>
                </c:pt>
                <c:pt idx="6">
                  <c:v>6</c:v>
                </c:pt>
                <c:pt idx="7">
                  <c:v>4</c:v>
                </c:pt>
                <c:pt idx="8">
                  <c:v>6</c:v>
                </c:pt>
                <c:pt idx="9">
                  <c:v>6</c:v>
                </c:pt>
                <c:pt idx="10">
                  <c:v>13</c:v>
                </c:pt>
                <c:pt idx="11">
                  <c:v>14</c:v>
                </c:pt>
                <c:pt idx="12">
                  <c:v>17</c:v>
                </c:pt>
                <c:pt idx="13">
                  <c:v>18</c:v>
                </c:pt>
                <c:pt idx="14">
                  <c:v>42</c:v>
                </c:pt>
                <c:pt idx="15">
                  <c:v>41</c:v>
                </c:pt>
                <c:pt idx="16">
                  <c:v>63</c:v>
                </c:pt>
                <c:pt idx="17">
                  <c:v>64</c:v>
                </c:pt>
                <c:pt idx="18">
                  <c:v>79</c:v>
                </c:pt>
                <c:pt idx="19">
                  <c:v>120</c:v>
                </c:pt>
                <c:pt idx="20">
                  <c:v>144</c:v>
                </c:pt>
                <c:pt idx="21">
                  <c:v>172</c:v>
                </c:pt>
                <c:pt idx="22">
                  <c:v>238</c:v>
                </c:pt>
                <c:pt idx="23">
                  <c:v>307</c:v>
                </c:pt>
                <c:pt idx="24">
                  <c:v>322</c:v>
                </c:pt>
                <c:pt idx="25">
                  <c:v>286</c:v>
                </c:pt>
                <c:pt idx="26">
                  <c:v>314</c:v>
                </c:pt>
                <c:pt idx="27">
                  <c:v>556</c:v>
                </c:pt>
                <c:pt idx="28">
                  <c:v>481</c:v>
                </c:pt>
                <c:pt idx="29">
                  <c:v>483</c:v>
                </c:pt>
                <c:pt idx="30">
                  <c:v>528</c:v>
                </c:pt>
                <c:pt idx="31">
                  <c:v>477</c:v>
                </c:pt>
                <c:pt idx="32">
                  <c:v>386</c:v>
                </c:pt>
                <c:pt idx="33">
                  <c:v>329</c:v>
                </c:pt>
                <c:pt idx="34">
                  <c:v>451</c:v>
                </c:pt>
                <c:pt idx="35">
                  <c:v>288</c:v>
                </c:pt>
                <c:pt idx="36">
                  <c:v>241</c:v>
                </c:pt>
                <c:pt idx="37">
                  <c:v>119</c:v>
                </c:pt>
              </c:numCache>
            </c:numRef>
          </c:val>
          <c:extLst>
            <c:ext xmlns:c16="http://schemas.microsoft.com/office/drawing/2014/chart" uri="{C3380CC4-5D6E-409C-BE32-E72D297353CC}">
              <c16:uniqueId val="{00000000-2E96-4195-A102-8FFF2F972D33}"/>
            </c:ext>
          </c:extLst>
        </c:ser>
        <c:dLbls>
          <c:showLegendKey val="0"/>
          <c:showVal val="0"/>
          <c:showCatName val="0"/>
          <c:showSerName val="0"/>
          <c:showPercent val="0"/>
          <c:showBubbleSize val="0"/>
        </c:dLbls>
        <c:gapWidth val="39"/>
        <c:axId val="596545392"/>
        <c:axId val="596544408"/>
      </c:barChart>
      <c:lineChart>
        <c:grouping val="standard"/>
        <c:varyColors val="0"/>
        <c:ser>
          <c:idx val="1"/>
          <c:order val="0"/>
          <c:tx>
            <c:strRef>
              <c:f>Official!$AC$3</c:f>
              <c:strCache>
                <c:ptCount val="1"/>
              </c:strCache>
            </c:strRef>
          </c:tx>
          <c:spPr>
            <a:ln w="63500" cap="rnd">
              <a:solidFill>
                <a:schemeClr val="accent2">
                  <a:lumMod val="75000"/>
                </a:schemeClr>
              </a:solidFill>
              <a:round/>
            </a:ln>
            <a:effectLst/>
          </c:spPr>
          <c:marker>
            <c:symbol val="none"/>
          </c:marker>
          <c:cat>
            <c:numRef>
              <c:f>Official!$C$4:$C$43</c:f>
              <c:numCache>
                <c:formatCode>m/d/yyyy</c:formatCode>
                <c:ptCount val="40"/>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numCache>
            </c:numRef>
          </c:cat>
          <c:val>
            <c:numRef>
              <c:f>Official!$AH$4:$AH$42</c:f>
              <c:numCache>
                <c:formatCode>General</c:formatCode>
                <c:ptCount val="39"/>
                <c:pt idx="6">
                  <c:v>1.8571428571428572</c:v>
                </c:pt>
                <c:pt idx="7">
                  <c:v>2.4285714285714284</c:v>
                </c:pt>
                <c:pt idx="8">
                  <c:v>3.1428571428571428</c:v>
                </c:pt>
                <c:pt idx="9">
                  <c:v>4</c:v>
                </c:pt>
                <c:pt idx="10">
                  <c:v>5.5714285714285712</c:v>
                </c:pt>
                <c:pt idx="11">
                  <c:v>7.4285714285714288</c:v>
                </c:pt>
                <c:pt idx="12">
                  <c:v>9.4285714285714288</c:v>
                </c:pt>
                <c:pt idx="13">
                  <c:v>11.142857142857142</c:v>
                </c:pt>
                <c:pt idx="14">
                  <c:v>16.571428571428573</c:v>
                </c:pt>
                <c:pt idx="15">
                  <c:v>21.571428571428573</c:v>
                </c:pt>
                <c:pt idx="16">
                  <c:v>29.714285714285715</c:v>
                </c:pt>
                <c:pt idx="17">
                  <c:v>37</c:v>
                </c:pt>
                <c:pt idx="18">
                  <c:v>46.285714285714285</c:v>
                </c:pt>
                <c:pt idx="19">
                  <c:v>61</c:v>
                </c:pt>
                <c:pt idx="20">
                  <c:v>79</c:v>
                </c:pt>
                <c:pt idx="21">
                  <c:v>97.571428571428569</c:v>
                </c:pt>
                <c:pt idx="22">
                  <c:v>125.71428571428571</c:v>
                </c:pt>
                <c:pt idx="23">
                  <c:v>160.57142857142858</c:v>
                </c:pt>
                <c:pt idx="24">
                  <c:v>197.42857142857142</c:v>
                </c:pt>
                <c:pt idx="25">
                  <c:v>227</c:v>
                </c:pt>
                <c:pt idx="26">
                  <c:v>254.71428571428572</c:v>
                </c:pt>
                <c:pt idx="27">
                  <c:v>313.57142857142856</c:v>
                </c:pt>
                <c:pt idx="28">
                  <c:v>357.71428571428572</c:v>
                </c:pt>
                <c:pt idx="29">
                  <c:v>392.71428571428572</c:v>
                </c:pt>
                <c:pt idx="30">
                  <c:v>424.28571428571428</c:v>
                </c:pt>
                <c:pt idx="31">
                  <c:v>446.42857142857144</c:v>
                </c:pt>
                <c:pt idx="32">
                  <c:v>460.71428571428572</c:v>
                </c:pt>
                <c:pt idx="33">
                  <c:v>462.85714285714283</c:v>
                </c:pt>
                <c:pt idx="34">
                  <c:v>447.85714285714283</c:v>
                </c:pt>
                <c:pt idx="35">
                  <c:v>420.28571428571428</c:v>
                </c:pt>
                <c:pt idx="36">
                  <c:v>385.71428571428572</c:v>
                </c:pt>
                <c:pt idx="37">
                  <c:v>327.28571428571428</c:v>
                </c:pt>
              </c:numCache>
            </c:numRef>
          </c:val>
          <c:smooth val="0"/>
          <c:extLst>
            <c:ext xmlns:c16="http://schemas.microsoft.com/office/drawing/2014/chart" uri="{C3380CC4-5D6E-409C-BE32-E72D297353CC}">
              <c16:uniqueId val="{00000001-2E96-4195-A102-8FFF2F972D33}"/>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2"/>
        <c:noMultiLvlLbl val="1"/>
      </c:catAx>
      <c:valAx>
        <c:axId val="5965444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Total COVID-19 deaths in The Netherlands per day</a:t>
            </a:r>
            <a:endParaRPr lang="en-NL">
              <a:effectLst/>
            </a:endParaRPr>
          </a:p>
        </c:rich>
      </c:tx>
      <c:layout>
        <c:manualLayout>
          <c:xMode val="edge"/>
          <c:yMode val="edge"/>
          <c:x val="0.24350630920111324"/>
          <c:y val="2.4970281245872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0"/>
          <c:order val="1"/>
          <c:tx>
            <c:strRef>
              <c:f>Official!$Q$3</c:f>
              <c:strCache>
                <c:ptCount val="1"/>
                <c:pt idx="0">
                  <c:v>New</c:v>
                </c:pt>
              </c:strCache>
            </c:strRef>
          </c:tx>
          <c:spPr>
            <a:solidFill>
              <a:srgbClr val="FF0000">
                <a:alpha val="15000"/>
              </a:srgbClr>
            </a:solidFill>
            <a:ln>
              <a:noFill/>
            </a:ln>
            <a:effectLst/>
          </c:spPr>
          <c:invertIfNegative val="0"/>
          <c:val>
            <c:numRef>
              <c:f>Official!$AJ$4:$AJ$43</c:f>
              <c:numCache>
                <c:formatCode>General</c:formatCode>
                <c:ptCount val="40"/>
                <c:pt idx="0">
                  <c:v>0</c:v>
                </c:pt>
                <c:pt idx="1">
                  <c:v>0</c:v>
                </c:pt>
                <c:pt idx="2">
                  <c:v>0</c:v>
                </c:pt>
                <c:pt idx="3">
                  <c:v>0</c:v>
                </c:pt>
                <c:pt idx="4">
                  <c:v>0</c:v>
                </c:pt>
                <c:pt idx="5">
                  <c:v>0</c:v>
                </c:pt>
                <c:pt idx="6">
                  <c:v>0</c:v>
                </c:pt>
                <c:pt idx="7">
                  <c:v>1</c:v>
                </c:pt>
                <c:pt idx="8">
                  <c:v>1</c:v>
                </c:pt>
                <c:pt idx="9">
                  <c:v>2</c:v>
                </c:pt>
                <c:pt idx="10">
                  <c:v>0</c:v>
                </c:pt>
                <c:pt idx="11">
                  <c:v>1</c:v>
                </c:pt>
                <c:pt idx="12">
                  <c:v>2</c:v>
                </c:pt>
                <c:pt idx="13">
                  <c:v>3</c:v>
                </c:pt>
                <c:pt idx="14">
                  <c:v>6</c:v>
                </c:pt>
                <c:pt idx="15">
                  <c:v>10</c:v>
                </c:pt>
                <c:pt idx="16">
                  <c:v>12</c:v>
                </c:pt>
                <c:pt idx="17">
                  <c:v>23</c:v>
                </c:pt>
                <c:pt idx="18">
                  <c:v>23</c:v>
                </c:pt>
                <c:pt idx="19">
                  <c:v>20</c:v>
                </c:pt>
                <c:pt idx="20">
                  <c:v>43</c:v>
                </c:pt>
                <c:pt idx="21">
                  <c:v>54</c:v>
                </c:pt>
                <c:pt idx="22">
                  <c:v>59</c:v>
                </c:pt>
                <c:pt idx="23">
                  <c:v>59</c:v>
                </c:pt>
                <c:pt idx="24">
                  <c:v>82</c:v>
                </c:pt>
                <c:pt idx="25">
                  <c:v>73</c:v>
                </c:pt>
                <c:pt idx="26">
                  <c:v>105</c:v>
                </c:pt>
                <c:pt idx="27">
                  <c:v>119</c:v>
                </c:pt>
                <c:pt idx="28">
                  <c:v>102</c:v>
                </c:pt>
                <c:pt idx="29">
                  <c:v>146</c:v>
                </c:pt>
                <c:pt idx="30">
                  <c:v>112</c:v>
                </c:pt>
                <c:pt idx="31">
                  <c:v>141</c:v>
                </c:pt>
                <c:pt idx="32">
                  <c:v>141</c:v>
                </c:pt>
                <c:pt idx="33">
                  <c:v>136</c:v>
                </c:pt>
                <c:pt idx="34">
                  <c:v>124</c:v>
                </c:pt>
                <c:pt idx="35">
                  <c:v>49</c:v>
                </c:pt>
                <c:pt idx="36">
                  <c:v>0</c:v>
                </c:pt>
                <c:pt idx="37">
                  <c:v>2</c:v>
                </c:pt>
                <c:pt idx="39">
                  <c:v>4</c:v>
                </c:pt>
              </c:numCache>
            </c:numRef>
          </c:val>
          <c:extLst>
            <c:ext xmlns:c16="http://schemas.microsoft.com/office/drawing/2014/chart" uri="{C3380CC4-5D6E-409C-BE32-E72D297353CC}">
              <c16:uniqueId val="{00000001-EC45-44B8-846A-DF7F9AEC8320}"/>
            </c:ext>
          </c:extLst>
        </c:ser>
        <c:dLbls>
          <c:showLegendKey val="0"/>
          <c:showVal val="0"/>
          <c:showCatName val="0"/>
          <c:showSerName val="0"/>
          <c:showPercent val="0"/>
          <c:showBubbleSize val="0"/>
        </c:dLbls>
        <c:gapWidth val="39"/>
        <c:axId val="596545392"/>
        <c:axId val="596544408"/>
      </c:barChart>
      <c:lineChart>
        <c:grouping val="standard"/>
        <c:varyColors val="0"/>
        <c:ser>
          <c:idx val="1"/>
          <c:order val="0"/>
          <c:tx>
            <c:strRef>
              <c:f>Official!$Q$3</c:f>
              <c:strCache>
                <c:ptCount val="1"/>
                <c:pt idx="0">
                  <c:v>New</c:v>
                </c:pt>
              </c:strCache>
            </c:strRef>
          </c:tx>
          <c:spPr>
            <a:ln w="63500" cap="rnd">
              <a:solidFill>
                <a:srgbClr val="FF0000"/>
              </a:solidFill>
              <a:round/>
            </a:ln>
            <a:effectLst/>
          </c:spPr>
          <c:marker>
            <c:symbol val="none"/>
          </c:marker>
          <c:cat>
            <c:numRef>
              <c:f>Official!$C$4:$C$43</c:f>
              <c:numCache>
                <c:formatCode>m/d/yyyy</c:formatCode>
                <c:ptCount val="40"/>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numCache>
            </c:numRef>
          </c:cat>
          <c:val>
            <c:numRef>
              <c:f>Official!$AK$4:$AK$43</c:f>
              <c:numCache>
                <c:formatCode>General</c:formatCode>
                <c:ptCount val="40"/>
                <c:pt idx="7">
                  <c:v>0.14285714285714285</c:v>
                </c:pt>
                <c:pt idx="8">
                  <c:v>0.2857142857142857</c:v>
                </c:pt>
                <c:pt idx="9">
                  <c:v>0.5714285714285714</c:v>
                </c:pt>
                <c:pt idx="10">
                  <c:v>0.5714285714285714</c:v>
                </c:pt>
                <c:pt idx="11">
                  <c:v>0.7142857142857143</c:v>
                </c:pt>
                <c:pt idx="12">
                  <c:v>1</c:v>
                </c:pt>
                <c:pt idx="13">
                  <c:v>1.4285714285714286</c:v>
                </c:pt>
                <c:pt idx="14">
                  <c:v>2.1428571428571428</c:v>
                </c:pt>
                <c:pt idx="15">
                  <c:v>3.4285714285714284</c:v>
                </c:pt>
                <c:pt idx="16">
                  <c:v>4.8571428571428568</c:v>
                </c:pt>
                <c:pt idx="17">
                  <c:v>8.1428571428571423</c:v>
                </c:pt>
                <c:pt idx="18">
                  <c:v>11.285714285714286</c:v>
                </c:pt>
                <c:pt idx="19">
                  <c:v>13.857142857142858</c:v>
                </c:pt>
                <c:pt idx="20">
                  <c:v>19.571428571428573</c:v>
                </c:pt>
                <c:pt idx="21">
                  <c:v>26.428571428571427</c:v>
                </c:pt>
                <c:pt idx="22">
                  <c:v>33.428571428571431</c:v>
                </c:pt>
                <c:pt idx="23">
                  <c:v>40.142857142857146</c:v>
                </c:pt>
                <c:pt idx="24">
                  <c:v>48.571428571428569</c:v>
                </c:pt>
                <c:pt idx="25">
                  <c:v>55.714285714285715</c:v>
                </c:pt>
                <c:pt idx="26">
                  <c:v>67.857142857142861</c:v>
                </c:pt>
                <c:pt idx="27">
                  <c:v>78.714285714285708</c:v>
                </c:pt>
                <c:pt idx="28">
                  <c:v>85.571428571428569</c:v>
                </c:pt>
                <c:pt idx="29">
                  <c:v>98</c:v>
                </c:pt>
                <c:pt idx="30">
                  <c:v>105.57142857142857</c:v>
                </c:pt>
                <c:pt idx="31">
                  <c:v>114</c:v>
                </c:pt>
                <c:pt idx="32">
                  <c:v>123.71428571428571</c:v>
                </c:pt>
                <c:pt idx="33">
                  <c:v>128.14285714285714</c:v>
                </c:pt>
                <c:pt idx="34">
                  <c:v>128.85714285714286</c:v>
                </c:pt>
                <c:pt idx="35">
                  <c:v>121.28571428571429</c:v>
                </c:pt>
                <c:pt idx="36">
                  <c:v>100.42857142857143</c:v>
                </c:pt>
                <c:pt idx="37">
                  <c:v>84.714285714285708</c:v>
                </c:pt>
                <c:pt idx="39">
                  <c:v>45</c:v>
                </c:pt>
              </c:numCache>
            </c:numRef>
          </c:val>
          <c:smooth val="0"/>
          <c:extLst>
            <c:ext xmlns:c16="http://schemas.microsoft.com/office/drawing/2014/chart" uri="{C3380CC4-5D6E-409C-BE32-E72D297353CC}">
              <c16:uniqueId val="{00000002-EC45-44B8-846A-DF7F9AEC8320}"/>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0"/>
        <c:axPos val="b"/>
        <c:numFmt formatCode="d/m;@" sourceLinked="0"/>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LblSkip val="4"/>
        <c:tickMarkSkip val="4"/>
        <c:noMultiLvlLbl val="1"/>
      </c:catAx>
      <c:valAx>
        <c:axId val="5965444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majorUnit val="100"/>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100" baseline="0">
                <a:ln>
                  <a:noFill/>
                </a:ln>
                <a:solidFill>
                  <a:schemeClr val="bg2">
                    <a:lumMod val="50000"/>
                  </a:schemeClr>
                </a:solidFill>
                <a:effectLst/>
              </a:rPr>
              <a:t>COVID-19 </a:t>
            </a:r>
            <a:r>
              <a:rPr lang="nl-NL" sz="2000" b="1" i="0" u="sng" kern="1200" spc="100" baseline="0">
                <a:ln>
                  <a:noFill/>
                </a:ln>
                <a:solidFill>
                  <a:schemeClr val="bg2">
                    <a:lumMod val="50000"/>
                  </a:schemeClr>
                </a:solidFill>
                <a:effectLst/>
              </a:rPr>
              <a:t>cases</a:t>
            </a:r>
            <a:r>
              <a:rPr lang="nl-NL" sz="2000" b="1" i="0" u="none" kern="1200" spc="100" baseline="0">
                <a:ln>
                  <a:noFill/>
                </a:ln>
                <a:solidFill>
                  <a:schemeClr val="bg2">
                    <a:lumMod val="50000"/>
                  </a:schemeClr>
                </a:solidFill>
                <a:effectLst/>
              </a:rPr>
              <a:t> in The Netherlands </a:t>
            </a:r>
            <a:r>
              <a:rPr lang="nl-NL" sz="1600" b="1" i="0" u="none" kern="1200" spc="100" baseline="0">
                <a:ln>
                  <a:noFill/>
                </a:ln>
                <a:solidFill>
                  <a:schemeClr val="bg2">
                    <a:lumMod val="50000"/>
                  </a:schemeClr>
                </a:solidFill>
                <a:effectLst/>
              </a:rPr>
              <a:t>(logarithmic)</a:t>
            </a:r>
            <a:endParaRPr lang="en-NL" sz="1600" u="none">
              <a:solidFill>
                <a:schemeClr val="bg2">
                  <a:lumMod val="50000"/>
                </a:schemeClr>
              </a:solidFill>
              <a:effectLst/>
            </a:endParaRPr>
          </a:p>
        </c:rich>
      </c:tx>
      <c:layout>
        <c:manualLayout>
          <c:xMode val="edge"/>
          <c:yMode val="edge"/>
          <c:x val="0.21405506931667828"/>
          <c:y val="3.03979117481971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0.13198499999999999"/>
          <c:y val="0.14790055555555556"/>
          <c:w val="0.83307263888888894"/>
          <c:h val="0.76355972222222213"/>
        </c:manualLayout>
      </c:layout>
      <c:barChart>
        <c:barDir val="col"/>
        <c:grouping val="clustered"/>
        <c:varyColors val="0"/>
        <c:ser>
          <c:idx val="0"/>
          <c:order val="1"/>
          <c:tx>
            <c:strRef>
              <c:f>Official!$F$3</c:f>
              <c:strCache>
                <c:ptCount val="1"/>
                <c:pt idx="0">
                  <c:v>New Cases</c:v>
                </c:pt>
              </c:strCache>
            </c:strRef>
          </c:tx>
          <c:spPr>
            <a:solidFill>
              <a:schemeClr val="accent6">
                <a:lumMod val="40000"/>
                <a:lumOff val="60000"/>
              </a:schemeClr>
            </a:solidFill>
            <a:ln>
              <a:noFill/>
            </a:ln>
            <a:effectLst/>
          </c:spPr>
          <c:invertIfNegative val="0"/>
          <c:dLbls>
            <c:dLbl>
              <c:idx val="16"/>
              <c:delete val="1"/>
              <c:extLst>
                <c:ext xmlns:c15="http://schemas.microsoft.com/office/drawing/2012/chart" uri="{CE6537A1-D6FC-4f65-9D91-7224C49458BB}"/>
                <c:ext xmlns:c16="http://schemas.microsoft.com/office/drawing/2014/chart" uri="{C3380CC4-5D6E-409C-BE32-E72D297353CC}">
                  <c16:uniqueId val="{00000000-BF80-4ADD-AD72-8EAAB7E6A5B6}"/>
                </c:ext>
              </c:extLst>
            </c:dLbl>
            <c:dLbl>
              <c:idx val="18"/>
              <c:delete val="1"/>
              <c:extLst>
                <c:ext xmlns:c15="http://schemas.microsoft.com/office/drawing/2012/chart" uri="{CE6537A1-D6FC-4f65-9D91-7224C49458BB}"/>
                <c:ext xmlns:c16="http://schemas.microsoft.com/office/drawing/2014/chart" uri="{C3380CC4-5D6E-409C-BE32-E72D297353CC}">
                  <c16:uniqueId val="{00000001-BF80-4ADD-AD72-8EAAB7E6A5B6}"/>
                </c:ext>
              </c:extLst>
            </c:dLbl>
            <c:dLbl>
              <c:idx val="20"/>
              <c:delete val="1"/>
              <c:extLst>
                <c:ext xmlns:c15="http://schemas.microsoft.com/office/drawing/2012/chart" uri="{CE6537A1-D6FC-4f65-9D91-7224C49458BB}"/>
                <c:ext xmlns:c16="http://schemas.microsoft.com/office/drawing/2014/chart" uri="{C3380CC4-5D6E-409C-BE32-E72D297353CC}">
                  <c16:uniqueId val="{00000002-BF80-4ADD-AD72-8EAAB7E6A5B6}"/>
                </c:ext>
              </c:extLst>
            </c:dLbl>
            <c:dLbl>
              <c:idx val="22"/>
              <c:delete val="1"/>
              <c:extLst>
                <c:ext xmlns:c15="http://schemas.microsoft.com/office/drawing/2012/chart" uri="{CE6537A1-D6FC-4f65-9D91-7224C49458BB}"/>
                <c:ext xmlns:c16="http://schemas.microsoft.com/office/drawing/2014/chart" uri="{C3380CC4-5D6E-409C-BE32-E72D297353CC}">
                  <c16:uniqueId val="{00000003-BF80-4ADD-AD72-8EAAB7E6A5B6}"/>
                </c:ext>
              </c:extLst>
            </c:dLbl>
            <c:dLbl>
              <c:idx val="24"/>
              <c:delete val="1"/>
              <c:extLst>
                <c:ext xmlns:c15="http://schemas.microsoft.com/office/drawing/2012/chart" uri="{CE6537A1-D6FC-4f65-9D91-7224C49458BB}"/>
                <c:ext xmlns:c16="http://schemas.microsoft.com/office/drawing/2014/chart" uri="{C3380CC4-5D6E-409C-BE32-E72D297353CC}">
                  <c16:uniqueId val="{00000004-BF80-4ADD-AD72-8EAAB7E6A5B6}"/>
                </c:ext>
              </c:extLst>
            </c:dLbl>
            <c:dLbl>
              <c:idx val="27"/>
              <c:delete val="1"/>
              <c:extLst>
                <c:ext xmlns:c15="http://schemas.microsoft.com/office/drawing/2012/chart" uri="{CE6537A1-D6FC-4f65-9D91-7224C49458BB}"/>
                <c:ext xmlns:c16="http://schemas.microsoft.com/office/drawing/2014/chart" uri="{C3380CC4-5D6E-409C-BE32-E72D297353CC}">
                  <c16:uniqueId val="{00000005-BF80-4ADD-AD72-8EAAB7E6A5B6}"/>
                </c:ext>
              </c:extLst>
            </c:dLbl>
            <c:dLbl>
              <c:idx val="29"/>
              <c:delete val="1"/>
              <c:extLst>
                <c:ext xmlns:c15="http://schemas.microsoft.com/office/drawing/2012/chart" uri="{CE6537A1-D6FC-4f65-9D91-7224C49458BB}"/>
                <c:ext xmlns:c16="http://schemas.microsoft.com/office/drawing/2014/chart" uri="{C3380CC4-5D6E-409C-BE32-E72D297353CC}">
                  <c16:uniqueId val="{00000006-BF80-4ADD-AD72-8EAAB7E6A5B6}"/>
                </c:ext>
              </c:extLst>
            </c:dLbl>
            <c:dLbl>
              <c:idx val="31"/>
              <c:delete val="1"/>
              <c:extLst>
                <c:ext xmlns:c15="http://schemas.microsoft.com/office/drawing/2012/chart" uri="{CE6537A1-D6FC-4f65-9D91-7224C49458BB}"/>
                <c:ext xmlns:c16="http://schemas.microsoft.com/office/drawing/2014/chart" uri="{C3380CC4-5D6E-409C-BE32-E72D297353CC}">
                  <c16:uniqueId val="{00000007-BF80-4ADD-AD72-8EAAB7E6A5B6}"/>
                </c:ext>
              </c:extLst>
            </c:dLbl>
            <c:dLbl>
              <c:idx val="33"/>
              <c:delete val="1"/>
              <c:extLst>
                <c:ext xmlns:c15="http://schemas.microsoft.com/office/drawing/2012/chart" uri="{CE6537A1-D6FC-4f65-9D91-7224C49458BB}"/>
                <c:ext xmlns:c16="http://schemas.microsoft.com/office/drawing/2014/chart" uri="{C3380CC4-5D6E-409C-BE32-E72D297353CC}">
                  <c16:uniqueId val="{00000008-BF80-4ADD-AD72-8EAAB7E6A5B6}"/>
                </c:ext>
              </c:extLst>
            </c:dLbl>
            <c:dLbl>
              <c:idx val="35"/>
              <c:delete val="1"/>
              <c:extLst>
                <c:ext xmlns:c15="http://schemas.microsoft.com/office/drawing/2012/chart" uri="{CE6537A1-D6FC-4f65-9D91-7224C49458BB}"/>
                <c:ext xmlns:c16="http://schemas.microsoft.com/office/drawing/2014/chart" uri="{C3380CC4-5D6E-409C-BE32-E72D297353CC}">
                  <c16:uniqueId val="{00000009-BF80-4ADD-AD72-8EAAB7E6A5B6}"/>
                </c:ext>
              </c:extLst>
            </c:dLbl>
            <c:dLbl>
              <c:idx val="37"/>
              <c:delete val="1"/>
              <c:extLst>
                <c:ext xmlns:c15="http://schemas.microsoft.com/office/drawing/2012/chart" uri="{CE6537A1-D6FC-4f65-9D91-7224C49458BB}"/>
                <c:ext xmlns:c16="http://schemas.microsoft.com/office/drawing/2014/chart" uri="{C3380CC4-5D6E-409C-BE32-E72D297353CC}">
                  <c16:uniqueId val="{0000000A-BF80-4ADD-AD72-8EAAB7E6A5B6}"/>
                </c:ext>
              </c:extLst>
            </c:dLbl>
            <c:dLbl>
              <c:idx val="38"/>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LID4096"/>
                </a:p>
              </c:txPr>
              <c:dLblPos val="outEnd"/>
              <c:showLegendKey val="0"/>
              <c:showVal val="1"/>
              <c:showCatName val="0"/>
              <c:showSerName val="0"/>
              <c:showPercent val="0"/>
              <c:showBubbleSize val="0"/>
              <c:extLst>
                <c:ext xmlns:c16="http://schemas.microsoft.com/office/drawing/2014/chart" uri="{C3380CC4-5D6E-409C-BE32-E72D297353CC}">
                  <c16:uniqueId val="{0000000B-BF80-4ADD-AD72-8EAAB7E6A5B6}"/>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LID4096"/>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Official!$A$4:$A$45</c:f>
              <c:numCache>
                <c:formatCode>General</c:formatCode>
                <c:ptCount val="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numCache>
            </c:numRef>
          </c:cat>
          <c:val>
            <c:numRef>
              <c:f>Official!$F$4:$F$45</c:f>
              <c:numCache>
                <c:formatCode>#,##0</c:formatCode>
                <c:ptCount val="42"/>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c:v>637</c:v>
                </c:pt>
                <c:pt idx="24">
                  <c:v>573</c:v>
                </c:pt>
                <c:pt idx="25">
                  <c:v>545</c:v>
                </c:pt>
                <c:pt idx="26">
                  <c:v>811</c:v>
                </c:pt>
                <c:pt idx="27">
                  <c:v>852</c:v>
                </c:pt>
                <c:pt idx="28">
                  <c:v>1019</c:v>
                </c:pt>
                <c:pt idx="29">
                  <c:v>1172</c:v>
                </c:pt>
                <c:pt idx="30">
                  <c:v>1159</c:v>
                </c:pt>
                <c:pt idx="31">
                  <c:v>1104</c:v>
                </c:pt>
                <c:pt idx="32">
                  <c:v>884</c:v>
                </c:pt>
                <c:pt idx="33">
                  <c:v>845</c:v>
                </c:pt>
                <c:pt idx="34">
                  <c:v>1019</c:v>
                </c:pt>
                <c:pt idx="35">
                  <c:v>1083</c:v>
                </c:pt>
                <c:pt idx="36">
                  <c:v>1026</c:v>
                </c:pt>
                <c:pt idx="37">
                  <c:v>904</c:v>
                </c:pt>
                <c:pt idx="38">
                  <c:v>1224</c:v>
                </c:pt>
                <c:pt idx="39">
                  <c:v>952</c:v>
                </c:pt>
                <c:pt idx="40">
                  <c:v>777</c:v>
                </c:pt>
                <c:pt idx="41">
                  <c:v>969</c:v>
                </c:pt>
              </c:numCache>
            </c:numRef>
          </c:val>
          <c:extLst>
            <c:ext xmlns:c16="http://schemas.microsoft.com/office/drawing/2014/chart" uri="{C3380CC4-5D6E-409C-BE32-E72D297353CC}">
              <c16:uniqueId val="{0000000C-BF80-4ADD-AD72-8EAAB7E6A5B6}"/>
            </c:ext>
          </c:extLst>
        </c:ser>
        <c:dLbls>
          <c:showLegendKey val="0"/>
          <c:showVal val="0"/>
          <c:showCatName val="0"/>
          <c:showSerName val="0"/>
          <c:showPercent val="0"/>
          <c:showBubbleSize val="0"/>
        </c:dLbls>
        <c:gapWidth val="40"/>
        <c:axId val="749678024"/>
        <c:axId val="749676384"/>
      </c:barChart>
      <c:lineChart>
        <c:grouping val="standard"/>
        <c:varyColors val="0"/>
        <c:ser>
          <c:idx val="4"/>
          <c:order val="0"/>
          <c:tx>
            <c:strRef>
              <c:f>Official!$E$3</c:f>
              <c:strCache>
                <c:ptCount val="1"/>
                <c:pt idx="0">
                  <c:v>Cumulative cases</c:v>
                </c:pt>
              </c:strCache>
            </c:strRef>
          </c:tx>
          <c:spPr>
            <a:ln w="38100" cap="rnd">
              <a:solidFill>
                <a:srgbClr val="3BD5D9"/>
              </a:solidFill>
              <a:round/>
            </a:ln>
            <a:effectLst/>
          </c:spPr>
          <c:marker>
            <c:symbol val="circle"/>
            <c:size val="6"/>
            <c:spPr>
              <a:solidFill>
                <a:srgbClr val="3BD5D9"/>
              </a:solidFill>
              <a:ln w="9525">
                <a:solidFill>
                  <a:srgbClr val="3BD5D9"/>
                </a:solidFill>
              </a:ln>
              <a:effectLst/>
            </c:spPr>
          </c:marker>
          <c:dLbls>
            <c:dLbl>
              <c:idx val="39"/>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BF80-4ADD-AD72-8EAAB7E6A5B6}"/>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Official!$C$4:$C$45</c:f>
              <c:numCache>
                <c:formatCode>m/d/yyyy</c:formatCode>
                <c:ptCount val="42"/>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pt idx="29">
                  <c:v>43917</c:v>
                </c:pt>
                <c:pt idx="30">
                  <c:v>43918</c:v>
                </c:pt>
                <c:pt idx="31">
                  <c:v>43919</c:v>
                </c:pt>
                <c:pt idx="32">
                  <c:v>43920</c:v>
                </c:pt>
                <c:pt idx="33">
                  <c:v>43921</c:v>
                </c:pt>
                <c:pt idx="34">
                  <c:v>43922</c:v>
                </c:pt>
                <c:pt idx="35">
                  <c:v>43923</c:v>
                </c:pt>
                <c:pt idx="36">
                  <c:v>43924</c:v>
                </c:pt>
                <c:pt idx="37">
                  <c:v>43925</c:v>
                </c:pt>
                <c:pt idx="38">
                  <c:v>43926</c:v>
                </c:pt>
                <c:pt idx="39">
                  <c:v>43927</c:v>
                </c:pt>
                <c:pt idx="40">
                  <c:v>43928</c:v>
                </c:pt>
                <c:pt idx="41">
                  <c:v>43929</c:v>
                </c:pt>
              </c:numCache>
            </c:numRef>
          </c:cat>
          <c:val>
            <c:numRef>
              <c:f>Official!$E$4:$E$45</c:f>
              <c:numCache>
                <c:formatCode>#,##0</c:formatCode>
                <c:ptCount val="42"/>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pt idx="29">
                  <c:v>8603</c:v>
                </c:pt>
                <c:pt idx="30">
                  <c:v>9762</c:v>
                </c:pt>
                <c:pt idx="31">
                  <c:v>10866</c:v>
                </c:pt>
                <c:pt idx="32">
                  <c:v>11750</c:v>
                </c:pt>
                <c:pt idx="33">
                  <c:v>12595</c:v>
                </c:pt>
                <c:pt idx="34">
                  <c:v>13614</c:v>
                </c:pt>
                <c:pt idx="35">
                  <c:v>14697</c:v>
                </c:pt>
                <c:pt idx="36">
                  <c:v>15723</c:v>
                </c:pt>
                <c:pt idx="37">
                  <c:v>16627</c:v>
                </c:pt>
                <c:pt idx="38">
                  <c:v>17851</c:v>
                </c:pt>
                <c:pt idx="39">
                  <c:v>18803</c:v>
                </c:pt>
                <c:pt idx="40">
                  <c:v>19580</c:v>
                </c:pt>
                <c:pt idx="41">
                  <c:v>20549</c:v>
                </c:pt>
              </c:numCache>
            </c:numRef>
          </c:val>
          <c:smooth val="0"/>
          <c:extLst>
            <c:ext xmlns:c16="http://schemas.microsoft.com/office/drawing/2014/chart" uri="{C3380CC4-5D6E-409C-BE32-E72D297353CC}">
              <c16:uniqueId val="{0000000E-BF80-4ADD-AD72-8EAAB7E6A5B6}"/>
            </c:ext>
          </c:extLst>
        </c:ser>
        <c:dLbls>
          <c:showLegendKey val="0"/>
          <c:showVal val="0"/>
          <c:showCatName val="0"/>
          <c:showSerName val="0"/>
          <c:showPercent val="0"/>
          <c:showBubbleSize val="0"/>
        </c:dLbls>
        <c:marker val="1"/>
        <c:smooth val="0"/>
        <c:axId val="596545392"/>
        <c:axId val="596544408"/>
      </c:lineChart>
      <c:dateAx>
        <c:axId val="596545392"/>
        <c:scaling>
          <c:orientation val="minMax"/>
        </c:scaling>
        <c:delete val="1"/>
        <c:axPos val="b"/>
        <c:numFmt formatCode="d/m;@" sourceLinked="0"/>
        <c:majorTickMark val="out"/>
        <c:minorTickMark val="none"/>
        <c:tickLblPos val="nextTo"/>
        <c:crossAx val="596544408"/>
        <c:crosses val="autoZero"/>
        <c:auto val="1"/>
        <c:lblOffset val="100"/>
        <c:baseTimeUnit val="days"/>
        <c:majorUnit val="4"/>
        <c:majorTimeUnit val="days"/>
      </c:dateAx>
      <c:valAx>
        <c:axId val="596544408"/>
        <c:scaling>
          <c:orientation val="minMax"/>
          <c:max val="20000"/>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midCat"/>
      </c:valAx>
      <c:valAx>
        <c:axId val="749676384"/>
        <c:scaling>
          <c:orientation val="minMax"/>
          <c:max val="2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749678024"/>
        <c:crosses val="max"/>
        <c:crossBetween val="between"/>
      </c:valAx>
      <c:catAx>
        <c:axId val="749678024"/>
        <c:scaling>
          <c:orientation val="minMax"/>
        </c:scaling>
        <c:delete val="1"/>
        <c:axPos val="b"/>
        <c:numFmt formatCode="General" sourceLinked="1"/>
        <c:majorTickMark val="out"/>
        <c:minorTickMark val="none"/>
        <c:tickLblPos val="nextTo"/>
        <c:crossAx val="749676384"/>
        <c:crosses val="autoZero"/>
        <c:auto val="1"/>
        <c:lblAlgn val="ctr"/>
        <c:lblOffset val="100"/>
        <c:noMultiLvlLbl val="0"/>
      </c:catAx>
      <c:spPr>
        <a:noFill/>
        <a:ln>
          <a:noFill/>
        </a:ln>
        <a:effectLst/>
      </c:spPr>
    </c:plotArea>
    <c:legend>
      <c:legendPos val="t"/>
      <c:layout>
        <c:manualLayout>
          <c:xMode val="edge"/>
          <c:yMode val="edge"/>
          <c:x val="0.24695701353516802"/>
          <c:y val="8.6401754867383079E-2"/>
          <c:w val="0.64098648728352559"/>
          <c:h val="4.8957083333333332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2000" b="1" i="0" u="none" kern="1200" spc="100" baseline="0">
                <a:ln>
                  <a:noFill/>
                </a:ln>
                <a:solidFill>
                  <a:schemeClr val="bg2">
                    <a:lumMod val="50000"/>
                  </a:schemeClr>
                </a:solidFill>
                <a:effectLst/>
              </a:rPr>
              <a:t>COVID-19 </a:t>
            </a:r>
            <a:r>
              <a:rPr lang="nl-NL" sz="2000" b="1" i="0" u="sng" kern="1200" spc="100" baseline="0">
                <a:ln>
                  <a:noFill/>
                </a:ln>
                <a:solidFill>
                  <a:schemeClr val="bg2">
                    <a:lumMod val="50000"/>
                  </a:schemeClr>
                </a:solidFill>
                <a:effectLst/>
              </a:rPr>
              <a:t>hospitalizations</a:t>
            </a:r>
            <a:r>
              <a:rPr lang="nl-NL" sz="2000" b="1" i="0" u="none" kern="1200" spc="100" baseline="0">
                <a:ln>
                  <a:noFill/>
                </a:ln>
                <a:solidFill>
                  <a:schemeClr val="bg2">
                    <a:lumMod val="50000"/>
                  </a:schemeClr>
                </a:solidFill>
                <a:effectLst/>
              </a:rPr>
              <a:t> in The Netherlands </a:t>
            </a:r>
            <a:endParaRPr lang="en-NL" sz="2000" u="none">
              <a:solidFill>
                <a:schemeClr val="bg2">
                  <a:lumMod val="50000"/>
                </a:schemeClr>
              </a:solidFill>
              <a:effectLst/>
            </a:endParaRPr>
          </a:p>
        </c:rich>
      </c:tx>
      <c:layout>
        <c:manualLayout>
          <c:xMode val="edge"/>
          <c:yMode val="edge"/>
          <c:x val="0.19042822785921182"/>
          <c:y val="4.9664722222222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5.3519796137800765E-2"/>
          <c:y val="0.1395247222222222"/>
          <c:w val="0.91454219982504359"/>
          <c:h val="0.80546527777777777"/>
        </c:manualLayout>
      </c:layout>
      <c:barChart>
        <c:barDir val="col"/>
        <c:grouping val="clustered"/>
        <c:varyColors val="0"/>
        <c:ser>
          <c:idx val="0"/>
          <c:order val="0"/>
          <c:tx>
            <c:strRef>
              <c:f>Official!$K$3</c:f>
              <c:strCache>
                <c:ptCount val="1"/>
                <c:pt idx="0">
                  <c:v>Hospitalized</c:v>
                </c:pt>
              </c:strCache>
            </c:strRef>
          </c:tx>
          <c:spPr>
            <a:solidFill>
              <a:schemeClr val="accent2"/>
            </a:solidFill>
            <a:ln>
              <a:solidFill>
                <a:schemeClr val="accent2"/>
              </a:solidFill>
            </a:ln>
            <a:effectLst/>
          </c:spPr>
          <c:invertIfNegative val="0"/>
          <c:dLbls>
            <c:dLbl>
              <c:idx val="4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521-46F4-8E21-2345822D9EA5}"/>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Official!$AD$4:$AD$48</c15:sqref>
                  </c15:fullRef>
                </c:ext>
              </c:extLst>
              <c:f>Official!$AD$4:$AD$48</c:f>
              <c:strCache>
                <c:ptCount val="35"/>
                <c:pt idx="3">
                  <c:v>March</c:v>
                </c:pt>
                <c:pt idx="34">
                  <c:v>April</c:v>
                </c:pt>
              </c:strCache>
            </c:strRef>
          </c:cat>
          <c:val>
            <c:numRef>
              <c:extLst>
                <c:ext xmlns:c15="http://schemas.microsoft.com/office/drawing/2012/chart" uri="{02D57815-91ED-43cb-92C2-25804820EDAC}">
                  <c15:fullRef>
                    <c15:sqref>Official!$K$4:$K$51</c15:sqref>
                  </c15:fullRef>
                </c:ext>
              </c:extLst>
              <c:f>Official!$K$4:$K$50</c:f>
              <c:numCache>
                <c:formatCode>#,##0</c:formatCode>
                <c:ptCount val="47"/>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86</c:v>
                </c:pt>
                <c:pt idx="15">
                  <c:v>115</c:v>
                </c:pt>
                <c:pt idx="16">
                  <c:v>136</c:v>
                </c:pt>
                <c:pt idx="17">
                  <c:v>162</c:v>
                </c:pt>
                <c:pt idx="18">
                  <c:v>205</c:v>
                </c:pt>
                <c:pt idx="19">
                  <c:v>314</c:v>
                </c:pt>
                <c:pt idx="20">
                  <c:v>408</c:v>
                </c:pt>
                <c:pt idx="21">
                  <c:v>489</c:v>
                </c:pt>
                <c:pt idx="22">
                  <c:v>643</c:v>
                </c:pt>
                <c:pt idx="23">
                  <c:v>836</c:v>
                </c:pt>
                <c:pt idx="24">
                  <c:v>988</c:v>
                </c:pt>
                <c:pt idx="25">
                  <c:v>1230</c:v>
                </c:pt>
                <c:pt idx="26">
                  <c:v>1495</c:v>
                </c:pt>
                <c:pt idx="27">
                  <c:v>1836</c:v>
                </c:pt>
                <c:pt idx="28">
                  <c:v>2151</c:v>
                </c:pt>
                <c:pt idx="29">
                  <c:v>2500</c:v>
                </c:pt>
                <c:pt idx="30">
                  <c:v>2954</c:v>
                </c:pt>
                <c:pt idx="31">
                  <c:v>3483</c:v>
                </c:pt>
                <c:pt idx="32">
                  <c:v>3990</c:v>
                </c:pt>
                <c:pt idx="33">
                  <c:v>4712</c:v>
                </c:pt>
                <c:pt idx="34">
                  <c:v>5159</c:v>
                </c:pt>
                <c:pt idx="35">
                  <c:v>5784</c:v>
                </c:pt>
                <c:pt idx="36">
                  <c:v>6286</c:v>
                </c:pt>
                <c:pt idx="37">
                  <c:v>6622</c:v>
                </c:pt>
                <c:pt idx="38">
                  <c:v>6875</c:v>
                </c:pt>
                <c:pt idx="39">
                  <c:v>7135</c:v>
                </c:pt>
                <c:pt idx="40">
                  <c:v>7427</c:v>
                </c:pt>
                <c:pt idx="41">
                  <c:v>7735</c:v>
                </c:pt>
                <c:pt idx="42">
                  <c:v>7972</c:v>
                </c:pt>
                <c:pt idx="43">
                  <c:v>8197</c:v>
                </c:pt>
                <c:pt idx="44">
                  <c:v>8386</c:v>
                </c:pt>
                <c:pt idx="45">
                  <c:v>8582</c:v>
                </c:pt>
              </c:numCache>
            </c:numRef>
          </c:val>
          <c:extLst>
            <c:ext xmlns:c16="http://schemas.microsoft.com/office/drawing/2014/chart" uri="{C3380CC4-5D6E-409C-BE32-E72D297353CC}">
              <c16:uniqueId val="{00000001-E64E-47B5-9FDF-FB8FD720D760}"/>
            </c:ext>
          </c:extLst>
        </c:ser>
        <c:ser>
          <c:idx val="1"/>
          <c:order val="1"/>
          <c:tx>
            <c:strRef>
              <c:f>Official!$L$3</c:f>
              <c:strCache>
                <c:ptCount val="1"/>
                <c:pt idx="0">
                  <c:v>New</c:v>
                </c:pt>
              </c:strCache>
            </c:strRef>
          </c:tx>
          <c:spPr>
            <a:solidFill>
              <a:schemeClr val="bg2">
                <a:lumMod val="25000"/>
              </a:schemeClr>
            </a:solidFill>
            <a:ln>
              <a:solidFill>
                <a:schemeClr val="bg2">
                  <a:lumMod val="25000"/>
                </a:schemeClr>
              </a:solidFill>
            </a:ln>
            <a:effectLst/>
          </c:spPr>
          <c:invertIfNegative val="0"/>
          <c:dLbls>
            <c:dLbl>
              <c:idx val="4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521-46F4-8E21-2345822D9EA5}"/>
                </c:ext>
              </c:extLst>
            </c:dLbl>
            <c:spPr>
              <a:solidFill>
                <a:schemeClr val="tx2">
                  <a:lumMod val="20000"/>
                  <a:lumOff val="80000"/>
                </a:schemeClr>
              </a:solid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Official!$AD$4:$AD$48</c15:sqref>
                  </c15:fullRef>
                </c:ext>
              </c:extLst>
              <c:f>Official!$AD$4:$AD$48</c:f>
              <c:strCache>
                <c:ptCount val="35"/>
                <c:pt idx="3">
                  <c:v>March</c:v>
                </c:pt>
                <c:pt idx="34">
                  <c:v>April</c:v>
                </c:pt>
              </c:strCache>
            </c:strRef>
          </c:cat>
          <c:val>
            <c:numRef>
              <c:extLst>
                <c:ext xmlns:c15="http://schemas.microsoft.com/office/drawing/2012/chart" uri="{02D57815-91ED-43cb-92C2-25804820EDAC}">
                  <c15:fullRef>
                    <c15:sqref>Official!$L$4:$L$51</c15:sqref>
                  </c15:fullRef>
                </c:ext>
              </c:extLst>
              <c:f>Official!$L$4:$L$50</c:f>
              <c:numCache>
                <c:formatCode>#,##0</c:formatCode>
                <c:ptCount val="47"/>
                <c:pt idx="14">
                  <c:v>85</c:v>
                </c:pt>
                <c:pt idx="15">
                  <c:v>29</c:v>
                </c:pt>
                <c:pt idx="16">
                  <c:v>21</c:v>
                </c:pt>
                <c:pt idx="17">
                  <c:v>26</c:v>
                </c:pt>
                <c:pt idx="18">
                  <c:v>43</c:v>
                </c:pt>
                <c:pt idx="19">
                  <c:v>109</c:v>
                </c:pt>
                <c:pt idx="20">
                  <c:v>94</c:v>
                </c:pt>
                <c:pt idx="21">
                  <c:v>81</c:v>
                </c:pt>
                <c:pt idx="22">
                  <c:v>154</c:v>
                </c:pt>
                <c:pt idx="23">
                  <c:v>193</c:v>
                </c:pt>
                <c:pt idx="24">
                  <c:v>152</c:v>
                </c:pt>
                <c:pt idx="25">
                  <c:v>242</c:v>
                </c:pt>
                <c:pt idx="26">
                  <c:v>265</c:v>
                </c:pt>
                <c:pt idx="27">
                  <c:v>341</c:v>
                </c:pt>
                <c:pt idx="28">
                  <c:v>315</c:v>
                </c:pt>
                <c:pt idx="29">
                  <c:v>349</c:v>
                </c:pt>
                <c:pt idx="30">
                  <c:v>454</c:v>
                </c:pt>
                <c:pt idx="31">
                  <c:v>529</c:v>
                </c:pt>
                <c:pt idx="32">
                  <c:v>507</c:v>
                </c:pt>
                <c:pt idx="33">
                  <c:v>722</c:v>
                </c:pt>
                <c:pt idx="34">
                  <c:v>447</c:v>
                </c:pt>
                <c:pt idx="35">
                  <c:v>625</c:v>
                </c:pt>
                <c:pt idx="36">
                  <c:v>502</c:v>
                </c:pt>
                <c:pt idx="37">
                  <c:v>336</c:v>
                </c:pt>
                <c:pt idx="38">
                  <c:v>253</c:v>
                </c:pt>
                <c:pt idx="39">
                  <c:v>260</c:v>
                </c:pt>
                <c:pt idx="40">
                  <c:v>292</c:v>
                </c:pt>
                <c:pt idx="41">
                  <c:v>308</c:v>
                </c:pt>
                <c:pt idx="42">
                  <c:v>237</c:v>
                </c:pt>
                <c:pt idx="43">
                  <c:v>225</c:v>
                </c:pt>
                <c:pt idx="44">
                  <c:v>189</c:v>
                </c:pt>
                <c:pt idx="45">
                  <c:v>203</c:v>
                </c:pt>
              </c:numCache>
            </c:numRef>
          </c:val>
          <c:extLst>
            <c:ext xmlns:c16="http://schemas.microsoft.com/office/drawing/2014/chart" uri="{C3380CC4-5D6E-409C-BE32-E72D297353CC}">
              <c16:uniqueId val="{00000024-E64E-47B5-9FDF-FB8FD720D760}"/>
            </c:ext>
          </c:extLst>
        </c:ser>
        <c:dLbls>
          <c:showLegendKey val="0"/>
          <c:showVal val="0"/>
          <c:showCatName val="0"/>
          <c:showSerName val="0"/>
          <c:showPercent val="0"/>
          <c:showBubbleSize val="0"/>
        </c:dLbls>
        <c:gapWidth val="35"/>
        <c:axId val="596545392"/>
        <c:axId val="596544408"/>
      </c:barChart>
      <c:lineChart>
        <c:grouping val="standard"/>
        <c:varyColors val="0"/>
        <c:dLbls>
          <c:showLegendKey val="0"/>
          <c:showVal val="0"/>
          <c:showCatName val="0"/>
          <c:showSerName val="0"/>
          <c:showPercent val="0"/>
          <c:showBubbleSize val="0"/>
        </c:dLbls>
        <c:marker val="1"/>
        <c:smooth val="0"/>
        <c:axId val="596545392"/>
        <c:axId val="596544408"/>
        <c:extLst>
          <c:ext xmlns:c15="http://schemas.microsoft.com/office/drawing/2012/chart" uri="{02D57815-91ED-43cb-92C2-25804820EDAC}">
            <c15:filteredLineSeries>
              <c15:ser>
                <c:idx val="2"/>
                <c:order val="2"/>
                <c:tx>
                  <c:strRef>
                    <c:extLst>
                      <c:ext uri="{02D57815-91ED-43cb-92C2-25804820EDAC}">
                        <c15:formulaRef>
                          <c15:sqref>Official!$AZ$4</c15:sqref>
                        </c15:formulaRef>
                      </c:ext>
                    </c:extLst>
                    <c:strCache>
                      <c:ptCount val="1"/>
                      <c:pt idx="0">
                        <c:v>North Sea flood of 1953, 1.836 deaths</c:v>
                      </c:pt>
                    </c:strCache>
                  </c:strRef>
                </c:tx>
                <c:spPr>
                  <a:ln w="50800" cap="rnd">
                    <a:solidFill>
                      <a:schemeClr val="accent1">
                        <a:lumMod val="60000"/>
                        <a:lumOff val="40000"/>
                      </a:schemeClr>
                    </a:solidFill>
                    <a:round/>
                  </a:ln>
                  <a:effectLst/>
                </c:spPr>
                <c:marker>
                  <c:symbol val="none"/>
                </c:marker>
                <c:val>
                  <c:numRef>
                    <c:extLst>
                      <c:ext uri="{02D57815-91ED-43cb-92C2-25804820EDAC}">
                        <c15:fullRef>
                          <c15:sqref>Official!$AZ$5:$AZ$44</c15:sqref>
                        </c15:fullRef>
                        <c15:formulaRef>
                          <c15:sqref>Official!$AZ$5:$AZ$44</c15:sqref>
                        </c15:formulaRef>
                      </c:ext>
                    </c:extLst>
                    <c:numCache>
                      <c:formatCode>General</c:formatCode>
                      <c:ptCount val="40"/>
                      <c:pt idx="0">
                        <c:v>1836</c:v>
                      </c:pt>
                      <c:pt idx="1">
                        <c:v>1836</c:v>
                      </c:pt>
                      <c:pt idx="2">
                        <c:v>1836</c:v>
                      </c:pt>
                      <c:pt idx="3">
                        <c:v>1836</c:v>
                      </c:pt>
                      <c:pt idx="4">
                        <c:v>1836</c:v>
                      </c:pt>
                      <c:pt idx="5">
                        <c:v>1836</c:v>
                      </c:pt>
                      <c:pt idx="6">
                        <c:v>1836</c:v>
                      </c:pt>
                      <c:pt idx="7">
                        <c:v>1836</c:v>
                      </c:pt>
                      <c:pt idx="8">
                        <c:v>1836</c:v>
                      </c:pt>
                      <c:pt idx="9">
                        <c:v>1836</c:v>
                      </c:pt>
                      <c:pt idx="10">
                        <c:v>1836</c:v>
                      </c:pt>
                      <c:pt idx="11">
                        <c:v>1836</c:v>
                      </c:pt>
                      <c:pt idx="12">
                        <c:v>1836</c:v>
                      </c:pt>
                      <c:pt idx="13">
                        <c:v>1836</c:v>
                      </c:pt>
                      <c:pt idx="14">
                        <c:v>1836</c:v>
                      </c:pt>
                      <c:pt idx="15">
                        <c:v>1836</c:v>
                      </c:pt>
                      <c:pt idx="16">
                        <c:v>1836</c:v>
                      </c:pt>
                      <c:pt idx="17">
                        <c:v>1836</c:v>
                      </c:pt>
                      <c:pt idx="18">
                        <c:v>1836</c:v>
                      </c:pt>
                      <c:pt idx="19">
                        <c:v>1836</c:v>
                      </c:pt>
                      <c:pt idx="20">
                        <c:v>1836</c:v>
                      </c:pt>
                      <c:pt idx="21">
                        <c:v>1836</c:v>
                      </c:pt>
                      <c:pt idx="22">
                        <c:v>1836</c:v>
                      </c:pt>
                      <c:pt idx="23">
                        <c:v>1836</c:v>
                      </c:pt>
                      <c:pt idx="24">
                        <c:v>1836</c:v>
                      </c:pt>
                      <c:pt idx="25">
                        <c:v>1836</c:v>
                      </c:pt>
                      <c:pt idx="26">
                        <c:v>1836</c:v>
                      </c:pt>
                      <c:pt idx="27">
                        <c:v>1836</c:v>
                      </c:pt>
                      <c:pt idx="28">
                        <c:v>1836</c:v>
                      </c:pt>
                      <c:pt idx="29">
                        <c:v>1836</c:v>
                      </c:pt>
                      <c:pt idx="30">
                        <c:v>1836</c:v>
                      </c:pt>
                      <c:pt idx="31">
                        <c:v>1836</c:v>
                      </c:pt>
                      <c:pt idx="32">
                        <c:v>1836</c:v>
                      </c:pt>
                      <c:pt idx="33">
                        <c:v>1836</c:v>
                      </c:pt>
                      <c:pt idx="34">
                        <c:v>1836</c:v>
                      </c:pt>
                      <c:pt idx="35">
                        <c:v>1836</c:v>
                      </c:pt>
                      <c:pt idx="36">
                        <c:v>1836</c:v>
                      </c:pt>
                      <c:pt idx="37">
                        <c:v>1836</c:v>
                      </c:pt>
                      <c:pt idx="38">
                        <c:v>1836</c:v>
                      </c:pt>
                      <c:pt idx="39">
                        <c:v>1836</c:v>
                      </c:pt>
                    </c:numCache>
                  </c:numRef>
                </c:val>
                <c:smooth val="0"/>
                <c:extLst>
                  <c:ext xmlns:c16="http://schemas.microsoft.com/office/drawing/2014/chart" uri="{C3380CC4-5D6E-409C-BE32-E72D297353CC}">
                    <c16:uniqueId val="{00000025-E64E-47B5-9FDF-FB8FD720D760}"/>
                  </c:ext>
                </c:extLst>
              </c15:ser>
            </c15:filteredLineSeries>
            <c15:filteredLineSeries>
              <c15:ser>
                <c:idx val="4"/>
                <c:order val="3"/>
                <c:tx>
                  <c:strRef>
                    <c:extLst xmlns:c15="http://schemas.microsoft.com/office/drawing/2012/chart">
                      <c:ext xmlns:c15="http://schemas.microsoft.com/office/drawing/2012/chart" uri="{02D57815-91ED-43cb-92C2-25804820EDAC}">
                        <c15:formulaRef>
                          <c15:sqref>Official!$BB$4</c15:sqref>
                        </c15:formulaRef>
                      </c:ext>
                    </c:extLst>
                    <c:strCache>
                      <c:ptCount val="1"/>
                      <c:pt idx="0">
                        <c:v>Train disaster Harmele (1962), 93 deaths</c:v>
                      </c:pt>
                    </c:strCache>
                  </c:strRef>
                </c:tx>
                <c:spPr>
                  <a:ln w="50800" cap="rnd">
                    <a:solidFill>
                      <a:schemeClr val="accent2"/>
                    </a:solidFill>
                    <a:round/>
                  </a:ln>
                  <a:effectLst/>
                </c:spPr>
                <c:marker>
                  <c:symbol val="none"/>
                </c:marker>
                <c:val>
                  <c:numRef>
                    <c:extLst>
                      <c:ext xmlns:c15="http://schemas.microsoft.com/office/drawing/2012/chart" uri="{02D57815-91ED-43cb-92C2-25804820EDAC}">
                        <c15:fullRef>
                          <c15:sqref>Official!$BB$5:$BB$26</c15:sqref>
                        </c15:fullRef>
                        <c15:formulaRef>
                          <c15:sqref>Official!$BB$5:$BB$26</c15:sqref>
                        </c15:formulaRef>
                      </c:ext>
                    </c:extLst>
                    <c:numCache>
                      <c:formatCode>General</c:formatCode>
                      <c:ptCount val="22"/>
                      <c:pt idx="0">
                        <c:v>93</c:v>
                      </c:pt>
                      <c:pt idx="1">
                        <c:v>93</c:v>
                      </c:pt>
                      <c:pt idx="2">
                        <c:v>93</c:v>
                      </c:pt>
                      <c:pt idx="3">
                        <c:v>93</c:v>
                      </c:pt>
                      <c:pt idx="4">
                        <c:v>93</c:v>
                      </c:pt>
                      <c:pt idx="5">
                        <c:v>93</c:v>
                      </c:pt>
                      <c:pt idx="6">
                        <c:v>93</c:v>
                      </c:pt>
                      <c:pt idx="7">
                        <c:v>93</c:v>
                      </c:pt>
                      <c:pt idx="8">
                        <c:v>93</c:v>
                      </c:pt>
                      <c:pt idx="9">
                        <c:v>93</c:v>
                      </c:pt>
                      <c:pt idx="10">
                        <c:v>93</c:v>
                      </c:pt>
                      <c:pt idx="11">
                        <c:v>93</c:v>
                      </c:pt>
                      <c:pt idx="12">
                        <c:v>93</c:v>
                      </c:pt>
                      <c:pt idx="13">
                        <c:v>93</c:v>
                      </c:pt>
                      <c:pt idx="14">
                        <c:v>93</c:v>
                      </c:pt>
                      <c:pt idx="15">
                        <c:v>93</c:v>
                      </c:pt>
                      <c:pt idx="16">
                        <c:v>93</c:v>
                      </c:pt>
                      <c:pt idx="17">
                        <c:v>93</c:v>
                      </c:pt>
                      <c:pt idx="18">
                        <c:v>93</c:v>
                      </c:pt>
                      <c:pt idx="19">
                        <c:v>93</c:v>
                      </c:pt>
                      <c:pt idx="20">
                        <c:v>93</c:v>
                      </c:pt>
                      <c:pt idx="21">
                        <c:v>93</c:v>
                      </c:pt>
                    </c:numCache>
                  </c:numRef>
                </c:val>
                <c:smooth val="0"/>
                <c:extLst xmlns:c15="http://schemas.microsoft.com/office/drawing/2012/chart">
                  <c:ext xmlns:c16="http://schemas.microsoft.com/office/drawing/2014/chart" uri="{C3380CC4-5D6E-409C-BE32-E72D297353CC}">
                    <c16:uniqueId val="{00000026-E64E-47B5-9FDF-FB8FD720D760}"/>
                  </c:ext>
                </c:extLst>
              </c15:ser>
            </c15:filteredLineSeries>
            <c15:filteredLineSeries>
              <c15:ser>
                <c:idx val="3"/>
                <c:order val="4"/>
                <c:tx>
                  <c:strRef>
                    <c:extLst xmlns:c15="http://schemas.microsoft.com/office/drawing/2012/chart">
                      <c:ext xmlns:c15="http://schemas.microsoft.com/office/drawing/2012/chart" uri="{02D57815-91ED-43cb-92C2-25804820EDAC}">
                        <c15:formulaRef>
                          <c15:sqref>Official!$BA$4</c15:sqref>
                        </c15:formulaRef>
                      </c:ext>
                    </c:extLst>
                    <c:strCache>
                      <c:ptCount val="1"/>
                      <c:pt idx="0">
                        <c:v>Bijlmer Disaster (1992), 63 deaths</c:v>
                      </c:pt>
                    </c:strCache>
                  </c:strRef>
                </c:tx>
                <c:spPr>
                  <a:ln w="50800" cap="rnd">
                    <a:solidFill>
                      <a:schemeClr val="dk1">
                        <a:tint val="98500"/>
                      </a:schemeClr>
                    </a:solidFill>
                    <a:round/>
                  </a:ln>
                  <a:effectLst/>
                </c:spPr>
                <c:marker>
                  <c:symbol val="none"/>
                </c:marker>
                <c:val>
                  <c:numRef>
                    <c:extLst>
                      <c:ext xmlns:c15="http://schemas.microsoft.com/office/drawing/2012/chart" uri="{02D57815-91ED-43cb-92C2-25804820EDAC}">
                        <c15:fullRef>
                          <c15:sqref>Official!$BA$5:$BA$24</c15:sqref>
                        </c15:fullRef>
                        <c15:formulaRef>
                          <c15:sqref>Official!$BA$5:$BA$24</c15:sqref>
                        </c15:formulaRef>
                      </c:ext>
                    </c:extLst>
                    <c:numCache>
                      <c:formatCode>General</c:formatCode>
                      <c:ptCount val="20"/>
                      <c:pt idx="0">
                        <c:v>43</c:v>
                      </c:pt>
                      <c:pt idx="1">
                        <c:v>43</c:v>
                      </c:pt>
                      <c:pt idx="2">
                        <c:v>43</c:v>
                      </c:pt>
                      <c:pt idx="3">
                        <c:v>43</c:v>
                      </c:pt>
                      <c:pt idx="4">
                        <c:v>43</c:v>
                      </c:pt>
                      <c:pt idx="5">
                        <c:v>43</c:v>
                      </c:pt>
                      <c:pt idx="6">
                        <c:v>43</c:v>
                      </c:pt>
                      <c:pt idx="7">
                        <c:v>43</c:v>
                      </c:pt>
                      <c:pt idx="8">
                        <c:v>43</c:v>
                      </c:pt>
                      <c:pt idx="9">
                        <c:v>43</c:v>
                      </c:pt>
                      <c:pt idx="10">
                        <c:v>43</c:v>
                      </c:pt>
                      <c:pt idx="11">
                        <c:v>43</c:v>
                      </c:pt>
                      <c:pt idx="12">
                        <c:v>43</c:v>
                      </c:pt>
                      <c:pt idx="13">
                        <c:v>43</c:v>
                      </c:pt>
                      <c:pt idx="14">
                        <c:v>43</c:v>
                      </c:pt>
                      <c:pt idx="15">
                        <c:v>43</c:v>
                      </c:pt>
                      <c:pt idx="16">
                        <c:v>43</c:v>
                      </c:pt>
                      <c:pt idx="17">
                        <c:v>43</c:v>
                      </c:pt>
                      <c:pt idx="18">
                        <c:v>43</c:v>
                      </c:pt>
                      <c:pt idx="19">
                        <c:v>43</c:v>
                      </c:pt>
                    </c:numCache>
                  </c:numRef>
                </c:val>
                <c:smooth val="0"/>
                <c:extLst xmlns:c15="http://schemas.microsoft.com/office/drawing/2012/chart">
                  <c:ext xmlns:c16="http://schemas.microsoft.com/office/drawing/2014/chart" uri="{C3380CC4-5D6E-409C-BE32-E72D297353CC}">
                    <c16:uniqueId val="{00000027-E64E-47B5-9FDF-FB8FD720D760}"/>
                  </c:ext>
                </c:extLst>
              </c15:ser>
            </c15:filteredLineSeries>
          </c:ext>
        </c:extLst>
      </c:lineChart>
      <c:catAx>
        <c:axId val="596545392"/>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Algn val="ctr"/>
        <c:lblOffset val="100"/>
        <c:tickMarkSkip val="31"/>
        <c:noMultiLvlLbl val="1"/>
      </c:catAx>
      <c:valAx>
        <c:axId val="596544408"/>
        <c:scaling>
          <c:orientation val="minMax"/>
          <c:min val="0"/>
        </c:scaling>
        <c:delete val="1"/>
        <c:axPos val="l"/>
        <c:numFmt formatCode="#,##0" sourceLinked="1"/>
        <c:majorTickMark val="out"/>
        <c:minorTickMark val="none"/>
        <c:tickLblPos val="nextTo"/>
        <c:crossAx val="596545392"/>
        <c:crosses val="autoZero"/>
        <c:crossBetween val="midCat"/>
      </c:valAx>
      <c:spPr>
        <a:noFill/>
        <a:ln w="25400">
          <a:noFill/>
        </a:ln>
        <a:effectLst/>
      </c:spPr>
    </c:plotArea>
    <c:legend>
      <c:legendPos val="t"/>
      <c:layout>
        <c:manualLayout>
          <c:xMode val="edge"/>
          <c:yMode val="edge"/>
          <c:x val="0.26894470816063604"/>
          <c:y val="0.1295074847768862"/>
          <c:w val="0.44171784250681179"/>
          <c:h val="6.387824009227086E-2"/>
        </c:manualLayout>
      </c:layout>
      <c:overlay val="0"/>
      <c:spPr>
        <a:solidFill>
          <a:schemeClr val="bg2"/>
        </a:solid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0" baseline="0">
                <a:solidFill>
                  <a:srgbClr val="000000"/>
                </a:solidFill>
                <a:effectLst/>
              </a:rPr>
              <a:t>Growth factor COVID-19 cases in The Netherlands with a 3 day MA</a:t>
            </a:r>
            <a:r>
              <a:rPr lang="nl-NL" sz="1400" b="1" i="0" kern="1200" spc="0" baseline="0">
                <a:solidFill>
                  <a:srgbClr val="000000"/>
                </a:solidFill>
                <a:effectLst/>
              </a:rPr>
              <a:t>       </a:t>
            </a:r>
            <a:r>
              <a:rPr lang="nl-NL" sz="800" b="1" i="0" kern="1200" spc="0" baseline="0">
                <a:solidFill>
                  <a:srgbClr val="000000"/>
                </a:solidFill>
                <a:effectLst/>
              </a:rPr>
              <a:t>@YorickB</a:t>
            </a:r>
            <a:br>
              <a:rPr lang="nl-NL" sz="1400" b="1" i="0" u="sng" kern="1200" spc="0" baseline="0">
                <a:solidFill>
                  <a:srgbClr val="000000"/>
                </a:solidFill>
                <a:effectLst/>
              </a:rPr>
            </a:br>
            <a:r>
              <a:rPr lang="nl-NL" sz="1000" b="1" i="0" kern="1200" spc="100" baseline="0">
                <a:ln>
                  <a:noFill/>
                </a:ln>
                <a:solidFill>
                  <a:srgbClr val="404040"/>
                </a:solidFill>
                <a:effectLst/>
              </a:rPr>
              <a:t>*source: RIVM, March 26th, 2020</a:t>
            </a:r>
            <a:endParaRPr lang="en-NL">
              <a:effectLst/>
            </a:endParaRPr>
          </a:p>
        </c:rich>
      </c:tx>
      <c:layout>
        <c:manualLayout>
          <c:xMode val="edge"/>
          <c:yMode val="edge"/>
          <c:x val="0.12215759857049843"/>
          <c:y val="1.6498933625730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0"/>
          <c:tx>
            <c:strRef>
              <c:f>GGD!$H$60</c:f>
              <c:strCache>
                <c:ptCount val="1"/>
                <c:pt idx="0">
                  <c:v>Growth %</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0-6617-4E00-82D5-379D8AB90B62}"/>
                </c:ext>
              </c:extLst>
            </c:dLbl>
            <c:dLbl>
              <c:idx val="5"/>
              <c:layout>
                <c:manualLayout>
                  <c:x val="-3.5749362672749231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17-4E00-82D5-379D8AB90B62}"/>
                </c:ext>
              </c:extLst>
            </c:dLbl>
            <c:dLbl>
              <c:idx val="7"/>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617-4E00-82D5-379D8AB90B62}"/>
                </c:ext>
              </c:extLst>
            </c:dLbl>
            <c:dLbl>
              <c:idx val="10"/>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617-4E00-82D5-379D8AB90B6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f>GGD!$C$68:$C$89</c:f>
              <c:numCache>
                <c:formatCode>m/d/yyyy</c:formatCode>
                <c:ptCount val="22"/>
                <c:pt idx="0">
                  <c:v>43895</c:v>
                </c:pt>
                <c:pt idx="1">
                  <c:v>43896</c:v>
                </c:pt>
                <c:pt idx="2">
                  <c:v>43897</c:v>
                </c:pt>
                <c:pt idx="3">
                  <c:v>43898</c:v>
                </c:pt>
                <c:pt idx="4">
                  <c:v>43899</c:v>
                </c:pt>
                <c:pt idx="5">
                  <c:v>43900</c:v>
                </c:pt>
                <c:pt idx="6">
                  <c:v>43901</c:v>
                </c:pt>
                <c:pt idx="7">
                  <c:v>43902</c:v>
                </c:pt>
                <c:pt idx="8">
                  <c:v>43903</c:v>
                </c:pt>
                <c:pt idx="9">
                  <c:v>43904</c:v>
                </c:pt>
                <c:pt idx="10">
                  <c:v>43905</c:v>
                </c:pt>
                <c:pt idx="11">
                  <c:v>43906</c:v>
                </c:pt>
                <c:pt idx="12">
                  <c:v>43907</c:v>
                </c:pt>
                <c:pt idx="13">
                  <c:v>43908</c:v>
                </c:pt>
                <c:pt idx="14">
                  <c:v>43909</c:v>
                </c:pt>
                <c:pt idx="15">
                  <c:v>43910</c:v>
                </c:pt>
                <c:pt idx="16">
                  <c:v>43911</c:v>
                </c:pt>
                <c:pt idx="17">
                  <c:v>43912</c:v>
                </c:pt>
                <c:pt idx="18">
                  <c:v>43913</c:v>
                </c:pt>
                <c:pt idx="19">
                  <c:v>43914</c:v>
                </c:pt>
                <c:pt idx="20">
                  <c:v>43915</c:v>
                </c:pt>
                <c:pt idx="21">
                  <c:v>43916</c:v>
                </c:pt>
              </c:numCache>
            </c:numRef>
          </c:cat>
          <c:val>
            <c:numRef>
              <c:f>GGD!$H$69:$H$89</c:f>
              <c:numCache>
                <c:formatCode>0%</c:formatCode>
                <c:ptCount val="21"/>
                <c:pt idx="0">
                  <c:v>0.56097560975609762</c:v>
                </c:pt>
                <c:pt idx="1">
                  <c:v>0.46875</c:v>
                </c:pt>
                <c:pt idx="2">
                  <c:v>0.40957446808510634</c:v>
                </c:pt>
                <c:pt idx="3">
                  <c:v>0.21132075471698109</c:v>
                </c:pt>
                <c:pt idx="4">
                  <c:v>0.19003115264797499</c:v>
                </c:pt>
                <c:pt idx="5">
                  <c:v>0.31675392670157065</c:v>
                </c:pt>
                <c:pt idx="6">
                  <c:v>0.22067594433399607</c:v>
                </c:pt>
                <c:pt idx="7">
                  <c:v>0.30944625407166115</c:v>
                </c:pt>
                <c:pt idx="8">
                  <c:v>0.19278606965174139</c:v>
                </c:pt>
                <c:pt idx="9">
                  <c:v>0.1835245046923879</c:v>
                </c:pt>
                <c:pt idx="10">
                  <c:v>0.24493392070484576</c:v>
                </c:pt>
                <c:pt idx="11">
                  <c:v>0.20665251238499649</c:v>
                </c:pt>
                <c:pt idx="12">
                  <c:v>0.20293255131964805</c:v>
                </c:pt>
                <c:pt idx="13">
                  <c:v>0.19941491955143831</c:v>
                </c:pt>
                <c:pt idx="14">
                  <c:v>0.21707317073170729</c:v>
                </c:pt>
                <c:pt idx="15">
                  <c:v>0.21275885103540415</c:v>
                </c:pt>
                <c:pt idx="16">
                  <c:v>0.15780776645552197</c:v>
                </c:pt>
                <c:pt idx="17">
                  <c:v>0.12963843958135102</c:v>
                </c:pt>
                <c:pt idx="18">
                  <c:v>0.17077279427247838</c:v>
                </c:pt>
                <c:pt idx="19">
                  <c:v>0.15323741007194247</c:v>
                </c:pt>
                <c:pt idx="20">
                  <c:v>0.15892077354959455</c:v>
                </c:pt>
              </c:numCache>
            </c:numRef>
          </c:val>
          <c:smooth val="1"/>
          <c:extLst>
            <c:ext xmlns:c16="http://schemas.microsoft.com/office/drawing/2014/chart" uri="{C3380CC4-5D6E-409C-BE32-E72D297353CC}">
              <c16:uniqueId val="{00000005-6617-4E00-82D5-379D8AB90B62}"/>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GGD!$E$60</c:f>
              <c:strCache>
                <c:ptCount val="1"/>
                <c:pt idx="0">
                  <c:v>Change in the growth</c:v>
                </c:pt>
              </c:strCache>
            </c:strRef>
          </c:tx>
          <c:spPr>
            <a:ln w="28575" cap="rnd">
              <a:solidFill>
                <a:schemeClr val="accent1">
                  <a:lumMod val="60000"/>
                  <a:lumOff val="40000"/>
                </a:schemeClr>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6-6617-4E00-82D5-379D8AB90B62}"/>
                </c:ext>
              </c:extLst>
            </c:dLbl>
            <c:dLbl>
              <c:idx val="3"/>
              <c:layout>
                <c:manualLayout>
                  <c:x val="-1.5642642611648381E-3"/>
                  <c:y val="1.30483333333333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617-4E00-82D5-379D8AB90B62}"/>
                </c:ext>
              </c:extLst>
            </c:dLbl>
            <c:dLbl>
              <c:idx val="4"/>
              <c:layout>
                <c:manualLayout>
                  <c:x val="-5.749080562981012E-2"/>
                  <c:y val="-2.57572222222222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617-4E00-82D5-379D8AB90B62}"/>
                </c:ext>
              </c:extLst>
            </c:dLbl>
            <c:dLbl>
              <c:idx val="6"/>
              <c:layout>
                <c:manualLayout>
                  <c:x val="-3.3022943781027776E-2"/>
                  <c:y val="1.65761111111111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617-4E00-82D5-379D8AB90B62}"/>
                </c:ext>
              </c:extLst>
            </c:dLbl>
            <c:dLbl>
              <c:idx val="8"/>
              <c:layout>
                <c:manualLayout>
                  <c:x val="-3.3022943781027776E-2"/>
                  <c:y val="2.36316666666666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617-4E00-82D5-379D8AB90B62}"/>
                </c:ext>
              </c:extLst>
            </c:dLbl>
            <c:dLbl>
              <c:idx val="9"/>
              <c:layout>
                <c:manualLayout>
                  <c:x val="-4.8752283540959243E-2"/>
                  <c:y val="-3.10488888888889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617-4E00-82D5-379D8AB90B62}"/>
                </c:ext>
              </c:extLst>
            </c:dLbl>
            <c:dLbl>
              <c:idx val="11"/>
              <c:layout>
                <c:manualLayout>
                  <c:x val="-2.2536717274406794E-2"/>
                  <c:y val="-2.75211111111111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617-4E00-82D5-379D8AB90B6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lumOff val="40000"/>
                  </a:schemeClr>
                </a:solidFill>
                <a:prstDash val="sysDot"/>
              </a:ln>
              <a:effectLst/>
            </c:spPr>
            <c:trendlineType val="movingAvg"/>
            <c:period val="3"/>
            <c:dispRSqr val="0"/>
            <c:dispEq val="0"/>
          </c:trendline>
          <c:cat>
            <c:numRef>
              <c:f>GGD!$C$69:$C$89</c:f>
              <c:numCache>
                <c:formatCode>m/d/yyyy</c:formatCode>
                <c:ptCount val="21"/>
                <c:pt idx="0">
                  <c:v>43896</c:v>
                </c:pt>
                <c:pt idx="1">
                  <c:v>43897</c:v>
                </c:pt>
                <c:pt idx="2">
                  <c:v>43898</c:v>
                </c:pt>
                <c:pt idx="3">
                  <c:v>43899</c:v>
                </c:pt>
                <c:pt idx="4">
                  <c:v>43900</c:v>
                </c:pt>
                <c:pt idx="5">
                  <c:v>43901</c:v>
                </c:pt>
                <c:pt idx="6">
                  <c:v>43902</c:v>
                </c:pt>
                <c:pt idx="7">
                  <c:v>43903</c:v>
                </c:pt>
                <c:pt idx="8">
                  <c:v>43904</c:v>
                </c:pt>
                <c:pt idx="9">
                  <c:v>43905</c:v>
                </c:pt>
                <c:pt idx="10">
                  <c:v>43906</c:v>
                </c:pt>
                <c:pt idx="11">
                  <c:v>43907</c:v>
                </c:pt>
                <c:pt idx="12">
                  <c:v>43908</c:v>
                </c:pt>
                <c:pt idx="13">
                  <c:v>43909</c:v>
                </c:pt>
                <c:pt idx="14">
                  <c:v>43910</c:v>
                </c:pt>
                <c:pt idx="15">
                  <c:v>43911</c:v>
                </c:pt>
                <c:pt idx="16">
                  <c:v>43912</c:v>
                </c:pt>
                <c:pt idx="17">
                  <c:v>43913</c:v>
                </c:pt>
                <c:pt idx="18">
                  <c:v>43914</c:v>
                </c:pt>
                <c:pt idx="19">
                  <c:v>43915</c:v>
                </c:pt>
                <c:pt idx="20">
                  <c:v>43916</c:v>
                </c:pt>
              </c:numCache>
            </c:numRef>
          </c:cat>
          <c:val>
            <c:numRef>
              <c:f>GGD!$E$69:$E$89</c:f>
              <c:numCache>
                <c:formatCode>0.00</c:formatCode>
                <c:ptCount val="21"/>
                <c:pt idx="0">
                  <c:v>1.0454545454545454</c:v>
                </c:pt>
                <c:pt idx="1">
                  <c:v>1.3043478260869565</c:v>
                </c:pt>
                <c:pt idx="2">
                  <c:v>1.2833333333333334</c:v>
                </c:pt>
                <c:pt idx="3">
                  <c:v>0.72727272727272729</c:v>
                </c:pt>
                <c:pt idx="4">
                  <c:v>1.0892857142857142</c:v>
                </c:pt>
                <c:pt idx="5">
                  <c:v>1.9836065573770492</c:v>
                </c:pt>
                <c:pt idx="6">
                  <c:v>0.9173553719008265</c:v>
                </c:pt>
                <c:pt idx="7">
                  <c:v>1.7117117117117118</c:v>
                </c:pt>
                <c:pt idx="8">
                  <c:v>0.81578947368421051</c:v>
                </c:pt>
                <c:pt idx="9">
                  <c:v>1.1354838709677419</c:v>
                </c:pt>
                <c:pt idx="10">
                  <c:v>1.5795454545454546</c:v>
                </c:pt>
                <c:pt idx="11">
                  <c:v>1.0503597122302157</c:v>
                </c:pt>
                <c:pt idx="12">
                  <c:v>1.1849315068493151</c:v>
                </c:pt>
                <c:pt idx="13">
                  <c:v>1.1820809248554913</c:v>
                </c:pt>
                <c:pt idx="14">
                  <c:v>1.3056234718826405</c:v>
                </c:pt>
                <c:pt idx="15">
                  <c:v>1.1928838951310861</c:v>
                </c:pt>
                <c:pt idx="16">
                  <c:v>0.89952904238618525</c:v>
                </c:pt>
                <c:pt idx="17">
                  <c:v>0.9511343804537522</c:v>
                </c:pt>
                <c:pt idx="18">
                  <c:v>1.4880733944954128</c:v>
                </c:pt>
                <c:pt idx="19">
                  <c:v>1.0505548705302097</c:v>
                </c:pt>
                <c:pt idx="20">
                  <c:v>1.1960093896713615</c:v>
                </c:pt>
              </c:numCache>
            </c:numRef>
          </c:val>
          <c:smooth val="1"/>
          <c:extLst>
            <c:ext xmlns:c16="http://schemas.microsoft.com/office/drawing/2014/chart" uri="{C3380CC4-5D6E-409C-BE32-E72D297353CC}">
              <c16:uniqueId val="{0000000E-6617-4E00-82D5-379D8AB90B62}"/>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1">
              <a:lumMod val="95000"/>
            </a:schemeClr>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chemeClr val="bg1">
            <a:lumMod val="95000"/>
          </a:schemeClr>
        </a:solidFill>
        <a:ln>
          <a:solidFill>
            <a:schemeClr val="bg2"/>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800" b="1" i="0" u="none" kern="1200" spc="100" baseline="0">
                <a:ln>
                  <a:noFill/>
                </a:ln>
                <a:solidFill>
                  <a:srgbClr val="000000"/>
                </a:solidFill>
                <a:effectLst/>
              </a:rPr>
              <a:t>@YorickB</a:t>
            </a:r>
            <a:r>
              <a:rPr lang="nl-NL" sz="1400" b="1" i="0" u="none" kern="1200" spc="100" baseline="0">
                <a:ln>
                  <a:noFill/>
                </a:ln>
                <a:solidFill>
                  <a:srgbClr val="000000"/>
                </a:solidFill>
                <a:effectLst/>
              </a:rPr>
              <a:t>          </a:t>
            </a:r>
            <a:r>
              <a:rPr lang="nl-NL" sz="1400" b="1" i="0" u="sng" kern="1200" spc="100" baseline="0">
                <a:ln>
                  <a:noFill/>
                </a:ln>
                <a:solidFill>
                  <a:srgbClr val="000000"/>
                </a:solidFill>
                <a:effectLst/>
              </a:rPr>
              <a:t>Total COVID-19 deaths in The Netherlands per day</a:t>
            </a:r>
            <a:endParaRPr lang="en-NL">
              <a:effectLst/>
            </a:endParaRPr>
          </a:p>
          <a:p>
            <a:pPr>
              <a:defRPr/>
            </a:pPr>
            <a:r>
              <a:rPr lang="nl-NL" sz="900" b="1" i="0" kern="1200" spc="100" baseline="0">
                <a:ln>
                  <a:noFill/>
                </a:ln>
                <a:solidFill>
                  <a:srgbClr val="404040"/>
                </a:solidFill>
                <a:effectLst/>
              </a:rPr>
              <a:t>                                                          *source: RIVM, March 26th, 2020</a:t>
            </a:r>
            <a:endParaRPr lang="en-NL">
              <a:effectLst/>
            </a:endParaRPr>
          </a:p>
        </c:rich>
      </c:tx>
      <c:layout>
        <c:manualLayout>
          <c:xMode val="edge"/>
          <c:yMode val="edge"/>
          <c:x val="6.7669999999999994E-2"/>
          <c:y val="2.14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0"/>
          <c:order val="0"/>
          <c:tx>
            <c:strRef>
              <c:f>GGD!$E$3</c:f>
              <c:strCache>
                <c:ptCount val="1"/>
                <c:pt idx="0">
                  <c:v>Deaths</c:v>
                </c:pt>
              </c:strCache>
            </c:strRef>
          </c:tx>
          <c:spPr>
            <a:solidFill>
              <a:srgbClr val="FF0000">
                <a:alpha val="81000"/>
              </a:srgbClr>
            </a:solidFill>
            <a:ln>
              <a:noFill/>
            </a:ln>
            <a:effectLst>
              <a:outerShdw blurRad="50800" dist="38100" dir="5400000" algn="t" rotWithShape="0">
                <a:prstClr val="black">
                  <a:alpha val="70000"/>
                </a:prstClr>
              </a:outerShdw>
            </a:effectLst>
          </c:spPr>
          <c:invertIfNegative val="0"/>
          <c:dLbls>
            <c:dLbl>
              <c:idx val="19"/>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LID4096"/>
                </a:p>
              </c:txPr>
              <c:showLegendKey val="0"/>
              <c:showVal val="1"/>
              <c:showCatName val="0"/>
              <c:showSerName val="0"/>
              <c:showPercent val="0"/>
              <c:showBubbleSize val="0"/>
              <c:extLst>
                <c:ext xmlns:c16="http://schemas.microsoft.com/office/drawing/2014/chart" uri="{C3380CC4-5D6E-409C-BE32-E72D297353CC}">
                  <c16:uniqueId val="{00000000-E890-405C-A484-36FF5933B2B8}"/>
                </c:ext>
              </c:extLst>
            </c:dLbl>
            <c:dLbl>
              <c:idx val="20"/>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showLegendKey val="0"/>
              <c:showVal val="1"/>
              <c:showCatName val="0"/>
              <c:showSerName val="0"/>
              <c:showPercent val="0"/>
              <c:showBubbleSize val="0"/>
              <c:extLst>
                <c:ext xmlns:c16="http://schemas.microsoft.com/office/drawing/2014/chart" uri="{C3380CC4-5D6E-409C-BE32-E72D297353CC}">
                  <c16:uniqueId val="{00000001-E890-405C-A484-36FF5933B2B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GGD!$C$6:$C$34</c15:sqref>
                  </c15:fullRef>
                </c:ext>
              </c:extLst>
              <c:f>GGD!$C$14:$C$34</c:f>
              <c:numCache>
                <c:formatCode>m/d/yyyy</c:formatCode>
                <c:ptCount val="21"/>
                <c:pt idx="0">
                  <c:v>43896</c:v>
                </c:pt>
                <c:pt idx="1">
                  <c:v>43897</c:v>
                </c:pt>
                <c:pt idx="2">
                  <c:v>43898</c:v>
                </c:pt>
                <c:pt idx="3">
                  <c:v>43899</c:v>
                </c:pt>
                <c:pt idx="4">
                  <c:v>43900</c:v>
                </c:pt>
                <c:pt idx="5">
                  <c:v>43901</c:v>
                </c:pt>
                <c:pt idx="6">
                  <c:v>43902</c:v>
                </c:pt>
                <c:pt idx="7">
                  <c:v>43903</c:v>
                </c:pt>
                <c:pt idx="8">
                  <c:v>43904</c:v>
                </c:pt>
                <c:pt idx="9">
                  <c:v>43905</c:v>
                </c:pt>
                <c:pt idx="10">
                  <c:v>43906</c:v>
                </c:pt>
                <c:pt idx="11">
                  <c:v>43907</c:v>
                </c:pt>
                <c:pt idx="12">
                  <c:v>43908</c:v>
                </c:pt>
                <c:pt idx="13">
                  <c:v>43909</c:v>
                </c:pt>
                <c:pt idx="14">
                  <c:v>43910</c:v>
                </c:pt>
                <c:pt idx="15">
                  <c:v>43911</c:v>
                </c:pt>
                <c:pt idx="16">
                  <c:v>43912</c:v>
                </c:pt>
                <c:pt idx="17">
                  <c:v>43913</c:v>
                </c:pt>
                <c:pt idx="18">
                  <c:v>43914</c:v>
                </c:pt>
                <c:pt idx="19">
                  <c:v>43915</c:v>
                </c:pt>
                <c:pt idx="20">
                  <c:v>43916</c:v>
                </c:pt>
              </c:numCache>
            </c:numRef>
          </c:cat>
          <c:val>
            <c:numRef>
              <c:extLst>
                <c:ext xmlns:c15="http://schemas.microsoft.com/office/drawing/2012/chart" uri="{02D57815-91ED-43cb-92C2-25804820EDAC}">
                  <c15:fullRef>
                    <c15:sqref>GGD!$E$4:$E$32</c15:sqref>
                  </c15:fullRef>
                </c:ext>
              </c:extLst>
              <c:f>GGD!$E$12:$E$32</c:f>
              <c:numCache>
                <c:formatCode>General</c:formatCode>
                <c:ptCount val="21"/>
                <c:pt idx="0">
                  <c:v>1</c:v>
                </c:pt>
                <c:pt idx="1" formatCode="0">
                  <c:v>1</c:v>
                </c:pt>
                <c:pt idx="2" formatCode="0">
                  <c:v>3</c:v>
                </c:pt>
                <c:pt idx="3" formatCode="0">
                  <c:v>3</c:v>
                </c:pt>
                <c:pt idx="4" formatCode="0">
                  <c:v>4</c:v>
                </c:pt>
                <c:pt idx="5" formatCode="0">
                  <c:v>5</c:v>
                </c:pt>
                <c:pt idx="6" formatCode="0">
                  <c:v>5</c:v>
                </c:pt>
                <c:pt idx="7" formatCode="0">
                  <c:v>10</c:v>
                </c:pt>
                <c:pt idx="8" formatCode="0">
                  <c:v>12</c:v>
                </c:pt>
                <c:pt idx="9" formatCode="0">
                  <c:v>20</c:v>
                </c:pt>
                <c:pt idx="10" formatCode="0">
                  <c:v>24</c:v>
                </c:pt>
                <c:pt idx="11" formatCode="0">
                  <c:v>43</c:v>
                </c:pt>
                <c:pt idx="12" formatCode="0">
                  <c:v>58</c:v>
                </c:pt>
                <c:pt idx="13" formatCode="0">
                  <c:v>76</c:v>
                </c:pt>
                <c:pt idx="14" formatCode="0">
                  <c:v>106</c:v>
                </c:pt>
                <c:pt idx="15" formatCode="0">
                  <c:v>136</c:v>
                </c:pt>
                <c:pt idx="16" formatCode="0">
                  <c:v>179</c:v>
                </c:pt>
                <c:pt idx="17" formatCode="0">
                  <c:v>213</c:v>
                </c:pt>
                <c:pt idx="18" formatCode="0">
                  <c:v>276</c:v>
                </c:pt>
                <c:pt idx="19" formatCode="0">
                  <c:v>356</c:v>
                </c:pt>
                <c:pt idx="20" formatCode="0">
                  <c:v>434</c:v>
                </c:pt>
              </c:numCache>
            </c:numRef>
          </c:val>
          <c:extLst>
            <c:ext xmlns:c15="http://schemas.microsoft.com/office/drawing/2012/chart" uri="{02D57815-91ED-43cb-92C2-25804820EDAC}">
              <c15:categoryFilterExceptions>
                <c15:categoryFilterException>
                  <c15:sqref>GGD!$E$4</c15:sqref>
                  <c15:dLbl>
                    <c:idx val="-1"/>
                    <c:delete val="1"/>
                    <c:extLst>
                      <c:ext uri="{CE6537A1-D6FC-4f65-9D91-7224C49458BB}"/>
                      <c:ext xmlns:c16="http://schemas.microsoft.com/office/drawing/2014/chart" uri="{C3380CC4-5D6E-409C-BE32-E72D297353CC}">
                        <c16:uniqueId val="{00000000-9420-4866-AE5A-9F1AC2E1C818}"/>
                      </c:ext>
                    </c:extLst>
                  </c15:dLbl>
                </c15:categoryFilterException>
                <c15:categoryFilterException>
                  <c15:sqref>GGD!$E$5</c15:sqref>
                  <c15:dLbl>
                    <c:idx val="-1"/>
                    <c:delete val="1"/>
                    <c:extLst>
                      <c:ext uri="{CE6537A1-D6FC-4f65-9D91-7224C49458BB}"/>
                      <c:ext xmlns:c16="http://schemas.microsoft.com/office/drawing/2014/chart" uri="{C3380CC4-5D6E-409C-BE32-E72D297353CC}">
                        <c16:uniqueId val="{00000001-9420-4866-AE5A-9F1AC2E1C818}"/>
                      </c:ext>
                    </c:extLst>
                  </c15:dLbl>
                </c15:categoryFilterException>
                <c15:categoryFilterException>
                  <c15:sqref>GGD!$E$6</c15:sqref>
                  <c15:dLbl>
                    <c:idx val="-1"/>
                    <c:delete val="1"/>
                    <c:extLst>
                      <c:ext uri="{CE6537A1-D6FC-4f65-9D91-7224C49458BB}"/>
                      <c:ext xmlns:c16="http://schemas.microsoft.com/office/drawing/2014/chart" uri="{C3380CC4-5D6E-409C-BE32-E72D297353CC}">
                        <c16:uniqueId val="{00000002-9420-4866-AE5A-9F1AC2E1C818}"/>
                      </c:ext>
                    </c:extLst>
                  </c15:dLbl>
                </c15:categoryFilterException>
                <c15:categoryFilterException>
                  <c15:sqref>GGD!$E$7</c15:sqref>
                  <c15:dLbl>
                    <c:idx val="-1"/>
                    <c:delete val="1"/>
                    <c:extLst>
                      <c:ext uri="{CE6537A1-D6FC-4f65-9D91-7224C49458BB}"/>
                      <c:ext xmlns:c16="http://schemas.microsoft.com/office/drawing/2014/chart" uri="{C3380CC4-5D6E-409C-BE32-E72D297353CC}">
                        <c16:uniqueId val="{00000003-9420-4866-AE5A-9F1AC2E1C818}"/>
                      </c:ext>
                    </c:extLst>
                  </c15:dLbl>
                </c15:categoryFilterException>
                <c15:categoryFilterException>
                  <c15:sqref>GGD!$E$8</c15:sqref>
                  <c15:dLbl>
                    <c:idx val="-1"/>
                    <c:delete val="1"/>
                    <c:extLst>
                      <c:ext uri="{CE6537A1-D6FC-4f65-9D91-7224C49458BB}"/>
                      <c:ext xmlns:c16="http://schemas.microsoft.com/office/drawing/2014/chart" uri="{C3380CC4-5D6E-409C-BE32-E72D297353CC}">
                        <c16:uniqueId val="{00000004-9420-4866-AE5A-9F1AC2E1C818}"/>
                      </c:ext>
                    </c:extLst>
                  </c15:dLbl>
                </c15:categoryFilterException>
                <c15:categoryFilterException>
                  <c15:sqref>GGD!$E$9</c15:sqref>
                  <c15:dLbl>
                    <c:idx val="-1"/>
                    <c:delete val="1"/>
                    <c:extLst>
                      <c:ext uri="{CE6537A1-D6FC-4f65-9D91-7224C49458BB}"/>
                      <c:ext xmlns:c16="http://schemas.microsoft.com/office/drawing/2014/chart" uri="{C3380CC4-5D6E-409C-BE32-E72D297353CC}">
                        <c16:uniqueId val="{00000005-9420-4866-AE5A-9F1AC2E1C818}"/>
                      </c:ext>
                    </c:extLst>
                  </c15:dLbl>
                </c15:categoryFilterException>
                <c15:categoryFilterException>
                  <c15:sqref>GGD!$E$10</c15:sqref>
                  <c15:dLbl>
                    <c:idx val="-1"/>
                    <c:delete val="1"/>
                    <c:extLst>
                      <c:ext uri="{CE6537A1-D6FC-4f65-9D91-7224C49458BB}"/>
                      <c:ext xmlns:c16="http://schemas.microsoft.com/office/drawing/2014/chart" uri="{C3380CC4-5D6E-409C-BE32-E72D297353CC}">
                        <c16:uniqueId val="{00000006-9420-4866-AE5A-9F1AC2E1C818}"/>
                      </c:ext>
                    </c:extLst>
                  </c15:dLbl>
                </c15:categoryFilterException>
                <c15:categoryFilterException>
                  <c15:sqref>GGD!$E$11</c15:sqref>
                  <c15:dLbl>
                    <c:idx val="-1"/>
                    <c:delete val="1"/>
                    <c:extLst>
                      <c:ext uri="{CE6537A1-D6FC-4f65-9D91-7224C49458BB}"/>
                      <c:ext xmlns:c16="http://schemas.microsoft.com/office/drawing/2014/chart" uri="{C3380CC4-5D6E-409C-BE32-E72D297353CC}">
                        <c16:uniqueId val="{00000007-9420-4866-AE5A-9F1AC2E1C818}"/>
                      </c:ext>
                    </c:extLst>
                  </c15:dLbl>
                </c15:categoryFilterException>
              </c15:categoryFilterExceptions>
            </c:ext>
            <c:ext xmlns:c16="http://schemas.microsoft.com/office/drawing/2014/chart" uri="{C3380CC4-5D6E-409C-BE32-E72D297353CC}">
              <c16:uniqueId val="{00000002-E890-405C-A484-36FF5933B2B8}"/>
            </c:ext>
          </c:extLst>
        </c:ser>
        <c:dLbls>
          <c:showLegendKey val="0"/>
          <c:showVal val="0"/>
          <c:showCatName val="0"/>
          <c:showSerName val="0"/>
          <c:showPercent val="0"/>
          <c:showBubbleSize val="0"/>
        </c:dLbls>
        <c:gapWidth val="40"/>
        <c:axId val="596545392"/>
        <c:axId val="596544408"/>
      </c:barChart>
      <c:lineChart>
        <c:grouping val="standard"/>
        <c:varyColors val="0"/>
        <c:ser>
          <c:idx val="1"/>
          <c:order val="1"/>
          <c:tx>
            <c:strRef>
              <c:f>GGD!$D$3</c:f>
              <c:strCache>
                <c:ptCount val="1"/>
                <c:pt idx="0">
                  <c:v>new death</c:v>
                </c:pt>
              </c:strCache>
            </c:strRef>
          </c:tx>
          <c:spPr>
            <a:ln w="25400" cap="rnd">
              <a:noFill/>
              <a:round/>
            </a:ln>
            <a:effectLst/>
          </c:spPr>
          <c:marker>
            <c:symbol val="none"/>
          </c:marker>
          <c:cat>
            <c:strLit>
              <c:ptCount val="21"/>
              <c:pt idx="0">
                <c:v>6-3-2020</c:v>
              </c:pt>
              <c:pt idx="1">
                <c:v>7-3-2020</c:v>
              </c:pt>
              <c:pt idx="2">
                <c:v>8-3-2020</c:v>
              </c:pt>
              <c:pt idx="3">
                <c:v>9-3-2020</c:v>
              </c:pt>
              <c:pt idx="4">
                <c:v>10-3-2020</c:v>
              </c:pt>
              <c:pt idx="5">
                <c:v>11-3-2020</c:v>
              </c:pt>
              <c:pt idx="6">
                <c:v>12-3-2020</c:v>
              </c:pt>
              <c:pt idx="7">
                <c:v>13-3-2020</c:v>
              </c:pt>
              <c:pt idx="8">
                <c:v>14-3-2020</c:v>
              </c:pt>
              <c:pt idx="9">
                <c:v>15-3-2020</c:v>
              </c:pt>
              <c:pt idx="10">
                <c:v>16-3-2020</c:v>
              </c:pt>
              <c:pt idx="11">
                <c:v>17-3-2020</c:v>
              </c:pt>
              <c:pt idx="12">
                <c:v>18-3-2020</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GGD!$D$4:$D$30</c15:sqref>
                  </c15:fullRef>
                </c:ext>
              </c:extLst>
              <c:f>GGD!$D$12:$D$30</c:f>
              <c:numCache>
                <c:formatCode>0</c:formatCode>
                <c:ptCount val="19"/>
                <c:pt idx="0">
                  <c:v>1</c:v>
                </c:pt>
                <c:pt idx="1">
                  <c:v>0</c:v>
                </c:pt>
                <c:pt idx="2">
                  <c:v>2</c:v>
                </c:pt>
                <c:pt idx="3">
                  <c:v>0</c:v>
                </c:pt>
                <c:pt idx="4">
                  <c:v>1</c:v>
                </c:pt>
                <c:pt idx="5">
                  <c:v>1</c:v>
                </c:pt>
                <c:pt idx="6">
                  <c:v>0</c:v>
                </c:pt>
                <c:pt idx="7">
                  <c:v>5</c:v>
                </c:pt>
                <c:pt idx="8">
                  <c:v>2</c:v>
                </c:pt>
                <c:pt idx="9">
                  <c:v>8</c:v>
                </c:pt>
                <c:pt idx="10">
                  <c:v>4</c:v>
                </c:pt>
                <c:pt idx="11">
                  <c:v>19</c:v>
                </c:pt>
                <c:pt idx="12">
                  <c:v>15</c:v>
                </c:pt>
                <c:pt idx="13">
                  <c:v>18</c:v>
                </c:pt>
                <c:pt idx="14">
                  <c:v>30</c:v>
                </c:pt>
                <c:pt idx="15">
                  <c:v>30</c:v>
                </c:pt>
                <c:pt idx="16">
                  <c:v>43</c:v>
                </c:pt>
                <c:pt idx="17">
                  <c:v>34</c:v>
                </c:pt>
                <c:pt idx="18">
                  <c:v>63</c:v>
                </c:pt>
              </c:numCache>
            </c:numRef>
          </c:val>
          <c:smooth val="0"/>
          <c:extLst>
            <c:ext xmlns:c16="http://schemas.microsoft.com/office/drawing/2014/chart" uri="{C3380CC4-5D6E-409C-BE32-E72D297353CC}">
              <c16:uniqueId val="{00000003-E890-405C-A484-36FF5933B2B8}"/>
            </c:ext>
          </c:extLst>
        </c:ser>
        <c:dLbls>
          <c:showLegendKey val="0"/>
          <c:showVal val="0"/>
          <c:showCatName val="0"/>
          <c:showSerName val="0"/>
          <c:showPercent val="0"/>
          <c:showBubbleSize val="0"/>
        </c:dLbls>
        <c:marker val="1"/>
        <c:smooth val="0"/>
        <c:axId val="596545392"/>
        <c:axId val="596544408"/>
      </c:lineChart>
      <c:date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majorTimeUnit val="days"/>
      </c:dateAx>
      <c:valAx>
        <c:axId val="596544408"/>
        <c:scaling>
          <c:orientation val="minMax"/>
        </c:scaling>
        <c:delete val="1"/>
        <c:axPos val="l"/>
        <c:numFmt formatCode="General" sourceLinked="1"/>
        <c:majorTickMark val="out"/>
        <c:minorTickMark val="none"/>
        <c:tickLblPos val="nextTo"/>
        <c:crossAx val="59654539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800" b="1" i="0" u="none" kern="1200" spc="100" baseline="0">
                <a:ln>
                  <a:noFill/>
                </a:ln>
                <a:solidFill>
                  <a:srgbClr val="000000"/>
                </a:solidFill>
                <a:effectLst/>
              </a:rPr>
              <a:t>@YorickB</a:t>
            </a:r>
            <a:r>
              <a:rPr lang="nl-NL" sz="1400" b="1" i="0" u="none" kern="1200" spc="100" baseline="0">
                <a:ln>
                  <a:noFill/>
                </a:ln>
                <a:solidFill>
                  <a:srgbClr val="000000"/>
                </a:solidFill>
                <a:effectLst/>
              </a:rPr>
              <a:t>                             </a:t>
            </a:r>
            <a:r>
              <a:rPr lang="nl-NL" sz="1400" b="1" i="0" u="sng" kern="1200" spc="100" baseline="0">
                <a:ln>
                  <a:noFill/>
                </a:ln>
                <a:solidFill>
                  <a:srgbClr val="000000"/>
                </a:solidFill>
                <a:effectLst/>
              </a:rPr>
              <a:t>New COVID-19 cases in The Netherlands  - The "Curve"                 and 7 day avarge</a:t>
            </a:r>
            <a:endParaRPr lang="en-NL">
              <a:effectLst/>
            </a:endParaRPr>
          </a:p>
          <a:p>
            <a:pPr>
              <a:defRPr/>
            </a:pPr>
            <a:r>
              <a:rPr lang="nl-NL" sz="900" b="1" i="0" kern="1200" spc="100" baseline="0">
                <a:ln>
                  <a:noFill/>
                </a:ln>
                <a:solidFill>
                  <a:srgbClr val="404040"/>
                </a:solidFill>
                <a:effectLst/>
              </a:rPr>
              <a:t>                                                         *source: RIVM, March 23th, 2020</a:t>
            </a:r>
            <a:endParaRPr lang="en-NL">
              <a:effectLst/>
            </a:endParaRPr>
          </a:p>
        </c:rich>
      </c:tx>
      <c:layout>
        <c:manualLayout>
          <c:xMode val="edge"/>
          <c:yMode val="edge"/>
          <c:x val="2.5336666666666667E-2"/>
          <c:y val="2.49702777777777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3"/>
          <c:order val="0"/>
          <c:tx>
            <c:strRef>
              <c:f>GGD!$I$3</c:f>
              <c:strCache>
                <c:ptCount val="1"/>
                <c:pt idx="0">
                  <c:v>New Cases</c:v>
                </c:pt>
              </c:strCache>
            </c:strRef>
          </c:tx>
          <c:spPr>
            <a:solidFill>
              <a:srgbClr val="DA216B">
                <a:alpha val="26000"/>
              </a:srgbClr>
            </a:solidFill>
            <a:ln>
              <a:noFill/>
            </a:ln>
            <a:effectLst/>
          </c:spPr>
          <c:invertIfNegative val="0"/>
          <c:dPt>
            <c:idx val="13"/>
            <c:invertIfNegative val="0"/>
            <c:bubble3D val="0"/>
            <c:spPr>
              <a:solidFill>
                <a:srgbClr val="DA216B">
                  <a:alpha val="26000"/>
                </a:srgbClr>
              </a:solidFill>
              <a:ln>
                <a:noFill/>
              </a:ln>
              <a:effectLst/>
            </c:spPr>
            <c:extLst>
              <c:ext xmlns:c16="http://schemas.microsoft.com/office/drawing/2014/chart" uri="{C3380CC4-5D6E-409C-BE32-E72D297353CC}">
                <c16:uniqueId val="{00000001-E08B-4B79-8768-7A8D1781DC18}"/>
              </c:ext>
            </c:extLst>
          </c:dPt>
          <c:cat>
            <c:numRef>
              <c:f>GGD!$C$6:$C$28</c:f>
              <c:numCache>
                <c:formatCode>m/d/yyyy</c:formatCode>
                <c:ptCount val="23"/>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numCache>
            </c:numRef>
          </c:cat>
          <c:val>
            <c:numRef>
              <c:f>GGD!$I$6:$I$28</c:f>
              <c:numCache>
                <c:formatCode>General</c:formatCode>
                <c:ptCount val="23"/>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numCache>
            </c:numRef>
          </c:val>
          <c:extLst>
            <c:ext xmlns:c16="http://schemas.microsoft.com/office/drawing/2014/chart" uri="{C3380CC4-5D6E-409C-BE32-E72D297353CC}">
              <c16:uniqueId val="{00000002-E08B-4B79-8768-7A8D1781DC18}"/>
            </c:ext>
          </c:extLst>
        </c:ser>
        <c:dLbls>
          <c:showLegendKey val="0"/>
          <c:showVal val="0"/>
          <c:showCatName val="0"/>
          <c:showSerName val="0"/>
          <c:showPercent val="0"/>
          <c:showBubbleSize val="0"/>
        </c:dLbls>
        <c:gapWidth val="40"/>
        <c:axId val="596545392"/>
        <c:axId val="596544408"/>
      </c:barChart>
      <c:date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dateAx>
      <c:valAx>
        <c:axId val="596544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190500" cap="flat" cmpd="sng" algn="ctr">
      <a:noFill/>
      <a:round/>
    </a:ln>
    <a:effectLst/>
  </c:spPr>
  <c:txPr>
    <a:bodyPr/>
    <a:lstStyle/>
    <a:p>
      <a:pPr>
        <a:defRPr/>
      </a:pPr>
      <a:endParaRPr lang="LID4096"/>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800" b="1" i="0" u="none" kern="1200" spc="100" baseline="0">
                <a:ln>
                  <a:noFill/>
                </a:ln>
                <a:solidFill>
                  <a:srgbClr val="000000"/>
                </a:solidFill>
                <a:effectLst/>
              </a:rPr>
              <a:t>@YorickB</a:t>
            </a:r>
            <a:r>
              <a:rPr lang="nl-NL" sz="1400" b="1" i="0" u="none" kern="1200" spc="100" baseline="0">
                <a:ln>
                  <a:noFill/>
                </a:ln>
                <a:solidFill>
                  <a:srgbClr val="000000"/>
                </a:solidFill>
                <a:effectLst/>
              </a:rPr>
              <a:t>          </a:t>
            </a:r>
            <a:r>
              <a:rPr lang="nl-NL" sz="1400" b="1" i="0" u="sng" kern="1200" spc="100" baseline="0">
                <a:ln>
                  <a:noFill/>
                </a:ln>
                <a:solidFill>
                  <a:srgbClr val="000000"/>
                </a:solidFill>
                <a:effectLst/>
              </a:rPr>
              <a:t>Total confirmed COVID-19 cases in The Netherlands</a:t>
            </a:r>
            <a:endParaRPr lang="en-NL">
              <a:effectLst/>
            </a:endParaRPr>
          </a:p>
          <a:p>
            <a:pPr>
              <a:defRPr/>
            </a:pPr>
            <a:r>
              <a:rPr lang="nl-NL" sz="900" b="1" i="0" kern="1200" spc="100" baseline="0">
                <a:ln>
                  <a:noFill/>
                </a:ln>
                <a:solidFill>
                  <a:srgbClr val="404040"/>
                </a:solidFill>
                <a:effectLst/>
              </a:rPr>
              <a:t>                                                          *source: RIVM, March 26th, 2020</a:t>
            </a:r>
            <a:endParaRPr lang="en-NL">
              <a:effectLst/>
            </a:endParaRPr>
          </a:p>
        </c:rich>
      </c:tx>
      <c:layout>
        <c:manualLayout>
          <c:xMode val="edge"/>
          <c:yMode val="edge"/>
          <c:x val="7.28828050678786E-2"/>
          <c:y val="2.14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1"/>
          <c:order val="0"/>
          <c:tx>
            <c:strRef>
              <c:f>GGD!$I$3</c:f>
              <c:strCache>
                <c:ptCount val="1"/>
                <c:pt idx="0">
                  <c:v>New Cases</c:v>
                </c:pt>
              </c:strCache>
            </c:strRef>
          </c:tx>
          <c:spPr>
            <a:solidFill>
              <a:srgbClr val="00B0F0"/>
            </a:solidFill>
            <a:ln>
              <a:noFill/>
            </a:ln>
            <a:effectLst/>
          </c:spPr>
          <c:invertIfNegative val="0"/>
          <c:cat>
            <c:numRef>
              <c:f>GGD!$B$2:$B$32</c:f>
              <c:numCache>
                <c:formatCode>General</c:formatCode>
                <c:ptCount val="31"/>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numCache>
            </c:numRef>
          </c:cat>
          <c:val>
            <c:numRef>
              <c:f>GGD!$I$4:$I$34</c:f>
              <c:numCache>
                <c:formatCode>General</c:formatCode>
                <c:ptCount val="31"/>
                <c:pt idx="2">
                  <c:v>1</c:v>
                </c:pt>
                <c:pt idx="3">
                  <c:v>1</c:v>
                </c:pt>
                <c:pt idx="4">
                  <c:v>4</c:v>
                </c:pt>
                <c:pt idx="5">
                  <c:v>3</c:v>
                </c:pt>
                <c:pt idx="6">
                  <c:v>8</c:v>
                </c:pt>
                <c:pt idx="7">
                  <c:v>6</c:v>
                </c:pt>
                <c:pt idx="8">
                  <c:v>15</c:v>
                </c:pt>
                <c:pt idx="9">
                  <c:v>44</c:v>
                </c:pt>
                <c:pt idx="10">
                  <c:v>46</c:v>
                </c:pt>
                <c:pt idx="11">
                  <c:v>60</c:v>
                </c:pt>
                <c:pt idx="12">
                  <c:v>77</c:v>
                </c:pt>
                <c:pt idx="13">
                  <c:v>56</c:v>
                </c:pt>
                <c:pt idx="14">
                  <c:v>61</c:v>
                </c:pt>
                <c:pt idx="15">
                  <c:v>121</c:v>
                </c:pt>
                <c:pt idx="16">
                  <c:v>111</c:v>
                </c:pt>
                <c:pt idx="17">
                  <c:v>190</c:v>
                </c:pt>
                <c:pt idx="18">
                  <c:v>155</c:v>
                </c:pt>
                <c:pt idx="19">
                  <c:v>176</c:v>
                </c:pt>
                <c:pt idx="20">
                  <c:v>278</c:v>
                </c:pt>
                <c:pt idx="21">
                  <c:v>292</c:v>
                </c:pt>
                <c:pt idx="22">
                  <c:v>346</c:v>
                </c:pt>
                <c:pt idx="23">
                  <c:v>409</c:v>
                </c:pt>
                <c:pt idx="24">
                  <c:v>534</c:v>
                </c:pt>
                <c:pt idx="25" formatCode="0">
                  <c:v>637</c:v>
                </c:pt>
                <c:pt idx="26" formatCode="0">
                  <c:v>573</c:v>
                </c:pt>
                <c:pt idx="27" formatCode="0">
                  <c:v>545</c:v>
                </c:pt>
                <c:pt idx="28">
                  <c:v>811</c:v>
                </c:pt>
                <c:pt idx="29">
                  <c:v>852</c:v>
                </c:pt>
                <c:pt idx="30">
                  <c:v>1019</c:v>
                </c:pt>
              </c:numCache>
            </c:numRef>
          </c:val>
          <c:extLst>
            <c:ext xmlns:c16="http://schemas.microsoft.com/office/drawing/2014/chart" uri="{C3380CC4-5D6E-409C-BE32-E72D297353CC}">
              <c16:uniqueId val="{00000008-2B9F-45BE-B0FB-FFBE280C7C58}"/>
            </c:ext>
          </c:extLst>
        </c:ser>
        <c:ser>
          <c:idx val="0"/>
          <c:order val="1"/>
          <c:tx>
            <c:strRef>
              <c:f>GGD!$AH$42</c:f>
              <c:strCache>
                <c:ptCount val="1"/>
                <c:pt idx="0">
                  <c:v>GGD</c:v>
                </c:pt>
              </c:strCache>
            </c:strRef>
          </c:tx>
          <c:spPr>
            <a:solidFill>
              <a:srgbClr val="FF9B9B"/>
            </a:solidFill>
            <a:ln>
              <a:noFill/>
            </a:ln>
            <a:effectLst/>
          </c:spPr>
          <c:invertIfNegative val="0"/>
          <c:cat>
            <c:numRef>
              <c:f>GGD!$B$2:$B$32</c:f>
              <c:numCache>
                <c:formatCode>General</c:formatCode>
                <c:ptCount val="31"/>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numCache>
            </c:numRef>
          </c:cat>
          <c:val>
            <c:numRef>
              <c:f>GGD!$AH$43:$AH$73</c:f>
              <c:numCache>
                <c:formatCode>General</c:formatCode>
                <c:ptCount val="31"/>
                <c:pt idx="0">
                  <c:v>3</c:v>
                </c:pt>
                <c:pt idx="1">
                  <c:v>0</c:v>
                </c:pt>
                <c:pt idx="2">
                  <c:v>3</c:v>
                </c:pt>
                <c:pt idx="3">
                  <c:v>4</c:v>
                </c:pt>
                <c:pt idx="4">
                  <c:v>12</c:v>
                </c:pt>
                <c:pt idx="5">
                  <c:v>13</c:v>
                </c:pt>
                <c:pt idx="6">
                  <c:v>47</c:v>
                </c:pt>
                <c:pt idx="7">
                  <c:v>40</c:v>
                </c:pt>
                <c:pt idx="8">
                  <c:v>41</c:v>
                </c:pt>
                <c:pt idx="9">
                  <c:v>41</c:v>
                </c:pt>
                <c:pt idx="10">
                  <c:v>33</c:v>
                </c:pt>
                <c:pt idx="11">
                  <c:v>45</c:v>
                </c:pt>
                <c:pt idx="12">
                  <c:v>72</c:v>
                </c:pt>
                <c:pt idx="13">
                  <c:v>77</c:v>
                </c:pt>
                <c:pt idx="14">
                  <c:v>134</c:v>
                </c:pt>
                <c:pt idx="15">
                  <c:v>172</c:v>
                </c:pt>
                <c:pt idx="16">
                  <c:v>184</c:v>
                </c:pt>
                <c:pt idx="17">
                  <c:v>214</c:v>
                </c:pt>
                <c:pt idx="18">
                  <c:v>216</c:v>
                </c:pt>
                <c:pt idx="19">
                  <c:v>232</c:v>
                </c:pt>
                <c:pt idx="20">
                  <c:v>271</c:v>
                </c:pt>
                <c:pt idx="21">
                  <c:v>369</c:v>
                </c:pt>
                <c:pt idx="22">
                  <c:v>456</c:v>
                </c:pt>
                <c:pt idx="23">
                  <c:v>516</c:v>
                </c:pt>
                <c:pt idx="24">
                  <c:v>699</c:v>
                </c:pt>
                <c:pt idx="25">
                  <c:v>656</c:v>
                </c:pt>
                <c:pt idx="26">
                  <c:v>535</c:v>
                </c:pt>
                <c:pt idx="27">
                  <c:v>608</c:v>
                </c:pt>
                <c:pt idx="28">
                  <c:v>993</c:v>
                </c:pt>
                <c:pt idx="29">
                  <c:v>694</c:v>
                </c:pt>
                <c:pt idx="30">
                  <c:v>51</c:v>
                </c:pt>
              </c:numCache>
            </c:numRef>
          </c:val>
          <c:extLst>
            <c:ext xmlns:c16="http://schemas.microsoft.com/office/drawing/2014/chart" uri="{C3380CC4-5D6E-409C-BE32-E72D297353CC}">
              <c16:uniqueId val="{00000005-2B9F-45BE-B0FB-FFBE280C7C58}"/>
            </c:ext>
          </c:extLst>
        </c:ser>
        <c:dLbls>
          <c:showLegendKey val="0"/>
          <c:showVal val="0"/>
          <c:showCatName val="0"/>
          <c:showSerName val="0"/>
          <c:showPercent val="0"/>
          <c:showBubbleSize val="0"/>
        </c:dLbls>
        <c:gapWidth val="100"/>
        <c:axId val="596545392"/>
        <c:axId val="596544408"/>
      </c:barChart>
      <c:lineChart>
        <c:grouping val="standard"/>
        <c:varyColors val="0"/>
        <c:ser>
          <c:idx val="4"/>
          <c:order val="2"/>
          <c:tx>
            <c:strRef>
              <c:f>GGD!$J$3</c:f>
              <c:strCache>
                <c:ptCount val="1"/>
                <c:pt idx="0">
                  <c:v>Cumulative cases</c:v>
                </c:pt>
              </c:strCache>
            </c:strRef>
          </c:tx>
          <c:spPr>
            <a:ln w="50800" cap="rnd">
              <a:solidFill>
                <a:srgbClr val="3BD5D9"/>
              </a:solidFill>
              <a:round/>
            </a:ln>
            <a:effectLst/>
          </c:spPr>
          <c:marker>
            <c:symbol val="none"/>
          </c:marker>
          <c:cat>
            <c:numRef>
              <c:f>GGD!$C$4:$C$34</c:f>
              <c:numCache>
                <c:formatCode>m/d/yyyy</c:formatCode>
                <c:ptCount val="31"/>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numCache>
            </c:numRef>
          </c:cat>
          <c:val>
            <c:numRef>
              <c:f>GGD!$J$4:$J$34</c:f>
              <c:numCache>
                <c:formatCode>General</c:formatCode>
                <c:ptCount val="31"/>
                <c:pt idx="2">
                  <c:v>1</c:v>
                </c:pt>
                <c:pt idx="3">
                  <c:v>2</c:v>
                </c:pt>
                <c:pt idx="4">
                  <c:v>6</c:v>
                </c:pt>
                <c:pt idx="5">
                  <c:v>9</c:v>
                </c:pt>
                <c:pt idx="6">
                  <c:v>17</c:v>
                </c:pt>
                <c:pt idx="7">
                  <c:v>23</c:v>
                </c:pt>
                <c:pt idx="8">
                  <c:v>38</c:v>
                </c:pt>
                <c:pt idx="9">
                  <c:v>82</c:v>
                </c:pt>
                <c:pt idx="10">
                  <c:v>128</c:v>
                </c:pt>
                <c:pt idx="11">
                  <c:v>188</c:v>
                </c:pt>
                <c:pt idx="12">
                  <c:v>265</c:v>
                </c:pt>
                <c:pt idx="13">
                  <c:v>321</c:v>
                </c:pt>
                <c:pt idx="14">
                  <c:v>382</c:v>
                </c:pt>
                <c:pt idx="15">
                  <c:v>503</c:v>
                </c:pt>
                <c:pt idx="16">
                  <c:v>614</c:v>
                </c:pt>
                <c:pt idx="17">
                  <c:v>804</c:v>
                </c:pt>
                <c:pt idx="18">
                  <c:v>959</c:v>
                </c:pt>
                <c:pt idx="19">
                  <c:v>1135</c:v>
                </c:pt>
                <c:pt idx="20">
                  <c:v>1413</c:v>
                </c:pt>
                <c:pt idx="21">
                  <c:v>1705</c:v>
                </c:pt>
                <c:pt idx="22">
                  <c:v>2051</c:v>
                </c:pt>
                <c:pt idx="23">
                  <c:v>2460</c:v>
                </c:pt>
                <c:pt idx="24">
                  <c:v>2994</c:v>
                </c:pt>
                <c:pt idx="25">
                  <c:v>3631</c:v>
                </c:pt>
                <c:pt idx="26">
                  <c:v>4204</c:v>
                </c:pt>
                <c:pt idx="27">
                  <c:v>4749</c:v>
                </c:pt>
                <c:pt idx="28">
                  <c:v>5560</c:v>
                </c:pt>
                <c:pt idx="29">
                  <c:v>6412</c:v>
                </c:pt>
                <c:pt idx="30">
                  <c:v>7431</c:v>
                </c:pt>
              </c:numCache>
            </c:numRef>
          </c:val>
          <c:smooth val="0"/>
          <c:extLst>
            <c:ext xmlns:c16="http://schemas.microsoft.com/office/drawing/2014/chart" uri="{C3380CC4-5D6E-409C-BE32-E72D297353CC}">
              <c16:uniqueId val="{00000007-2B9F-45BE-B0FB-FFBE280C7C58}"/>
            </c:ext>
          </c:extLst>
        </c:ser>
        <c:ser>
          <c:idx val="2"/>
          <c:order val="3"/>
          <c:tx>
            <c:strRef>
              <c:f>GGD!$AJ$42</c:f>
              <c:strCache>
                <c:ptCount val="1"/>
                <c:pt idx="0">
                  <c:v>GGD</c:v>
                </c:pt>
              </c:strCache>
            </c:strRef>
          </c:tx>
          <c:spPr>
            <a:ln w="28575" cap="rnd">
              <a:solidFill>
                <a:srgbClr val="FF0000"/>
              </a:solidFill>
              <a:round/>
            </a:ln>
            <a:effectLst/>
          </c:spPr>
          <c:marker>
            <c:symbol val="none"/>
          </c:marker>
          <c:cat>
            <c:numRef>
              <c:f>GGD!$C$4:$C$34</c:f>
              <c:numCache>
                <c:formatCode>m/d/yyyy</c:formatCode>
                <c:ptCount val="31"/>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numCache>
            </c:numRef>
          </c:cat>
          <c:val>
            <c:numRef>
              <c:f>GGD!$AJ$43:$AJ$73</c:f>
              <c:numCache>
                <c:formatCode>General</c:formatCode>
                <c:ptCount val="31"/>
                <c:pt idx="0">
                  <c:v>3</c:v>
                </c:pt>
                <c:pt idx="1">
                  <c:v>3</c:v>
                </c:pt>
                <c:pt idx="2">
                  <c:v>6</c:v>
                </c:pt>
                <c:pt idx="3">
                  <c:v>10</c:v>
                </c:pt>
                <c:pt idx="4">
                  <c:v>22</c:v>
                </c:pt>
                <c:pt idx="5">
                  <c:v>35</c:v>
                </c:pt>
                <c:pt idx="6">
                  <c:v>82</c:v>
                </c:pt>
                <c:pt idx="7">
                  <c:v>122</c:v>
                </c:pt>
                <c:pt idx="8">
                  <c:v>163</c:v>
                </c:pt>
                <c:pt idx="9">
                  <c:v>204</c:v>
                </c:pt>
                <c:pt idx="10">
                  <c:v>237</c:v>
                </c:pt>
                <c:pt idx="11">
                  <c:v>282</c:v>
                </c:pt>
                <c:pt idx="12">
                  <c:v>354</c:v>
                </c:pt>
                <c:pt idx="13">
                  <c:v>431</c:v>
                </c:pt>
                <c:pt idx="14">
                  <c:v>565</c:v>
                </c:pt>
                <c:pt idx="15">
                  <c:v>737</c:v>
                </c:pt>
                <c:pt idx="16">
                  <c:v>921</c:v>
                </c:pt>
                <c:pt idx="17">
                  <c:v>1135</c:v>
                </c:pt>
                <c:pt idx="18">
                  <c:v>1351</c:v>
                </c:pt>
                <c:pt idx="19">
                  <c:v>1583</c:v>
                </c:pt>
                <c:pt idx="20">
                  <c:v>1854</c:v>
                </c:pt>
                <c:pt idx="21">
                  <c:v>2223</c:v>
                </c:pt>
                <c:pt idx="22">
                  <c:v>2679</c:v>
                </c:pt>
                <c:pt idx="23">
                  <c:v>3195</c:v>
                </c:pt>
                <c:pt idx="24">
                  <c:v>3894</c:v>
                </c:pt>
                <c:pt idx="25">
                  <c:v>4550</c:v>
                </c:pt>
                <c:pt idx="26">
                  <c:v>5085</c:v>
                </c:pt>
                <c:pt idx="27">
                  <c:v>5693</c:v>
                </c:pt>
                <c:pt idx="28">
                  <c:v>6686</c:v>
                </c:pt>
                <c:pt idx="29">
                  <c:v>7380</c:v>
                </c:pt>
                <c:pt idx="30">
                  <c:v>7431</c:v>
                </c:pt>
              </c:numCache>
            </c:numRef>
          </c:val>
          <c:smooth val="0"/>
          <c:extLst>
            <c:ext xmlns:c16="http://schemas.microsoft.com/office/drawing/2014/chart" uri="{C3380CC4-5D6E-409C-BE32-E72D297353CC}">
              <c16:uniqueId val="{00000009-2B9F-45BE-B0FB-FFBE280C7C58}"/>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1"/>
        <c:axPos val="b"/>
        <c:numFmt formatCode="d/m;@" sourceLinked="0"/>
        <c:majorTickMark val="out"/>
        <c:minorTickMark val="none"/>
        <c:tickLblPos val="nextTo"/>
        <c:crossAx val="596544408"/>
        <c:crosses val="autoZero"/>
        <c:auto val="1"/>
        <c:lblAlgn val="ctr"/>
        <c:lblOffset val="100"/>
        <c:tickLblSkip val="3"/>
        <c:noMultiLvlLbl val="0"/>
      </c:catAx>
      <c:valAx>
        <c:axId val="596544408"/>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spPr>
        <a:noFill/>
        <a:ln>
          <a:noFill/>
        </a:ln>
        <a:effectLst/>
      </c:spPr>
    </c:plotArea>
    <c:legend>
      <c:legendPos val="t"/>
      <c:layout>
        <c:manualLayout>
          <c:xMode val="edge"/>
          <c:yMode val="edge"/>
          <c:x val="0.13417526624410198"/>
          <c:y val="9.1786769421114398E-2"/>
          <c:w val="0.64880739254588438"/>
          <c:h val="9.664245500835917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400" b="1" i="0" u="sng" kern="1200" spc="100" baseline="0">
                <a:ln>
                  <a:noFill/>
                </a:ln>
                <a:solidFill>
                  <a:srgbClr val="000000"/>
                </a:solidFill>
                <a:effectLst/>
              </a:rPr>
              <a:t>Cumulative COVID-19 data in The Netherlands</a:t>
            </a:r>
            <a:endParaRPr lang="en-NL">
              <a:effectLst/>
            </a:endParaRPr>
          </a:p>
          <a:p>
            <a:pPr>
              <a:defRPr/>
            </a:pPr>
            <a:r>
              <a:rPr lang="nl-NL" sz="900" b="1" i="0" kern="1200" spc="100" baseline="0">
                <a:ln>
                  <a:noFill/>
                </a:ln>
                <a:solidFill>
                  <a:srgbClr val="404040"/>
                </a:solidFill>
                <a:effectLst/>
              </a:rPr>
              <a:t>                                          source: RIVM, March 24th</a:t>
            </a:r>
            <a:endParaRPr lang="en-NL">
              <a:effectLst/>
            </a:endParaRPr>
          </a:p>
        </c:rich>
      </c:tx>
      <c:layout>
        <c:manualLayout>
          <c:xMode val="edge"/>
          <c:yMode val="edge"/>
          <c:x val="0.20897553228677332"/>
          <c:y val="2.68360114324704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areaChart>
        <c:grouping val="stacked"/>
        <c:varyColors val="0"/>
        <c:ser>
          <c:idx val="0"/>
          <c:order val="0"/>
          <c:tx>
            <c:strRef>
              <c:f>GGD!$E$3</c:f>
              <c:strCache>
                <c:ptCount val="1"/>
                <c:pt idx="0">
                  <c:v>Deaths</c:v>
                </c:pt>
              </c:strCache>
            </c:strRef>
          </c:tx>
          <c:spPr>
            <a:solidFill>
              <a:srgbClr val="FF0000"/>
            </a:solidFill>
            <a:ln w="25400">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0-FEC5-4FC1-BD9A-B46988560A51}"/>
                </c:ext>
              </c:extLst>
            </c:dLbl>
            <c:dLbl>
              <c:idx val="1"/>
              <c:delete val="1"/>
              <c:extLst>
                <c:ext xmlns:c15="http://schemas.microsoft.com/office/drawing/2012/chart" uri="{CE6537A1-D6FC-4f65-9D91-7224C49458BB}"/>
                <c:ext xmlns:c16="http://schemas.microsoft.com/office/drawing/2014/chart" uri="{C3380CC4-5D6E-409C-BE32-E72D297353CC}">
                  <c16:uniqueId val="{00000001-FEC5-4FC1-BD9A-B46988560A51}"/>
                </c:ext>
              </c:extLst>
            </c:dLbl>
            <c:dLbl>
              <c:idx val="2"/>
              <c:delete val="1"/>
              <c:extLst>
                <c:ext xmlns:c15="http://schemas.microsoft.com/office/drawing/2012/chart" uri="{CE6537A1-D6FC-4f65-9D91-7224C49458BB}"/>
                <c:ext xmlns:c16="http://schemas.microsoft.com/office/drawing/2014/chart" uri="{C3380CC4-5D6E-409C-BE32-E72D297353CC}">
                  <c16:uniqueId val="{00000002-FEC5-4FC1-BD9A-B46988560A51}"/>
                </c:ext>
              </c:extLst>
            </c:dLbl>
            <c:dLbl>
              <c:idx val="3"/>
              <c:delete val="1"/>
              <c:extLst>
                <c:ext xmlns:c15="http://schemas.microsoft.com/office/drawing/2012/chart" uri="{CE6537A1-D6FC-4f65-9D91-7224C49458BB}"/>
                <c:ext xmlns:c16="http://schemas.microsoft.com/office/drawing/2014/chart" uri="{C3380CC4-5D6E-409C-BE32-E72D297353CC}">
                  <c16:uniqueId val="{00000003-FEC5-4FC1-BD9A-B46988560A51}"/>
                </c:ext>
              </c:extLst>
            </c:dLbl>
            <c:dLbl>
              <c:idx val="4"/>
              <c:delete val="1"/>
              <c:extLst>
                <c:ext xmlns:c15="http://schemas.microsoft.com/office/drawing/2012/chart" uri="{CE6537A1-D6FC-4f65-9D91-7224C49458BB}"/>
                <c:ext xmlns:c16="http://schemas.microsoft.com/office/drawing/2014/chart" uri="{C3380CC4-5D6E-409C-BE32-E72D297353CC}">
                  <c16:uniqueId val="{00000004-FEC5-4FC1-BD9A-B46988560A51}"/>
                </c:ext>
              </c:extLst>
            </c:dLbl>
            <c:dLbl>
              <c:idx val="5"/>
              <c:delete val="1"/>
              <c:extLst>
                <c:ext xmlns:c15="http://schemas.microsoft.com/office/drawing/2012/chart" uri="{CE6537A1-D6FC-4f65-9D91-7224C49458BB}"/>
                <c:ext xmlns:c16="http://schemas.microsoft.com/office/drawing/2014/chart" uri="{C3380CC4-5D6E-409C-BE32-E72D297353CC}">
                  <c16:uniqueId val="{00000005-FEC5-4FC1-BD9A-B46988560A51}"/>
                </c:ext>
              </c:extLst>
            </c:dLbl>
            <c:dLbl>
              <c:idx val="6"/>
              <c:delete val="1"/>
              <c:extLst>
                <c:ext xmlns:c15="http://schemas.microsoft.com/office/drawing/2012/chart" uri="{CE6537A1-D6FC-4f65-9D91-7224C49458BB}"/>
                <c:ext xmlns:c16="http://schemas.microsoft.com/office/drawing/2014/chart" uri="{C3380CC4-5D6E-409C-BE32-E72D297353CC}">
                  <c16:uniqueId val="{00000006-FEC5-4FC1-BD9A-B46988560A51}"/>
                </c:ext>
              </c:extLst>
            </c:dLbl>
            <c:dLbl>
              <c:idx val="7"/>
              <c:delete val="1"/>
              <c:extLst>
                <c:ext xmlns:c15="http://schemas.microsoft.com/office/drawing/2012/chart" uri="{CE6537A1-D6FC-4f65-9D91-7224C49458BB}"/>
                <c:ext xmlns:c16="http://schemas.microsoft.com/office/drawing/2014/chart" uri="{C3380CC4-5D6E-409C-BE32-E72D297353CC}">
                  <c16:uniqueId val="{00000007-FEC5-4FC1-BD9A-B46988560A51}"/>
                </c:ext>
              </c:extLst>
            </c:dLbl>
            <c:dLbl>
              <c:idx val="8"/>
              <c:delete val="1"/>
              <c:extLst>
                <c:ext xmlns:c15="http://schemas.microsoft.com/office/drawing/2012/chart" uri="{CE6537A1-D6FC-4f65-9D91-7224C49458BB}"/>
                <c:ext xmlns:c16="http://schemas.microsoft.com/office/drawing/2014/chart" uri="{C3380CC4-5D6E-409C-BE32-E72D297353CC}">
                  <c16:uniqueId val="{00000008-FEC5-4FC1-BD9A-B46988560A51}"/>
                </c:ext>
              </c:extLst>
            </c:dLbl>
            <c:dLbl>
              <c:idx val="9"/>
              <c:delete val="1"/>
              <c:extLst>
                <c:ext xmlns:c15="http://schemas.microsoft.com/office/drawing/2012/chart" uri="{CE6537A1-D6FC-4f65-9D91-7224C49458BB}"/>
                <c:ext xmlns:c16="http://schemas.microsoft.com/office/drawing/2014/chart" uri="{C3380CC4-5D6E-409C-BE32-E72D297353CC}">
                  <c16:uniqueId val="{00000009-FEC5-4FC1-BD9A-B46988560A51}"/>
                </c:ext>
              </c:extLst>
            </c:dLbl>
            <c:dLbl>
              <c:idx val="10"/>
              <c:delete val="1"/>
              <c:extLst>
                <c:ext xmlns:c15="http://schemas.microsoft.com/office/drawing/2012/chart" uri="{CE6537A1-D6FC-4f65-9D91-7224C49458BB}"/>
                <c:ext xmlns:c16="http://schemas.microsoft.com/office/drawing/2014/chart" uri="{C3380CC4-5D6E-409C-BE32-E72D297353CC}">
                  <c16:uniqueId val="{0000000A-FEC5-4FC1-BD9A-B46988560A51}"/>
                </c:ext>
              </c:extLst>
            </c:dLbl>
            <c:dLbl>
              <c:idx val="11"/>
              <c:delete val="1"/>
              <c:extLst>
                <c:ext xmlns:c15="http://schemas.microsoft.com/office/drawing/2012/chart" uri="{CE6537A1-D6FC-4f65-9D91-7224C49458BB}"/>
                <c:ext xmlns:c16="http://schemas.microsoft.com/office/drawing/2014/chart" uri="{C3380CC4-5D6E-409C-BE32-E72D297353CC}">
                  <c16:uniqueId val="{0000000B-FEC5-4FC1-BD9A-B46988560A51}"/>
                </c:ext>
              </c:extLst>
            </c:dLbl>
            <c:dLbl>
              <c:idx val="19"/>
              <c:delete val="1"/>
              <c:extLst>
                <c:ext xmlns:c15="http://schemas.microsoft.com/office/drawing/2012/chart" uri="{CE6537A1-D6FC-4f65-9D91-7224C49458BB}"/>
                <c:ext xmlns:c16="http://schemas.microsoft.com/office/drawing/2014/chart" uri="{C3380CC4-5D6E-409C-BE32-E72D297353CC}">
                  <c16:uniqueId val="{0000000C-FEC5-4FC1-BD9A-B46988560A5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GGD!$C$6:$C$32</c:f>
              <c:numCache>
                <c:formatCode>m/d/yyyy</c:formatCode>
                <c:ptCount val="27"/>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numCache>
            </c:numRef>
          </c:cat>
          <c:val>
            <c:numRef>
              <c:f>GGD!$E$4:$E$30</c:f>
              <c:numCache>
                <c:formatCode>General</c:formatCode>
                <c:ptCount val="27"/>
                <c:pt idx="0">
                  <c:v>0</c:v>
                </c:pt>
                <c:pt idx="1">
                  <c:v>0</c:v>
                </c:pt>
                <c:pt idx="2">
                  <c:v>0</c:v>
                </c:pt>
                <c:pt idx="3">
                  <c:v>0</c:v>
                </c:pt>
                <c:pt idx="4">
                  <c:v>0</c:v>
                </c:pt>
                <c:pt idx="5">
                  <c:v>0</c:v>
                </c:pt>
                <c:pt idx="6">
                  <c:v>0</c:v>
                </c:pt>
                <c:pt idx="7">
                  <c:v>0</c:v>
                </c:pt>
                <c:pt idx="8">
                  <c:v>1</c:v>
                </c:pt>
                <c:pt idx="9" formatCode="0">
                  <c:v>1</c:v>
                </c:pt>
                <c:pt idx="10" formatCode="0">
                  <c:v>3</c:v>
                </c:pt>
                <c:pt idx="11" formatCode="0">
                  <c:v>3</c:v>
                </c:pt>
                <c:pt idx="12" formatCode="0">
                  <c:v>4</c:v>
                </c:pt>
                <c:pt idx="13" formatCode="0">
                  <c:v>5</c:v>
                </c:pt>
                <c:pt idx="14" formatCode="0">
                  <c:v>5</c:v>
                </c:pt>
                <c:pt idx="15" formatCode="0">
                  <c:v>10</c:v>
                </c:pt>
                <c:pt idx="16" formatCode="0">
                  <c:v>12</c:v>
                </c:pt>
                <c:pt idx="17" formatCode="0">
                  <c:v>20</c:v>
                </c:pt>
                <c:pt idx="18" formatCode="0">
                  <c:v>24</c:v>
                </c:pt>
                <c:pt idx="19" formatCode="0">
                  <c:v>43</c:v>
                </c:pt>
                <c:pt idx="20" formatCode="0">
                  <c:v>58</c:v>
                </c:pt>
                <c:pt idx="21" formatCode="0">
                  <c:v>76</c:v>
                </c:pt>
                <c:pt idx="22" formatCode="0">
                  <c:v>106</c:v>
                </c:pt>
                <c:pt idx="23" formatCode="0">
                  <c:v>136</c:v>
                </c:pt>
                <c:pt idx="24" formatCode="0">
                  <c:v>179</c:v>
                </c:pt>
                <c:pt idx="25" formatCode="0">
                  <c:v>213</c:v>
                </c:pt>
                <c:pt idx="26" formatCode="0">
                  <c:v>276</c:v>
                </c:pt>
              </c:numCache>
            </c:numRef>
          </c:val>
          <c:extLst>
            <c:ext xmlns:c16="http://schemas.microsoft.com/office/drawing/2014/chart" uri="{C3380CC4-5D6E-409C-BE32-E72D297353CC}">
              <c16:uniqueId val="{0000000D-FEC5-4FC1-BD9A-B46988560A51}"/>
            </c:ext>
          </c:extLst>
        </c:ser>
        <c:ser>
          <c:idx val="5"/>
          <c:order val="1"/>
          <c:tx>
            <c:strRef>
              <c:f>GGD!$G$3</c:f>
              <c:strCache>
                <c:ptCount val="1"/>
                <c:pt idx="0">
                  <c:v>Hospitalized</c:v>
                </c:pt>
              </c:strCache>
            </c:strRef>
          </c:tx>
          <c:spPr>
            <a:solidFill>
              <a:schemeClr val="accent2"/>
            </a:solidFill>
            <a:ln>
              <a:noFill/>
            </a:ln>
            <a:effectLst>
              <a:outerShdw blurRad="50800" dist="38100" dir="5400000" algn="t" rotWithShape="0">
                <a:prstClr val="black">
                  <a:alpha val="40000"/>
                </a:prstClr>
              </a:outerShdw>
            </a:effectLst>
          </c:spPr>
          <c:dLbls>
            <c:dLbl>
              <c:idx val="1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EC5-4FC1-BD9A-B46988560A51}"/>
                </c:ext>
              </c:extLst>
            </c:dLbl>
            <c:dLbl>
              <c:idx val="2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EC5-4FC1-BD9A-B46988560A51}"/>
                </c:ext>
              </c:extLst>
            </c:dLbl>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EC5-4FC1-BD9A-B46988560A51}"/>
                </c:ext>
              </c:extLst>
            </c:dLbl>
            <c:dLbl>
              <c:idx val="2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EC5-4FC1-BD9A-B46988560A51}"/>
                </c:ext>
              </c:extLst>
            </c:dLbl>
            <c:dLbl>
              <c:idx val="2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EC5-4FC1-BD9A-B46988560A51}"/>
                </c:ext>
              </c:extLst>
            </c:dLbl>
            <c:dLbl>
              <c:idx val="2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EC5-4FC1-BD9A-B46988560A51}"/>
                </c:ext>
              </c:extLst>
            </c:dLbl>
            <c:dLbl>
              <c:idx val="2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FEC5-4FC1-BD9A-B46988560A51}"/>
                </c:ext>
              </c:extLst>
            </c:dLbl>
            <c:dLbl>
              <c:idx val="26"/>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EC5-4FC1-BD9A-B46988560A5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LID4096"/>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GGD!$C$6:$C$32</c:f>
              <c:numCache>
                <c:formatCode>m/d/yyyy</c:formatCode>
                <c:ptCount val="27"/>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numCache>
            </c:numRef>
          </c:cat>
          <c:val>
            <c:numRef>
              <c:f>GGD!$G$4:$G$30</c:f>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115</c:v>
                </c:pt>
                <c:pt idx="16">
                  <c:v>136</c:v>
                </c:pt>
                <c:pt idx="17">
                  <c:v>162</c:v>
                </c:pt>
                <c:pt idx="18">
                  <c:v>205</c:v>
                </c:pt>
                <c:pt idx="19">
                  <c:v>314</c:v>
                </c:pt>
                <c:pt idx="20">
                  <c:v>408</c:v>
                </c:pt>
                <c:pt idx="21">
                  <c:v>489</c:v>
                </c:pt>
                <c:pt idx="22">
                  <c:v>643</c:v>
                </c:pt>
                <c:pt idx="23" formatCode="0">
                  <c:v>836</c:v>
                </c:pt>
                <c:pt idx="24" formatCode="0">
                  <c:v>988</c:v>
                </c:pt>
                <c:pt idx="25" formatCode="0">
                  <c:v>1230</c:v>
                </c:pt>
                <c:pt idx="26">
                  <c:v>1739</c:v>
                </c:pt>
              </c:numCache>
            </c:numRef>
          </c:val>
          <c:extLst>
            <c:ext xmlns:c16="http://schemas.microsoft.com/office/drawing/2014/chart" uri="{C3380CC4-5D6E-409C-BE32-E72D297353CC}">
              <c16:uniqueId val="{00000016-FEC5-4FC1-BD9A-B46988560A51}"/>
            </c:ext>
          </c:extLst>
        </c:ser>
        <c:ser>
          <c:idx val="2"/>
          <c:order val="2"/>
          <c:tx>
            <c:strRef>
              <c:f>GGD!$H$3</c:f>
              <c:strCache>
                <c:ptCount val="1"/>
                <c:pt idx="0">
                  <c:v>vorig</c:v>
                </c:pt>
              </c:strCache>
            </c:strRef>
          </c:tx>
          <c:spPr>
            <a:solidFill>
              <a:schemeClr val="accent1">
                <a:lumMod val="40000"/>
                <a:lumOff val="60000"/>
              </a:schemeClr>
            </a:solidFill>
            <a:ln>
              <a:noFill/>
            </a:ln>
            <a:effectLst>
              <a:outerShdw blurRad="50800" dist="50800" dir="5400000" algn="ctr" rotWithShape="0">
                <a:schemeClr val="tx1">
                  <a:alpha val="70000"/>
                </a:schemeClr>
              </a:outerShdw>
            </a:effectLst>
          </c:spPr>
          <c:cat>
            <c:numRef>
              <c:f>GGD!$C$6:$C$32</c:f>
              <c:numCache>
                <c:formatCode>m/d/yyyy</c:formatCode>
                <c:ptCount val="27"/>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numCache>
            </c:numRef>
          </c:cat>
          <c:val>
            <c:numRef>
              <c:f>GGD!$H$4:$H$30</c:f>
              <c:numCache>
                <c:formatCode>General</c:formatCode>
                <c:ptCount val="27"/>
                <c:pt idx="0">
                  <c:v>0</c:v>
                </c:pt>
                <c:pt idx="1">
                  <c:v>1</c:v>
                </c:pt>
                <c:pt idx="2">
                  <c:v>2</c:v>
                </c:pt>
                <c:pt idx="3">
                  <c:v>6</c:v>
                </c:pt>
                <c:pt idx="4">
                  <c:v>9</c:v>
                </c:pt>
                <c:pt idx="5">
                  <c:v>17</c:v>
                </c:pt>
                <c:pt idx="6">
                  <c:v>23</c:v>
                </c:pt>
                <c:pt idx="7">
                  <c:v>38</c:v>
                </c:pt>
                <c:pt idx="8">
                  <c:v>81</c:v>
                </c:pt>
                <c:pt idx="9">
                  <c:v>127</c:v>
                </c:pt>
                <c:pt idx="10">
                  <c:v>185</c:v>
                </c:pt>
                <c:pt idx="11">
                  <c:v>262</c:v>
                </c:pt>
                <c:pt idx="12">
                  <c:v>317</c:v>
                </c:pt>
                <c:pt idx="13">
                  <c:v>377</c:v>
                </c:pt>
                <c:pt idx="14">
                  <c:v>498</c:v>
                </c:pt>
                <c:pt idx="15">
                  <c:v>489</c:v>
                </c:pt>
                <c:pt idx="16">
                  <c:v>656</c:v>
                </c:pt>
                <c:pt idx="17">
                  <c:v>777</c:v>
                </c:pt>
                <c:pt idx="18">
                  <c:v>906</c:v>
                </c:pt>
                <c:pt idx="19">
                  <c:v>1056</c:v>
                </c:pt>
                <c:pt idx="20">
                  <c:v>1239</c:v>
                </c:pt>
                <c:pt idx="21">
                  <c:v>1486</c:v>
                </c:pt>
                <c:pt idx="22">
                  <c:v>1711</c:v>
                </c:pt>
                <c:pt idx="23">
                  <c:v>2022</c:v>
                </c:pt>
                <c:pt idx="24">
                  <c:v>2464</c:v>
                </c:pt>
                <c:pt idx="25" formatCode="0">
                  <c:v>2761</c:v>
                </c:pt>
                <c:pt idx="26" formatCode="0">
                  <c:v>2734</c:v>
                </c:pt>
              </c:numCache>
            </c:numRef>
          </c:val>
          <c:extLst>
            <c:ext xmlns:c16="http://schemas.microsoft.com/office/drawing/2014/chart" uri="{C3380CC4-5D6E-409C-BE32-E72D297353CC}">
              <c16:uniqueId val="{00000017-FEC5-4FC1-BD9A-B46988560A51}"/>
            </c:ext>
          </c:extLst>
        </c:ser>
        <c:ser>
          <c:idx val="3"/>
          <c:order val="3"/>
          <c:tx>
            <c:strRef>
              <c:f>GGD!$I$3</c:f>
              <c:strCache>
                <c:ptCount val="1"/>
                <c:pt idx="0">
                  <c:v>New Cases</c:v>
                </c:pt>
              </c:strCache>
            </c:strRef>
          </c:tx>
          <c:spPr>
            <a:solidFill>
              <a:srgbClr val="A82610"/>
            </a:solidFill>
            <a:ln>
              <a:noFill/>
            </a:ln>
            <a:effectLst>
              <a:outerShdw blurRad="50800" dist="50800" dir="5400000" algn="ctr" rotWithShape="0">
                <a:schemeClr val="tx1">
                  <a:alpha val="64000"/>
                </a:schemeClr>
              </a:outerShdw>
            </a:effectLst>
          </c:spPr>
          <c:dLbls>
            <c:dLbl>
              <c:idx val="0"/>
              <c:delete val="1"/>
              <c:extLst>
                <c:ext xmlns:c15="http://schemas.microsoft.com/office/drawing/2012/chart" uri="{CE6537A1-D6FC-4f65-9D91-7224C49458BB}"/>
                <c:ext xmlns:c16="http://schemas.microsoft.com/office/drawing/2014/chart" uri="{C3380CC4-5D6E-409C-BE32-E72D297353CC}">
                  <c16:uniqueId val="{00000018-FEC5-4FC1-BD9A-B46988560A51}"/>
                </c:ext>
              </c:extLst>
            </c:dLbl>
            <c:dLbl>
              <c:idx val="1"/>
              <c:delete val="1"/>
              <c:extLst>
                <c:ext xmlns:c15="http://schemas.microsoft.com/office/drawing/2012/chart" uri="{CE6537A1-D6FC-4f65-9D91-7224C49458BB}"/>
                <c:ext xmlns:c16="http://schemas.microsoft.com/office/drawing/2014/chart" uri="{C3380CC4-5D6E-409C-BE32-E72D297353CC}">
                  <c16:uniqueId val="{00000019-FEC5-4FC1-BD9A-B46988560A51}"/>
                </c:ext>
              </c:extLst>
            </c:dLbl>
            <c:dLbl>
              <c:idx val="2"/>
              <c:delete val="1"/>
              <c:extLst>
                <c:ext xmlns:c15="http://schemas.microsoft.com/office/drawing/2012/chart" uri="{CE6537A1-D6FC-4f65-9D91-7224C49458BB}"/>
                <c:ext xmlns:c16="http://schemas.microsoft.com/office/drawing/2014/chart" uri="{C3380CC4-5D6E-409C-BE32-E72D297353CC}">
                  <c16:uniqueId val="{0000001A-FEC5-4FC1-BD9A-B46988560A51}"/>
                </c:ext>
              </c:extLst>
            </c:dLbl>
            <c:dLbl>
              <c:idx val="3"/>
              <c:delete val="1"/>
              <c:extLst>
                <c:ext xmlns:c15="http://schemas.microsoft.com/office/drawing/2012/chart" uri="{CE6537A1-D6FC-4f65-9D91-7224C49458BB}"/>
                <c:ext xmlns:c16="http://schemas.microsoft.com/office/drawing/2014/chart" uri="{C3380CC4-5D6E-409C-BE32-E72D297353CC}">
                  <c16:uniqueId val="{0000001B-FEC5-4FC1-BD9A-B46988560A51}"/>
                </c:ext>
              </c:extLst>
            </c:dLbl>
            <c:dLbl>
              <c:idx val="4"/>
              <c:delete val="1"/>
              <c:extLst>
                <c:ext xmlns:c15="http://schemas.microsoft.com/office/drawing/2012/chart" uri="{CE6537A1-D6FC-4f65-9D91-7224C49458BB}"/>
                <c:ext xmlns:c16="http://schemas.microsoft.com/office/drawing/2014/chart" uri="{C3380CC4-5D6E-409C-BE32-E72D297353CC}">
                  <c16:uniqueId val="{0000001C-FEC5-4FC1-BD9A-B46988560A51}"/>
                </c:ext>
              </c:extLst>
            </c:dLbl>
            <c:dLbl>
              <c:idx val="5"/>
              <c:delete val="1"/>
              <c:extLst>
                <c:ext xmlns:c15="http://schemas.microsoft.com/office/drawing/2012/chart" uri="{CE6537A1-D6FC-4f65-9D91-7224C49458BB}"/>
                <c:ext xmlns:c16="http://schemas.microsoft.com/office/drawing/2014/chart" uri="{C3380CC4-5D6E-409C-BE32-E72D297353CC}">
                  <c16:uniqueId val="{0000001D-FEC5-4FC1-BD9A-B46988560A51}"/>
                </c:ext>
              </c:extLst>
            </c:dLbl>
            <c:dLbl>
              <c:idx val="6"/>
              <c:delete val="1"/>
              <c:extLst>
                <c:ext xmlns:c15="http://schemas.microsoft.com/office/drawing/2012/chart" uri="{CE6537A1-D6FC-4f65-9D91-7224C49458BB}"/>
                <c:ext xmlns:c16="http://schemas.microsoft.com/office/drawing/2014/chart" uri="{C3380CC4-5D6E-409C-BE32-E72D297353CC}">
                  <c16:uniqueId val="{0000001E-FEC5-4FC1-BD9A-B46988560A51}"/>
                </c:ext>
              </c:extLst>
            </c:dLbl>
            <c:dLbl>
              <c:idx val="7"/>
              <c:delete val="1"/>
              <c:extLst>
                <c:ext xmlns:c15="http://schemas.microsoft.com/office/drawing/2012/chart" uri="{CE6537A1-D6FC-4f65-9D91-7224C49458BB}"/>
                <c:ext xmlns:c16="http://schemas.microsoft.com/office/drawing/2014/chart" uri="{C3380CC4-5D6E-409C-BE32-E72D297353CC}">
                  <c16:uniqueId val="{0000001F-FEC5-4FC1-BD9A-B46988560A51}"/>
                </c:ext>
              </c:extLst>
            </c:dLbl>
            <c:dLbl>
              <c:idx val="8"/>
              <c:delete val="1"/>
              <c:extLst>
                <c:ext xmlns:c15="http://schemas.microsoft.com/office/drawing/2012/chart" uri="{CE6537A1-D6FC-4f65-9D91-7224C49458BB}"/>
                <c:ext xmlns:c16="http://schemas.microsoft.com/office/drawing/2014/chart" uri="{C3380CC4-5D6E-409C-BE32-E72D297353CC}">
                  <c16:uniqueId val="{00000020-FEC5-4FC1-BD9A-B46988560A51}"/>
                </c:ext>
              </c:extLst>
            </c:dLbl>
            <c:dLbl>
              <c:idx val="9"/>
              <c:delete val="1"/>
              <c:extLst>
                <c:ext xmlns:c15="http://schemas.microsoft.com/office/drawing/2012/chart" uri="{CE6537A1-D6FC-4f65-9D91-7224C49458BB}"/>
                <c:ext xmlns:c16="http://schemas.microsoft.com/office/drawing/2014/chart" uri="{C3380CC4-5D6E-409C-BE32-E72D297353CC}">
                  <c16:uniqueId val="{00000021-FEC5-4FC1-BD9A-B46988560A51}"/>
                </c:ext>
              </c:extLst>
            </c:dLbl>
            <c:dLbl>
              <c:idx val="10"/>
              <c:layout>
                <c:manualLayout>
                  <c:x val="0"/>
                  <c:y val="-1.112638888888888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FEC5-4FC1-BD9A-B46988560A51}"/>
                </c:ext>
              </c:extLst>
            </c:dLbl>
            <c:dLbl>
              <c:idx val="11"/>
              <c:layout>
                <c:manualLayout>
                  <c:x val="0"/>
                  <c:y val="1.644583333333333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FEC5-4FC1-BD9A-B46988560A51}"/>
                </c:ext>
              </c:extLst>
            </c:dLbl>
            <c:dLbl>
              <c:idx val="12"/>
              <c:layout>
                <c:manualLayout>
                  <c:x val="0"/>
                  <c:y val="9.4486111111111116E-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FEC5-4FC1-BD9A-B46988560A51}"/>
                </c:ext>
              </c:extLst>
            </c:dLbl>
            <c:dLbl>
              <c:idx val="13"/>
              <c:layout>
                <c:manualLayout>
                  <c:x val="6.4945206529221953E-17"/>
                  <c:y val="-5.2464848763908608E-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FEC5-4FC1-BD9A-B46988560A51}"/>
                </c:ext>
              </c:extLst>
            </c:dLbl>
            <c:dLbl>
              <c:idx val="14"/>
              <c:layout>
                <c:manualLayout>
                  <c:x val="-1.7712533667761496E-3"/>
                  <c:y val="2.9066830041808901E-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FEC5-4FC1-BD9A-B46988560A5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Times New Roman" panose="02020603050405020304" pitchFamily="18" charset="0"/>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GGD!$C$6:$C$32</c:f>
              <c:numCache>
                <c:formatCode>m/d/yyyy</c:formatCode>
                <c:ptCount val="27"/>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numCache>
            </c:numRef>
          </c:cat>
          <c:val>
            <c:numRef>
              <c:f>GGD!$I$6:$I$32</c:f>
              <c:numCache>
                <c:formatCode>General</c:formatCode>
                <c:ptCount val="27"/>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formatCode="0">
                  <c:v>637</c:v>
                </c:pt>
                <c:pt idx="24" formatCode="0">
                  <c:v>573</c:v>
                </c:pt>
                <c:pt idx="25" formatCode="0">
                  <c:v>545</c:v>
                </c:pt>
                <c:pt idx="26">
                  <c:v>811</c:v>
                </c:pt>
              </c:numCache>
            </c:numRef>
          </c:val>
          <c:extLst>
            <c:ext xmlns:c16="http://schemas.microsoft.com/office/drawing/2014/chart" uri="{C3380CC4-5D6E-409C-BE32-E72D297353CC}">
              <c16:uniqueId val="{00000027-FEC5-4FC1-BD9A-B46988560A51}"/>
            </c:ext>
          </c:extLst>
        </c:ser>
        <c:dLbls>
          <c:showLegendKey val="0"/>
          <c:showVal val="0"/>
          <c:showCatName val="0"/>
          <c:showSerName val="0"/>
          <c:showPercent val="0"/>
          <c:showBubbleSize val="0"/>
        </c:dLbls>
        <c:axId val="596545392"/>
        <c:axId val="596544408"/>
      </c:areaChart>
      <c:dateAx>
        <c:axId val="596545392"/>
        <c:scaling>
          <c:orientation val="minMax"/>
        </c:scaling>
        <c:delete val="0"/>
        <c:axPos val="b"/>
        <c:numFmt formatCode="d/m;@"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2"/>
        <c:majorTimeUnit val="days"/>
      </c:dateAx>
      <c:valAx>
        <c:axId val="596544408"/>
        <c:scaling>
          <c:orientation val="minMax"/>
        </c:scaling>
        <c:delete val="1"/>
        <c:axPos val="l"/>
        <c:numFmt formatCode="General" sourceLinked="1"/>
        <c:majorTickMark val="out"/>
        <c:minorTickMark val="none"/>
        <c:tickLblPos val="nextTo"/>
        <c:crossAx val="596545392"/>
        <c:crosses val="autoZero"/>
        <c:crossBetween val="midCat"/>
      </c:valAx>
      <c:spPr>
        <a:noFill/>
        <a:ln>
          <a:noFill/>
        </a:ln>
        <a:effectLst/>
      </c:spPr>
    </c:plotArea>
    <c:legend>
      <c:legendPos val="t"/>
      <c:legendEntry>
        <c:idx val="2"/>
        <c:delete val="1"/>
      </c:legendEntry>
      <c:layout>
        <c:manualLayout>
          <c:xMode val="edge"/>
          <c:yMode val="edge"/>
          <c:x val="0.27319005005093333"/>
          <c:y val="9.7146250000000003E-2"/>
          <c:w val="0.59585836359009825"/>
          <c:h val="5.0143970215001499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i="0" baseline="0">
                <a:effectLst/>
              </a:rPr>
              <a:t>COVID-19 </a:t>
            </a:r>
            <a:r>
              <a:rPr lang="nl-NL" sz="1800" b="1" i="0" u="sng" baseline="0">
                <a:effectLst/>
              </a:rPr>
              <a:t>hospitalizations</a:t>
            </a:r>
            <a:r>
              <a:rPr lang="nl-NL" sz="1800" b="1" i="0" baseline="0">
                <a:effectLst/>
              </a:rPr>
              <a:t> in The Netherlands</a:t>
            </a:r>
            <a:endParaRPr lang="en-NL">
              <a:effectLst/>
            </a:endParaRPr>
          </a:p>
        </c:rich>
      </c:tx>
      <c:layout>
        <c:manualLayout>
          <c:xMode val="edge"/>
          <c:yMode val="edge"/>
          <c:x val="0.2085881944444444"/>
          <c:y val="1.41111111111111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0"/>
          <c:tx>
            <c:strRef>
              <c:f>GGD!$N$3</c:f>
              <c:strCache>
                <c:ptCount val="1"/>
                <c:pt idx="0">
                  <c:v>GR hos</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0-8068-4F63-A2EB-1A0A45509078}"/>
                </c:ext>
              </c:extLst>
            </c:dLbl>
            <c:dLbl>
              <c:idx val="5"/>
              <c:layout>
                <c:manualLayout>
                  <c:x val="-3.5749362672749231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068-4F63-A2EB-1A0A45509078}"/>
                </c:ext>
              </c:extLst>
            </c:dLbl>
            <c:dLbl>
              <c:idx val="7"/>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068-4F63-A2EB-1A0A45509078}"/>
                </c:ext>
              </c:extLst>
            </c:dLbl>
            <c:dLbl>
              <c:idx val="10"/>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068-4F63-A2EB-1A0A45509078}"/>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f>GGD!$C$24:$C$34</c:f>
              <c:numCache>
                <c:formatCode>m/d/yyyy</c:formatCode>
                <c:ptCount val="11"/>
                <c:pt idx="0">
                  <c:v>43906</c:v>
                </c:pt>
                <c:pt idx="1">
                  <c:v>43907</c:v>
                </c:pt>
                <c:pt idx="2">
                  <c:v>43908</c:v>
                </c:pt>
                <c:pt idx="3">
                  <c:v>43909</c:v>
                </c:pt>
                <c:pt idx="4">
                  <c:v>43910</c:v>
                </c:pt>
                <c:pt idx="5">
                  <c:v>43911</c:v>
                </c:pt>
                <c:pt idx="6">
                  <c:v>43912</c:v>
                </c:pt>
                <c:pt idx="7">
                  <c:v>43913</c:v>
                </c:pt>
                <c:pt idx="8">
                  <c:v>43914</c:v>
                </c:pt>
                <c:pt idx="9">
                  <c:v>43915</c:v>
                </c:pt>
                <c:pt idx="10">
                  <c:v>43916</c:v>
                </c:pt>
              </c:numCache>
            </c:numRef>
          </c:cat>
          <c:val>
            <c:numRef>
              <c:f>GGD!$N$22:$N$32</c:f>
              <c:numCache>
                <c:formatCode>0%</c:formatCode>
                <c:ptCount val="11"/>
                <c:pt idx="0">
                  <c:v>0.26543209876543217</c:v>
                </c:pt>
                <c:pt idx="1">
                  <c:v>0.53170731707317076</c:v>
                </c:pt>
                <c:pt idx="2">
                  <c:v>0.2993630573248407</c:v>
                </c:pt>
                <c:pt idx="3">
                  <c:v>0.19852941176470584</c:v>
                </c:pt>
                <c:pt idx="4">
                  <c:v>0.31492842535787324</c:v>
                </c:pt>
                <c:pt idx="5">
                  <c:v>0.30015552099533438</c:v>
                </c:pt>
                <c:pt idx="6">
                  <c:v>0.18181818181818188</c:v>
                </c:pt>
                <c:pt idx="7">
                  <c:v>0.24493927125506065</c:v>
                </c:pt>
                <c:pt idx="8">
                  <c:v>0.41382113821138211</c:v>
                </c:pt>
                <c:pt idx="9">
                  <c:v>5.5779183438757984E-2</c:v>
                </c:pt>
                <c:pt idx="10">
                  <c:v>0.17156862745098045</c:v>
                </c:pt>
              </c:numCache>
            </c:numRef>
          </c:val>
          <c:smooth val="1"/>
          <c:extLst>
            <c:ext xmlns:c16="http://schemas.microsoft.com/office/drawing/2014/chart" uri="{C3380CC4-5D6E-409C-BE32-E72D297353CC}">
              <c16:uniqueId val="{00000005-8068-4F63-A2EB-1A0A45509078}"/>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GGD!$O$3</c:f>
              <c:strCache>
                <c:ptCount val="1"/>
                <c:pt idx="0">
                  <c:v>GF Hos</c:v>
                </c:pt>
              </c:strCache>
            </c:strRef>
          </c:tx>
          <c:spPr>
            <a:ln w="28575" cap="rnd">
              <a:solidFill>
                <a:schemeClr val="accent1">
                  <a:lumMod val="60000"/>
                  <a:lumOff val="40000"/>
                </a:schemeClr>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6-8068-4F63-A2EB-1A0A45509078}"/>
                </c:ext>
              </c:extLst>
            </c:dLbl>
            <c:dLbl>
              <c:idx val="3"/>
              <c:layout>
                <c:manualLayout>
                  <c:x val="-1.5642642611648381E-3"/>
                  <c:y val="1.30483333333333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068-4F63-A2EB-1A0A45509078}"/>
                </c:ext>
              </c:extLst>
            </c:dLbl>
            <c:dLbl>
              <c:idx val="4"/>
              <c:layout>
                <c:manualLayout>
                  <c:x val="-5.749080562981012E-2"/>
                  <c:y val="-2.57572222222222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068-4F63-A2EB-1A0A45509078}"/>
                </c:ext>
              </c:extLst>
            </c:dLbl>
            <c:dLbl>
              <c:idx val="6"/>
              <c:layout>
                <c:manualLayout>
                  <c:x val="-3.3022943781027776E-2"/>
                  <c:y val="1.65761111111111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068-4F63-A2EB-1A0A45509078}"/>
                </c:ext>
              </c:extLst>
            </c:dLbl>
            <c:dLbl>
              <c:idx val="8"/>
              <c:layout>
                <c:manualLayout>
                  <c:x val="-3.3022943781027776E-2"/>
                  <c:y val="2.36316666666666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068-4F63-A2EB-1A0A45509078}"/>
                </c:ext>
              </c:extLst>
            </c:dLbl>
            <c:dLbl>
              <c:idx val="9"/>
              <c:layout>
                <c:manualLayout>
                  <c:x val="-4.8752283540959243E-2"/>
                  <c:y val="-3.10488888888889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068-4F63-A2EB-1A0A45509078}"/>
                </c:ext>
              </c:extLst>
            </c:dLbl>
            <c:dLbl>
              <c:idx val="11"/>
              <c:layout>
                <c:manualLayout>
                  <c:x val="-2.2536717274406794E-2"/>
                  <c:y val="-2.75211111111111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8068-4F63-A2EB-1A0A4550907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lumOff val="40000"/>
                  </a:schemeClr>
                </a:solidFill>
                <a:prstDash val="sysDot"/>
              </a:ln>
              <a:effectLst/>
            </c:spPr>
            <c:trendlineType val="movingAvg"/>
            <c:period val="3"/>
            <c:dispRSqr val="0"/>
            <c:dispEq val="0"/>
          </c:trendline>
          <c:cat>
            <c:numRef>
              <c:f>GGD!$C$24:$C$34</c:f>
              <c:numCache>
                <c:formatCode>m/d/yyyy</c:formatCode>
                <c:ptCount val="11"/>
                <c:pt idx="0">
                  <c:v>43906</c:v>
                </c:pt>
                <c:pt idx="1">
                  <c:v>43907</c:v>
                </c:pt>
                <c:pt idx="2">
                  <c:v>43908</c:v>
                </c:pt>
                <c:pt idx="3">
                  <c:v>43909</c:v>
                </c:pt>
                <c:pt idx="4">
                  <c:v>43910</c:v>
                </c:pt>
                <c:pt idx="5">
                  <c:v>43911</c:v>
                </c:pt>
                <c:pt idx="6">
                  <c:v>43912</c:v>
                </c:pt>
                <c:pt idx="7">
                  <c:v>43913</c:v>
                </c:pt>
                <c:pt idx="8">
                  <c:v>43914</c:v>
                </c:pt>
                <c:pt idx="9">
                  <c:v>43915</c:v>
                </c:pt>
                <c:pt idx="10">
                  <c:v>43916</c:v>
                </c:pt>
              </c:numCache>
            </c:numRef>
          </c:cat>
          <c:val>
            <c:numRef>
              <c:f>GGD!$O$22:$O$32</c:f>
              <c:numCache>
                <c:formatCode>0.0</c:formatCode>
                <c:ptCount val="11"/>
                <c:pt idx="0">
                  <c:v>1.0623380582228319</c:v>
                </c:pt>
                <c:pt idx="1">
                  <c:v>1.2104223676383106</c:v>
                </c:pt>
                <c:pt idx="2">
                  <c:v>0.8483102762789565</c:v>
                </c:pt>
                <c:pt idx="3">
                  <c:v>0.92239763552479814</c:v>
                </c:pt>
                <c:pt idx="4">
                  <c:v>1.0971181953906182</c:v>
                </c:pt>
                <c:pt idx="5">
                  <c:v>0.98876524069474103</c:v>
                </c:pt>
                <c:pt idx="6">
                  <c:v>0.90898216615919969</c:v>
                </c:pt>
                <c:pt idx="7">
                  <c:v>1.0534101526004358</c:v>
                </c:pt>
                <c:pt idx="8">
                  <c:v>1.1356547028884925</c:v>
                </c:pt>
                <c:pt idx="9">
                  <c:v>0.74675583417462466</c:v>
                </c:pt>
                <c:pt idx="10">
                  <c:v>1.1096720278525354</c:v>
                </c:pt>
              </c:numCache>
            </c:numRef>
          </c:val>
          <c:smooth val="1"/>
          <c:extLst>
            <c:ext xmlns:c16="http://schemas.microsoft.com/office/drawing/2014/chart" uri="{C3380CC4-5D6E-409C-BE32-E72D297353CC}">
              <c16:uniqueId val="{0000000E-8068-4F63-A2EB-1A0A45509078}"/>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2"/>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rgbClr val="ED7D31">
            <a:lumMod val="20000"/>
            <a:lumOff val="80000"/>
          </a:srgbClr>
        </a:solidFill>
        <a:ln>
          <a:solidFill>
            <a:srgbClr val="ED7D31">
              <a:lumMod val="40000"/>
              <a:lumOff val="60000"/>
            </a:srgbClr>
          </a:solidFill>
        </a:ln>
        <a:effectLst/>
      </c:spPr>
    </c:plotArea>
    <c:plotVisOnly val="1"/>
    <c:dispBlanksAs val="gap"/>
    <c:showDLblsOverMax val="0"/>
    <c:extLst/>
  </c:chart>
  <c:spPr>
    <a:solidFill>
      <a:srgbClr val="ED7D31">
        <a:lumMod val="20000"/>
        <a:lumOff val="80000"/>
      </a:srgb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1800" b="1" i="0" baseline="0">
                <a:effectLst/>
              </a:rPr>
              <a:t>COVID-19 De</a:t>
            </a:r>
            <a:r>
              <a:rPr lang="nl-NL" sz="1800" b="1" i="0" u="sng" baseline="0">
                <a:effectLst/>
              </a:rPr>
              <a:t>aths</a:t>
            </a:r>
            <a:r>
              <a:rPr lang="nl-NL" sz="1800" b="1" i="0" baseline="0">
                <a:effectLst/>
              </a:rPr>
              <a:t> in The Netherlands</a:t>
            </a:r>
            <a:endParaRPr lang="en-NL">
              <a:effectLst/>
            </a:endParaRPr>
          </a:p>
        </c:rich>
      </c:tx>
      <c:layout>
        <c:manualLayout>
          <c:xMode val="edge"/>
          <c:yMode val="edge"/>
          <c:x val="0.12215759857049843"/>
          <c:y val="1.6498933625730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manualLayout>
          <c:layoutTarget val="inner"/>
          <c:xMode val="edge"/>
          <c:yMode val="edge"/>
          <c:x val="9.9491613757023589E-2"/>
          <c:y val="0.22749236111111112"/>
          <c:w val="0.82501240250871288"/>
          <c:h val="0.68740166666666669"/>
        </c:manualLayout>
      </c:layout>
      <c:lineChart>
        <c:grouping val="standard"/>
        <c:varyColors val="0"/>
        <c:ser>
          <c:idx val="3"/>
          <c:order val="0"/>
          <c:tx>
            <c:strRef>
              <c:f>GGD!$Q$3</c:f>
              <c:strCache>
                <c:ptCount val="1"/>
                <c:pt idx="0">
                  <c:v>gr dead</c:v>
                </c:pt>
              </c:strCache>
            </c:strRef>
          </c:tx>
          <c:spPr>
            <a:ln w="28575" cap="rnd">
              <a:solidFill>
                <a:srgbClr val="C00000"/>
              </a:solidFill>
              <a:round/>
            </a:ln>
            <a:effectLst/>
          </c:spPr>
          <c:marker>
            <c:symbol val="circle"/>
            <c:size val="8"/>
            <c:spPr>
              <a:solidFill>
                <a:srgbClr val="C00000"/>
              </a:solidFill>
              <a:ln w="9525">
                <a:solidFill>
                  <a:srgbClr val="C00000"/>
                </a:solidFill>
              </a:ln>
              <a:effectLst/>
            </c:spPr>
          </c:marker>
          <c:dLbls>
            <c:dLbl>
              <c:idx val="2"/>
              <c:layout>
                <c:manualLayout>
                  <c:x val="-3.5749362672749231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8BA-4C62-8360-E7C43B66C7A3}"/>
                </c:ext>
              </c:extLst>
            </c:dLbl>
            <c:dLbl>
              <c:idx val="4"/>
              <c:layout>
                <c:manualLayout>
                  <c:x val="-3.5749362672749294E-2"/>
                  <c:y val="-1.97113888888888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8BA-4C62-8360-E7C43B66C7A3}"/>
                </c:ext>
              </c:extLst>
            </c:dLbl>
            <c:dLbl>
              <c:idx val="7"/>
              <c:layout>
                <c:manualLayout>
                  <c:x val="-3.5749362672749356E-2"/>
                  <c:y val="-2.32391666666666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8BA-4C62-8360-E7C43B66C7A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LID4096"/>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rgbClr val="C00000"/>
                </a:solidFill>
                <a:prstDash val="sysDot"/>
              </a:ln>
              <a:effectLst/>
            </c:spPr>
            <c:trendlineType val="movingAvg"/>
            <c:period val="3"/>
            <c:dispRSqr val="0"/>
            <c:dispEq val="0"/>
          </c:trendline>
          <c:cat>
            <c:numRef>
              <c:f>GGD!$C$26:$C$34</c:f>
              <c:numCache>
                <c:formatCode>m/d/yyyy</c:formatCode>
                <c:ptCount val="9"/>
                <c:pt idx="0">
                  <c:v>43908</c:v>
                </c:pt>
                <c:pt idx="1">
                  <c:v>43909</c:v>
                </c:pt>
                <c:pt idx="2">
                  <c:v>43910</c:v>
                </c:pt>
                <c:pt idx="3">
                  <c:v>43911</c:v>
                </c:pt>
                <c:pt idx="4">
                  <c:v>43912</c:v>
                </c:pt>
                <c:pt idx="5">
                  <c:v>43913</c:v>
                </c:pt>
                <c:pt idx="6">
                  <c:v>43914</c:v>
                </c:pt>
                <c:pt idx="7">
                  <c:v>43915</c:v>
                </c:pt>
                <c:pt idx="8">
                  <c:v>43916</c:v>
                </c:pt>
              </c:numCache>
            </c:numRef>
          </c:cat>
          <c:val>
            <c:numRef>
              <c:f>GGD!$Q$24:$Q$32</c:f>
              <c:numCache>
                <c:formatCode>0%</c:formatCode>
                <c:ptCount val="9"/>
                <c:pt idx="0">
                  <c:v>-0.21052631578947367</c:v>
                </c:pt>
                <c:pt idx="1">
                  <c:v>0.19999999999999996</c:v>
                </c:pt>
                <c:pt idx="2">
                  <c:v>0.66666666666666674</c:v>
                </c:pt>
                <c:pt idx="3">
                  <c:v>0</c:v>
                </c:pt>
                <c:pt idx="4">
                  <c:v>0.43333333333333335</c:v>
                </c:pt>
                <c:pt idx="5">
                  <c:v>-0.20930232558139539</c:v>
                </c:pt>
                <c:pt idx="6">
                  <c:v>0.85294117647058831</c:v>
                </c:pt>
                <c:pt idx="7">
                  <c:v>0.26984126984126977</c:v>
                </c:pt>
                <c:pt idx="8">
                  <c:v>-2.5000000000000022E-2</c:v>
                </c:pt>
              </c:numCache>
            </c:numRef>
          </c:val>
          <c:smooth val="1"/>
          <c:extLst>
            <c:ext xmlns:c16="http://schemas.microsoft.com/office/drawing/2014/chart" uri="{C3380CC4-5D6E-409C-BE32-E72D297353CC}">
              <c16:uniqueId val="{00000004-B8BA-4C62-8360-E7C43B66C7A3}"/>
            </c:ext>
          </c:extLst>
        </c:ser>
        <c:dLbls>
          <c:showLegendKey val="0"/>
          <c:showVal val="0"/>
          <c:showCatName val="0"/>
          <c:showSerName val="0"/>
          <c:showPercent val="0"/>
          <c:showBubbleSize val="0"/>
        </c:dLbls>
        <c:marker val="1"/>
        <c:smooth val="0"/>
        <c:axId val="596612160"/>
        <c:axId val="596613144"/>
      </c:lineChart>
      <c:lineChart>
        <c:grouping val="standard"/>
        <c:varyColors val="0"/>
        <c:ser>
          <c:idx val="0"/>
          <c:order val="1"/>
          <c:tx>
            <c:strRef>
              <c:f>GGD!$R$3</c:f>
              <c:strCache>
                <c:ptCount val="1"/>
                <c:pt idx="0">
                  <c:v>GF dead</c:v>
                </c:pt>
              </c:strCache>
            </c:strRef>
          </c:tx>
          <c:spPr>
            <a:ln w="28575" cap="rnd">
              <a:solidFill>
                <a:schemeClr val="accent1">
                  <a:lumMod val="60000"/>
                  <a:lumOff val="40000"/>
                </a:schemeClr>
              </a:solidFill>
              <a:round/>
            </a:ln>
            <a:effectLst/>
          </c:spPr>
          <c:marker>
            <c:symbol val="square"/>
            <c:size val="8"/>
            <c:spPr>
              <a:solidFill>
                <a:schemeClr val="accent1">
                  <a:lumMod val="60000"/>
                  <a:lumOff val="40000"/>
                </a:schemeClr>
              </a:solidFill>
              <a:ln w="9525">
                <a:solidFill>
                  <a:schemeClr val="accent1">
                    <a:lumMod val="60000"/>
                    <a:lumOff val="40000"/>
                  </a:schemeClr>
                </a:solidFill>
              </a:ln>
              <a:effectLst/>
            </c:spPr>
          </c:marker>
          <c:dLbls>
            <c:dLbl>
              <c:idx val="0"/>
              <c:layout>
                <c:manualLayout>
                  <c:x val="-1.5642642611648381E-3"/>
                  <c:y val="1.304833333333333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BA-4C62-8360-E7C43B66C7A3}"/>
                </c:ext>
              </c:extLst>
            </c:dLbl>
            <c:dLbl>
              <c:idx val="1"/>
              <c:layout>
                <c:manualLayout>
                  <c:x val="-5.749080562981012E-2"/>
                  <c:y val="-2.57572222222222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8BA-4C62-8360-E7C43B66C7A3}"/>
                </c:ext>
              </c:extLst>
            </c:dLbl>
            <c:dLbl>
              <c:idx val="3"/>
              <c:layout>
                <c:manualLayout>
                  <c:x val="-3.3022943781027776E-2"/>
                  <c:y val="1.65761111111111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8BA-4C62-8360-E7C43B66C7A3}"/>
                </c:ext>
              </c:extLst>
            </c:dLbl>
            <c:dLbl>
              <c:idx val="5"/>
              <c:layout>
                <c:manualLayout>
                  <c:x val="-3.3022943781027776E-2"/>
                  <c:y val="2.36316666666666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8BA-4C62-8360-E7C43B66C7A3}"/>
                </c:ext>
              </c:extLst>
            </c:dLbl>
            <c:dLbl>
              <c:idx val="6"/>
              <c:layout>
                <c:manualLayout>
                  <c:x val="-4.8752283540959243E-2"/>
                  <c:y val="-3.104888888888895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8BA-4C62-8360-E7C43B66C7A3}"/>
                </c:ext>
              </c:extLst>
            </c:dLbl>
            <c:dLbl>
              <c:idx val="11"/>
              <c:layout>
                <c:manualLayout>
                  <c:x val="-2.2536717274406794E-2"/>
                  <c:y val="-2.75211111111111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8BA-4C62-8360-E7C43B66C7A3}"/>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LID4096"/>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lumOff val="40000"/>
                  </a:schemeClr>
                </a:solidFill>
                <a:prstDash val="sysDot"/>
              </a:ln>
              <a:effectLst/>
            </c:spPr>
            <c:trendlineType val="movingAvg"/>
            <c:period val="3"/>
            <c:dispRSqr val="0"/>
            <c:dispEq val="0"/>
          </c:trendline>
          <c:cat>
            <c:numRef>
              <c:f>GGD!$C$26:$C$34</c:f>
              <c:numCache>
                <c:formatCode>m/d/yyyy</c:formatCode>
                <c:ptCount val="9"/>
                <c:pt idx="0">
                  <c:v>43908</c:v>
                </c:pt>
                <c:pt idx="1">
                  <c:v>43909</c:v>
                </c:pt>
                <c:pt idx="2">
                  <c:v>43910</c:v>
                </c:pt>
                <c:pt idx="3">
                  <c:v>43911</c:v>
                </c:pt>
                <c:pt idx="4">
                  <c:v>43912</c:v>
                </c:pt>
                <c:pt idx="5">
                  <c:v>43913</c:v>
                </c:pt>
                <c:pt idx="6">
                  <c:v>43914</c:v>
                </c:pt>
                <c:pt idx="7">
                  <c:v>43915</c:v>
                </c:pt>
                <c:pt idx="8">
                  <c:v>43916</c:v>
                </c:pt>
              </c:numCache>
            </c:numRef>
          </c:cat>
          <c:val>
            <c:numRef>
              <c:f>GGD!$R$24:$R$32</c:f>
              <c:numCache>
                <c:formatCode>0.00</c:formatCode>
                <c:ptCount val="9"/>
                <c:pt idx="0">
                  <c:v>0.16620498614958448</c:v>
                </c:pt>
                <c:pt idx="1">
                  <c:v>1.52</c:v>
                </c:pt>
                <c:pt idx="2">
                  <c:v>1.3888888888888891</c:v>
                </c:pt>
                <c:pt idx="3">
                  <c:v>0.6</c:v>
                </c:pt>
                <c:pt idx="4">
                  <c:v>1.4333333333333333</c:v>
                </c:pt>
                <c:pt idx="5">
                  <c:v>0.55164954029204971</c:v>
                </c:pt>
                <c:pt idx="6">
                  <c:v>2.3434256055363325</c:v>
                </c:pt>
                <c:pt idx="7">
                  <c:v>0.68531116150163762</c:v>
                </c:pt>
                <c:pt idx="8">
                  <c:v>0.76781250000000001</c:v>
                </c:pt>
              </c:numCache>
            </c:numRef>
          </c:val>
          <c:smooth val="1"/>
          <c:extLst>
            <c:ext xmlns:c16="http://schemas.microsoft.com/office/drawing/2014/chart" uri="{C3380CC4-5D6E-409C-BE32-E72D297353CC}">
              <c16:uniqueId val="{0000000C-B8BA-4C62-8360-E7C43B66C7A3}"/>
            </c:ext>
          </c:extLst>
        </c:ser>
        <c:dLbls>
          <c:showLegendKey val="0"/>
          <c:showVal val="0"/>
          <c:showCatName val="0"/>
          <c:showSerName val="0"/>
          <c:showPercent val="0"/>
          <c:showBubbleSize val="0"/>
        </c:dLbls>
        <c:marker val="1"/>
        <c:smooth val="0"/>
        <c:axId val="842288120"/>
        <c:axId val="842298944"/>
      </c:lineChart>
      <c:dateAx>
        <c:axId val="596612160"/>
        <c:scaling>
          <c:orientation val="minMax"/>
        </c:scaling>
        <c:delete val="0"/>
        <c:axPos val="b"/>
        <c:numFmt formatCode="d/m;@" sourceLinked="0"/>
        <c:majorTickMark val="out"/>
        <c:minorTickMark val="none"/>
        <c:tickLblPos val="nextTo"/>
        <c:spPr>
          <a:solidFill>
            <a:schemeClr val="bg2"/>
          </a:solid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613144"/>
        <c:crosses val="autoZero"/>
        <c:auto val="1"/>
        <c:lblOffset val="100"/>
        <c:baseTimeUnit val="days"/>
        <c:majorUnit val="2"/>
        <c:majorTimeUnit val="days"/>
      </c:dateAx>
      <c:valAx>
        <c:axId val="596613144"/>
        <c:scaling>
          <c:orientation val="minMax"/>
          <c:max val="1"/>
        </c:scaling>
        <c:delete val="0"/>
        <c:axPos val="l"/>
        <c:majorGridlines>
          <c:spPr>
            <a:ln w="9525" cap="flat" cmpd="sng" algn="ctr">
              <a:solidFill>
                <a:schemeClr val="tx1"/>
              </a:solidFill>
              <a:round/>
            </a:ln>
            <a:effectLst/>
          </c:spPr>
        </c:majorGridlines>
        <c:minorGridlines>
          <c:spPr>
            <a:ln w="9525" cap="flat" cmpd="sng" algn="ctr">
              <a:solidFill>
                <a:schemeClr val="bg2">
                  <a:lumMod val="90000"/>
                </a:schemeClr>
              </a:solidFill>
              <a:round/>
            </a:ln>
            <a:effectLst/>
          </c:spPr>
        </c:minorGridlines>
        <c:numFmt formatCode="#,##0%"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600" b="1" i="0" u="none" strike="noStrike" kern="1200" baseline="0">
                <a:solidFill>
                  <a:srgbClr val="C00000"/>
                </a:solidFill>
                <a:latin typeface="+mn-lt"/>
                <a:ea typeface="+mn-ea"/>
                <a:cs typeface="+mn-cs"/>
              </a:defRPr>
            </a:pPr>
            <a:endParaRPr lang="LID4096"/>
          </a:p>
        </c:txPr>
        <c:crossAx val="596612160"/>
        <c:crosses val="autoZero"/>
        <c:crossBetween val="midCat"/>
        <c:majorUnit val="0.5"/>
      </c:valAx>
      <c:valAx>
        <c:axId val="842298944"/>
        <c:scaling>
          <c:orientation val="minMax"/>
          <c:max val="2"/>
        </c:scaling>
        <c:delete val="0"/>
        <c:axPos val="r"/>
        <c:numFmt formatCode="0.0" sourceLinked="0"/>
        <c:majorTickMark val="out"/>
        <c:minorTickMark val="none"/>
        <c:tickLblPos val="nextTo"/>
        <c:spPr>
          <a:noFill/>
          <a:ln>
            <a:solidFill>
              <a:schemeClr val="bg2"/>
            </a:solidFill>
          </a:ln>
          <a:effectLst/>
        </c:spPr>
        <c:txPr>
          <a:bodyPr rot="-60000000" spcFirstLastPara="1" vertOverflow="ellipsis" vert="horz" wrap="square" anchor="ctr" anchorCtr="1"/>
          <a:lstStyle/>
          <a:p>
            <a:pPr>
              <a:defRPr sz="1600" b="1" i="0" u="none" strike="noStrike" kern="1200" baseline="0">
                <a:solidFill>
                  <a:schemeClr val="accent1">
                    <a:lumMod val="75000"/>
                  </a:schemeClr>
                </a:solidFill>
                <a:latin typeface="+mn-lt"/>
                <a:ea typeface="+mn-ea"/>
                <a:cs typeface="+mn-cs"/>
              </a:defRPr>
            </a:pPr>
            <a:endParaRPr lang="LID4096"/>
          </a:p>
        </c:txPr>
        <c:crossAx val="842288120"/>
        <c:crosses val="max"/>
        <c:crossBetween val="between"/>
      </c:valAx>
      <c:dateAx>
        <c:axId val="842288120"/>
        <c:scaling>
          <c:orientation val="minMax"/>
        </c:scaling>
        <c:delete val="1"/>
        <c:axPos val="b"/>
        <c:numFmt formatCode="m/d/yyyy" sourceLinked="1"/>
        <c:majorTickMark val="out"/>
        <c:minorTickMark val="none"/>
        <c:tickLblPos val="nextTo"/>
        <c:crossAx val="842298944"/>
        <c:crosses val="autoZero"/>
        <c:auto val="1"/>
        <c:lblOffset val="100"/>
        <c:baseTimeUnit val="days"/>
      </c:dateAx>
      <c:spPr>
        <a:solidFill>
          <a:srgbClr val="FFE7E7"/>
        </a:solidFill>
        <a:ln>
          <a:solidFill>
            <a:schemeClr val="bg2"/>
          </a:solidFill>
        </a:ln>
        <a:effectLst/>
      </c:spPr>
    </c:plotArea>
    <c:plotVisOnly val="1"/>
    <c:dispBlanksAs val="gap"/>
    <c:showDLblsOverMax val="0"/>
    <c:extLst/>
  </c:chart>
  <c:spPr>
    <a:solidFill>
      <a:srgbClr val="FFE7E7"/>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userShapes r:id="rId4"/>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800" b="1" i="0" u="none" kern="1200" spc="100" baseline="0">
                <a:ln>
                  <a:noFill/>
                </a:ln>
                <a:solidFill>
                  <a:srgbClr val="000000"/>
                </a:solidFill>
                <a:effectLst/>
              </a:rPr>
              <a:t>@YorickB</a:t>
            </a:r>
            <a:r>
              <a:rPr lang="nl-NL" sz="1400" b="1" i="0" u="none" kern="1200" spc="100" baseline="0">
                <a:ln>
                  <a:noFill/>
                </a:ln>
                <a:solidFill>
                  <a:srgbClr val="000000"/>
                </a:solidFill>
                <a:effectLst/>
              </a:rPr>
              <a:t>          </a:t>
            </a:r>
            <a:r>
              <a:rPr lang="nl-NL" sz="1400" b="1" i="0" u="sng" kern="1200" spc="100" baseline="0">
                <a:ln>
                  <a:noFill/>
                </a:ln>
                <a:solidFill>
                  <a:srgbClr val="000000"/>
                </a:solidFill>
                <a:effectLst/>
              </a:rPr>
              <a:t>Total confirmed COVID-19 cases in The Netherlands</a:t>
            </a:r>
            <a:endParaRPr lang="en-NL">
              <a:effectLst/>
            </a:endParaRPr>
          </a:p>
          <a:p>
            <a:pPr>
              <a:defRPr/>
            </a:pPr>
            <a:r>
              <a:rPr lang="nl-NL" sz="900" b="1" i="0" kern="1200" spc="100" baseline="0">
                <a:ln>
                  <a:noFill/>
                </a:ln>
                <a:solidFill>
                  <a:srgbClr val="404040"/>
                </a:solidFill>
                <a:effectLst/>
              </a:rPr>
              <a:t>                                                          *source: RIVM, March 26th, 2020</a:t>
            </a:r>
            <a:endParaRPr lang="en-NL">
              <a:effectLst/>
            </a:endParaRPr>
          </a:p>
        </c:rich>
      </c:tx>
      <c:layout>
        <c:manualLayout>
          <c:xMode val="edge"/>
          <c:yMode val="edge"/>
          <c:x val="7.28828050678786E-2"/>
          <c:y val="2.14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0"/>
          <c:order val="1"/>
          <c:tx>
            <c:strRef>
              <c:f>GGD!$I$3</c:f>
              <c:strCache>
                <c:ptCount val="1"/>
                <c:pt idx="0">
                  <c:v>New Cases</c:v>
                </c:pt>
              </c:strCache>
            </c:strRef>
          </c:tx>
          <c:spPr>
            <a:solidFill>
              <a:schemeClr val="accent6">
                <a:lumMod val="40000"/>
                <a:lumOff val="60000"/>
              </a:schemeClr>
            </a:solidFill>
            <a:ln>
              <a:noFill/>
            </a:ln>
            <a:effectLst/>
          </c:spPr>
          <c:invertIfNegative val="0"/>
          <c:dLbls>
            <c:dLbl>
              <c:idx val="28"/>
              <c:layout>
                <c:manualLayout>
                  <c:x val="-3.5277777777779069E-3"/>
                  <c:y val="-1.9788785523844707E-2"/>
                </c:manualLayout>
              </c:layout>
              <c:spPr>
                <a:noFill/>
                <a:ln>
                  <a:noFill/>
                </a:ln>
                <a:effectLst/>
              </c:spPr>
              <c:txPr>
                <a:bodyPr rot="0" spcFirstLastPara="1" vertOverflow="ellipsis" vert="horz" wrap="square" lIns="38100" tIns="19050" rIns="38100" bIns="19050" anchor="ctr" anchorCtr="1">
                  <a:spAutoFit/>
                </a:bodyPr>
                <a:lstStyle/>
                <a:p>
                  <a:pPr>
                    <a:defRPr sz="1600" b="1" i="0" u="sng" strike="noStrike" kern="1200" baseline="0">
                      <a:solidFill>
                        <a:srgbClr val="C00000"/>
                      </a:solidFill>
                      <a:latin typeface="+mn-lt"/>
                      <a:ea typeface="+mn-ea"/>
                      <a:cs typeface="+mn-cs"/>
                    </a:defRPr>
                  </a:pPr>
                  <a:endParaRPr lang="LID4096"/>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14B-4556-A062-0BFD98EAB192}"/>
                </c:ext>
              </c:extLst>
            </c:dLbl>
            <c:spPr>
              <a:noFill/>
              <a:ln>
                <a:noFill/>
              </a:ln>
              <a:effectLst/>
            </c:spPr>
            <c:txPr>
              <a:bodyPr rot="0" spcFirstLastPara="1" vertOverflow="ellipsis" vert="horz" wrap="square" lIns="38100" tIns="19050" rIns="38100" bIns="19050" anchor="ctr" anchorCtr="1">
                <a:spAutoFit/>
              </a:bodyPr>
              <a:lstStyle/>
              <a:p>
                <a:pPr>
                  <a:defRPr sz="900" b="1" i="0" u="sng" strike="noStrike" kern="1200" baseline="0">
                    <a:solidFill>
                      <a:sysClr val="windowText" lastClr="000000"/>
                    </a:solidFill>
                    <a:latin typeface="+mn-lt"/>
                    <a:ea typeface="+mn-ea"/>
                    <a:cs typeface="+mn-cs"/>
                  </a:defRPr>
                </a:pPr>
                <a:endParaRPr lang="LID4096"/>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GGD!$B$4:$B$32</c:f>
              <c:numCache>
                <c:formatCode>General</c:formatCode>
                <c:ptCount val="2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numCache>
            </c:numRef>
          </c:cat>
          <c:val>
            <c:numRef>
              <c:f>GGD!$I$6:$I$34</c:f>
              <c:numCache>
                <c:formatCode>General</c:formatCode>
                <c:ptCount val="29"/>
                <c:pt idx="0">
                  <c:v>1</c:v>
                </c:pt>
                <c:pt idx="1">
                  <c:v>1</c:v>
                </c:pt>
                <c:pt idx="2">
                  <c:v>4</c:v>
                </c:pt>
                <c:pt idx="3">
                  <c:v>3</c:v>
                </c:pt>
                <c:pt idx="4">
                  <c:v>8</c:v>
                </c:pt>
                <c:pt idx="5">
                  <c:v>6</c:v>
                </c:pt>
                <c:pt idx="6">
                  <c:v>15</c:v>
                </c:pt>
                <c:pt idx="7">
                  <c:v>44</c:v>
                </c:pt>
                <c:pt idx="8">
                  <c:v>46</c:v>
                </c:pt>
                <c:pt idx="9">
                  <c:v>60</c:v>
                </c:pt>
                <c:pt idx="10">
                  <c:v>77</c:v>
                </c:pt>
                <c:pt idx="11">
                  <c:v>56</c:v>
                </c:pt>
                <c:pt idx="12">
                  <c:v>61</c:v>
                </c:pt>
                <c:pt idx="13">
                  <c:v>121</c:v>
                </c:pt>
                <c:pt idx="14">
                  <c:v>111</c:v>
                </c:pt>
                <c:pt idx="15">
                  <c:v>190</c:v>
                </c:pt>
                <c:pt idx="16">
                  <c:v>155</c:v>
                </c:pt>
                <c:pt idx="17">
                  <c:v>176</c:v>
                </c:pt>
                <c:pt idx="18">
                  <c:v>278</c:v>
                </c:pt>
                <c:pt idx="19">
                  <c:v>292</c:v>
                </c:pt>
                <c:pt idx="20">
                  <c:v>346</c:v>
                </c:pt>
                <c:pt idx="21">
                  <c:v>409</c:v>
                </c:pt>
                <c:pt idx="22">
                  <c:v>534</c:v>
                </c:pt>
                <c:pt idx="23" formatCode="0">
                  <c:v>637</c:v>
                </c:pt>
                <c:pt idx="24" formatCode="0">
                  <c:v>573</c:v>
                </c:pt>
                <c:pt idx="25" formatCode="0">
                  <c:v>545</c:v>
                </c:pt>
                <c:pt idx="26">
                  <c:v>811</c:v>
                </c:pt>
                <c:pt idx="27">
                  <c:v>852</c:v>
                </c:pt>
                <c:pt idx="28">
                  <c:v>1019</c:v>
                </c:pt>
              </c:numCache>
            </c:numRef>
          </c:val>
          <c:extLst>
            <c:ext xmlns:c16="http://schemas.microsoft.com/office/drawing/2014/chart" uri="{C3380CC4-5D6E-409C-BE32-E72D297353CC}">
              <c16:uniqueId val="{00000001-814B-4556-A062-0BFD98EAB192}"/>
            </c:ext>
          </c:extLst>
        </c:ser>
        <c:dLbls>
          <c:showLegendKey val="0"/>
          <c:showVal val="0"/>
          <c:showCatName val="0"/>
          <c:showSerName val="0"/>
          <c:showPercent val="0"/>
          <c:showBubbleSize val="0"/>
        </c:dLbls>
        <c:gapWidth val="100"/>
        <c:axId val="815095888"/>
        <c:axId val="815095232"/>
      </c:barChart>
      <c:lineChart>
        <c:grouping val="standard"/>
        <c:varyColors val="0"/>
        <c:ser>
          <c:idx val="4"/>
          <c:order val="0"/>
          <c:tx>
            <c:strRef>
              <c:f>GGD!$J$3</c:f>
              <c:strCache>
                <c:ptCount val="1"/>
                <c:pt idx="0">
                  <c:v>Cumulative cases</c:v>
                </c:pt>
              </c:strCache>
            </c:strRef>
          </c:tx>
          <c:spPr>
            <a:ln w="50800" cap="rnd">
              <a:solidFill>
                <a:srgbClr val="3BD5D9"/>
              </a:solidFill>
              <a:round/>
            </a:ln>
            <a:effectLst/>
          </c:spPr>
          <c:marker>
            <c:symbol val="none"/>
          </c:marker>
          <c:dLbls>
            <c:dLbl>
              <c:idx val="28"/>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4B-4556-A062-0BFD98EAB192}"/>
                </c:ext>
              </c:extLst>
            </c:dLbl>
            <c:spPr>
              <a:noFill/>
              <a:ln>
                <a:noFill/>
              </a:ln>
              <a:effectLst/>
            </c:spPr>
            <c:txPr>
              <a:bodyPr rot="0" spcFirstLastPara="1" vertOverflow="ellipsis" vert="horz" wrap="square" lIns="38100" tIns="19050" rIns="38100" bIns="19050" anchor="ctr" anchorCtr="1">
                <a:spAutoFit/>
              </a:bodyPr>
              <a:lstStyle/>
              <a:p>
                <a:pPr>
                  <a:defRPr sz="2000" b="1" i="0" u="sng" strike="noStrike" kern="1200" baseline="0">
                    <a:solidFill>
                      <a:srgbClr val="C00000"/>
                    </a:solidFill>
                    <a:latin typeface="+mn-lt"/>
                    <a:ea typeface="+mn-ea"/>
                    <a:cs typeface="+mn-cs"/>
                  </a:defRPr>
                </a:pPr>
                <a:endParaRPr lang="LID4096"/>
              </a:p>
            </c:txPr>
            <c:dLblPos val="t"/>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GGD!$C$6:$C$34</c:f>
              <c:numCache>
                <c:formatCode>m/d/yyyy</c:formatCode>
                <c:ptCount val="29"/>
                <c:pt idx="0">
                  <c:v>43888</c:v>
                </c:pt>
                <c:pt idx="1">
                  <c:v>43889</c:v>
                </c:pt>
                <c:pt idx="2">
                  <c:v>43890</c:v>
                </c:pt>
                <c:pt idx="3">
                  <c:v>43891</c:v>
                </c:pt>
                <c:pt idx="4">
                  <c:v>43892</c:v>
                </c:pt>
                <c:pt idx="5">
                  <c:v>43893</c:v>
                </c:pt>
                <c:pt idx="6">
                  <c:v>43894</c:v>
                </c:pt>
                <c:pt idx="7">
                  <c:v>43895</c:v>
                </c:pt>
                <c:pt idx="8">
                  <c:v>43896</c:v>
                </c:pt>
                <c:pt idx="9">
                  <c:v>43897</c:v>
                </c:pt>
                <c:pt idx="10">
                  <c:v>43898</c:v>
                </c:pt>
                <c:pt idx="11">
                  <c:v>43899</c:v>
                </c:pt>
                <c:pt idx="12">
                  <c:v>43900</c:v>
                </c:pt>
                <c:pt idx="13">
                  <c:v>43901</c:v>
                </c:pt>
                <c:pt idx="14">
                  <c:v>43902</c:v>
                </c:pt>
                <c:pt idx="15">
                  <c:v>43903</c:v>
                </c:pt>
                <c:pt idx="16">
                  <c:v>43904</c:v>
                </c:pt>
                <c:pt idx="17">
                  <c:v>43905</c:v>
                </c:pt>
                <c:pt idx="18">
                  <c:v>43906</c:v>
                </c:pt>
                <c:pt idx="19">
                  <c:v>43907</c:v>
                </c:pt>
                <c:pt idx="20">
                  <c:v>43908</c:v>
                </c:pt>
                <c:pt idx="21">
                  <c:v>43909</c:v>
                </c:pt>
                <c:pt idx="22">
                  <c:v>43910</c:v>
                </c:pt>
                <c:pt idx="23">
                  <c:v>43911</c:v>
                </c:pt>
                <c:pt idx="24">
                  <c:v>43912</c:v>
                </c:pt>
                <c:pt idx="25">
                  <c:v>43913</c:v>
                </c:pt>
                <c:pt idx="26">
                  <c:v>43914</c:v>
                </c:pt>
                <c:pt idx="27">
                  <c:v>43915</c:v>
                </c:pt>
                <c:pt idx="28">
                  <c:v>43916</c:v>
                </c:pt>
              </c:numCache>
            </c:numRef>
          </c:cat>
          <c:val>
            <c:numRef>
              <c:f>GGD!$J$6:$J$34</c:f>
              <c:numCache>
                <c:formatCode>General</c:formatCode>
                <c:ptCount val="29"/>
                <c:pt idx="0">
                  <c:v>1</c:v>
                </c:pt>
                <c:pt idx="1">
                  <c:v>2</c:v>
                </c:pt>
                <c:pt idx="2">
                  <c:v>6</c:v>
                </c:pt>
                <c:pt idx="3">
                  <c:v>9</c:v>
                </c:pt>
                <c:pt idx="4">
                  <c:v>17</c:v>
                </c:pt>
                <c:pt idx="5">
                  <c:v>23</c:v>
                </c:pt>
                <c:pt idx="6">
                  <c:v>38</c:v>
                </c:pt>
                <c:pt idx="7">
                  <c:v>82</c:v>
                </c:pt>
                <c:pt idx="8">
                  <c:v>128</c:v>
                </c:pt>
                <c:pt idx="9">
                  <c:v>188</c:v>
                </c:pt>
                <c:pt idx="10">
                  <c:v>265</c:v>
                </c:pt>
                <c:pt idx="11">
                  <c:v>321</c:v>
                </c:pt>
                <c:pt idx="12">
                  <c:v>382</c:v>
                </c:pt>
                <c:pt idx="13">
                  <c:v>503</c:v>
                </c:pt>
                <c:pt idx="14">
                  <c:v>614</c:v>
                </c:pt>
                <c:pt idx="15">
                  <c:v>804</c:v>
                </c:pt>
                <c:pt idx="16">
                  <c:v>959</c:v>
                </c:pt>
                <c:pt idx="17">
                  <c:v>1135</c:v>
                </c:pt>
                <c:pt idx="18">
                  <c:v>1413</c:v>
                </c:pt>
                <c:pt idx="19">
                  <c:v>1705</c:v>
                </c:pt>
                <c:pt idx="20">
                  <c:v>2051</c:v>
                </c:pt>
                <c:pt idx="21">
                  <c:v>2460</c:v>
                </c:pt>
                <c:pt idx="22">
                  <c:v>2994</c:v>
                </c:pt>
                <c:pt idx="23">
                  <c:v>3631</c:v>
                </c:pt>
                <c:pt idx="24">
                  <c:v>4204</c:v>
                </c:pt>
                <c:pt idx="25">
                  <c:v>4749</c:v>
                </c:pt>
                <c:pt idx="26">
                  <c:v>5560</c:v>
                </c:pt>
                <c:pt idx="27">
                  <c:v>6412</c:v>
                </c:pt>
                <c:pt idx="28">
                  <c:v>7431</c:v>
                </c:pt>
              </c:numCache>
            </c:numRef>
          </c:val>
          <c:smooth val="0"/>
          <c:extLst>
            <c:ext xmlns:c16="http://schemas.microsoft.com/office/drawing/2014/chart" uri="{C3380CC4-5D6E-409C-BE32-E72D297353CC}">
              <c16:uniqueId val="{00000003-814B-4556-A062-0BFD98EAB192}"/>
            </c:ext>
          </c:extLst>
        </c:ser>
        <c:dLbls>
          <c:showLegendKey val="0"/>
          <c:showVal val="0"/>
          <c:showCatName val="0"/>
          <c:showSerName val="0"/>
          <c:showPercent val="0"/>
          <c:showBubbleSize val="0"/>
        </c:dLbls>
        <c:marker val="1"/>
        <c:smooth val="0"/>
        <c:axId val="596545392"/>
        <c:axId val="596544408"/>
      </c:lineChart>
      <c:dateAx>
        <c:axId val="596545392"/>
        <c:scaling>
          <c:orientation val="minMax"/>
        </c:scaling>
        <c:delete val="0"/>
        <c:axPos val="b"/>
        <c:numFmt formatCode="d/m;@" sourceLinked="0"/>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LID4096"/>
          </a:p>
        </c:txPr>
        <c:crossAx val="596544408"/>
        <c:crosses val="autoZero"/>
        <c:auto val="1"/>
        <c:lblOffset val="100"/>
        <c:baseTimeUnit val="days"/>
        <c:majorUnit val="3"/>
        <c:majorTimeUnit val="days"/>
      </c:dateAx>
      <c:valAx>
        <c:axId val="596544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valAx>
        <c:axId val="815095232"/>
        <c:scaling>
          <c:orientation val="minMax"/>
          <c:max val="4096"/>
          <c:min val="1"/>
        </c:scaling>
        <c:delete val="1"/>
        <c:axPos val="r"/>
        <c:numFmt formatCode="General" sourceLinked="1"/>
        <c:majorTickMark val="out"/>
        <c:minorTickMark val="none"/>
        <c:tickLblPos val="nextTo"/>
        <c:crossAx val="815095888"/>
        <c:crosses val="max"/>
        <c:crossBetween val="between"/>
      </c:valAx>
      <c:catAx>
        <c:axId val="815095888"/>
        <c:scaling>
          <c:orientation val="minMax"/>
        </c:scaling>
        <c:delete val="1"/>
        <c:axPos val="b"/>
        <c:numFmt formatCode="General" sourceLinked="1"/>
        <c:majorTickMark val="out"/>
        <c:minorTickMark val="none"/>
        <c:tickLblPos val="nextTo"/>
        <c:crossAx val="815095232"/>
        <c:crosses val="autoZero"/>
        <c:auto val="1"/>
        <c:lblAlgn val="ctr"/>
        <c:lblOffset val="100"/>
        <c:noMultiLvlLbl val="0"/>
      </c:catAx>
      <c:spPr>
        <a:noFill/>
        <a:ln>
          <a:noFill/>
        </a:ln>
        <a:effectLst/>
      </c:spPr>
    </c:plotArea>
    <c:legend>
      <c:legendPos val="t"/>
      <c:layout>
        <c:manualLayout>
          <c:xMode val="edge"/>
          <c:yMode val="edge"/>
          <c:x val="0.22909656051554983"/>
          <c:y val="9.5382361111111133E-2"/>
          <c:w val="0.53548541666666671"/>
          <c:h val="4.8957083333333332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sz="800" b="1" i="0" u="none" kern="1200" spc="100" baseline="0">
                <a:ln>
                  <a:noFill/>
                </a:ln>
                <a:solidFill>
                  <a:srgbClr val="000000"/>
                </a:solidFill>
                <a:effectLst/>
              </a:rPr>
              <a:t>@YorickB</a:t>
            </a:r>
            <a:r>
              <a:rPr lang="nl-NL" sz="1400" b="1" i="0" u="none" kern="1200" spc="100" baseline="0">
                <a:ln>
                  <a:noFill/>
                </a:ln>
                <a:solidFill>
                  <a:srgbClr val="000000"/>
                </a:solidFill>
                <a:effectLst/>
              </a:rPr>
              <a:t>          </a:t>
            </a:r>
            <a:r>
              <a:rPr lang="nl-NL" sz="1400" b="1" i="0" u="sng" kern="1200" spc="100" baseline="0">
                <a:ln>
                  <a:noFill/>
                </a:ln>
                <a:solidFill>
                  <a:srgbClr val="000000"/>
                </a:solidFill>
                <a:effectLst/>
              </a:rPr>
              <a:t>Total confirmed COVID-19 cases in The Netherlands</a:t>
            </a:r>
            <a:endParaRPr lang="en-NL">
              <a:effectLst/>
            </a:endParaRPr>
          </a:p>
          <a:p>
            <a:pPr>
              <a:defRPr/>
            </a:pPr>
            <a:r>
              <a:rPr lang="nl-NL" sz="900" b="1" i="0" kern="1200" spc="100" baseline="0">
                <a:ln>
                  <a:noFill/>
                </a:ln>
                <a:solidFill>
                  <a:srgbClr val="404040"/>
                </a:solidFill>
                <a:effectLst/>
              </a:rPr>
              <a:t>                                                          *source: RIVM, March 26th, 2020</a:t>
            </a:r>
            <a:endParaRPr lang="en-NL">
              <a:effectLst/>
            </a:endParaRPr>
          </a:p>
        </c:rich>
      </c:tx>
      <c:layout>
        <c:manualLayout>
          <c:xMode val="edge"/>
          <c:yMode val="edge"/>
          <c:x val="7.28828050678786E-2"/>
          <c:y val="2.14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barChart>
        <c:barDir val="col"/>
        <c:grouping val="clustered"/>
        <c:varyColors val="0"/>
        <c:ser>
          <c:idx val="1"/>
          <c:order val="0"/>
          <c:tx>
            <c:strRef>
              <c:f>GGD!$I$3</c:f>
              <c:strCache>
                <c:ptCount val="1"/>
                <c:pt idx="0">
                  <c:v>New Cases</c:v>
                </c:pt>
              </c:strCache>
            </c:strRef>
          </c:tx>
          <c:spPr>
            <a:solidFill>
              <a:srgbClr val="00B0F0"/>
            </a:solidFill>
            <a:ln>
              <a:noFill/>
            </a:ln>
            <a:effectLst/>
          </c:spPr>
          <c:invertIfNegative val="0"/>
          <c:cat>
            <c:numRef>
              <c:f>GGD!$B$2:$B$32</c:f>
              <c:numCache>
                <c:formatCode>General</c:formatCode>
                <c:ptCount val="31"/>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numCache>
            </c:numRef>
          </c:cat>
          <c:val>
            <c:numRef>
              <c:f>GGD!$I$4:$I$34</c:f>
              <c:numCache>
                <c:formatCode>General</c:formatCode>
                <c:ptCount val="31"/>
                <c:pt idx="2">
                  <c:v>1</c:v>
                </c:pt>
                <c:pt idx="3">
                  <c:v>1</c:v>
                </c:pt>
                <c:pt idx="4">
                  <c:v>4</c:v>
                </c:pt>
                <c:pt idx="5">
                  <c:v>3</c:v>
                </c:pt>
                <c:pt idx="6">
                  <c:v>8</c:v>
                </c:pt>
                <c:pt idx="7">
                  <c:v>6</c:v>
                </c:pt>
                <c:pt idx="8">
                  <c:v>15</c:v>
                </c:pt>
                <c:pt idx="9">
                  <c:v>44</c:v>
                </c:pt>
                <c:pt idx="10">
                  <c:v>46</c:v>
                </c:pt>
                <c:pt idx="11">
                  <c:v>60</c:v>
                </c:pt>
                <c:pt idx="12">
                  <c:v>77</c:v>
                </c:pt>
                <c:pt idx="13">
                  <c:v>56</c:v>
                </c:pt>
                <c:pt idx="14">
                  <c:v>61</c:v>
                </c:pt>
                <c:pt idx="15">
                  <c:v>121</c:v>
                </c:pt>
                <c:pt idx="16">
                  <c:v>111</c:v>
                </c:pt>
                <c:pt idx="17">
                  <c:v>190</c:v>
                </c:pt>
                <c:pt idx="18">
                  <c:v>155</c:v>
                </c:pt>
                <c:pt idx="19">
                  <c:v>176</c:v>
                </c:pt>
                <c:pt idx="20">
                  <c:v>278</c:v>
                </c:pt>
                <c:pt idx="21">
                  <c:v>292</c:v>
                </c:pt>
                <c:pt idx="22">
                  <c:v>346</c:v>
                </c:pt>
                <c:pt idx="23">
                  <c:v>409</c:v>
                </c:pt>
                <c:pt idx="24">
                  <c:v>534</c:v>
                </c:pt>
                <c:pt idx="25" formatCode="0">
                  <c:v>637</c:v>
                </c:pt>
                <c:pt idx="26" formatCode="0">
                  <c:v>573</c:v>
                </c:pt>
                <c:pt idx="27" formatCode="0">
                  <c:v>545</c:v>
                </c:pt>
                <c:pt idx="28">
                  <c:v>811</c:v>
                </c:pt>
                <c:pt idx="29">
                  <c:v>852</c:v>
                </c:pt>
                <c:pt idx="30">
                  <c:v>1019</c:v>
                </c:pt>
              </c:numCache>
            </c:numRef>
          </c:val>
          <c:extLst>
            <c:ext xmlns:c16="http://schemas.microsoft.com/office/drawing/2014/chart" uri="{C3380CC4-5D6E-409C-BE32-E72D297353CC}">
              <c16:uniqueId val="{00000005-AABF-4DAE-98BE-E1F68DC9F54D}"/>
            </c:ext>
          </c:extLst>
        </c:ser>
        <c:ser>
          <c:idx val="0"/>
          <c:order val="1"/>
          <c:tx>
            <c:strRef>
              <c:f>GGD!$AH$42</c:f>
              <c:strCache>
                <c:ptCount val="1"/>
                <c:pt idx="0">
                  <c:v>GGD</c:v>
                </c:pt>
              </c:strCache>
            </c:strRef>
          </c:tx>
          <c:spPr>
            <a:solidFill>
              <a:srgbClr val="FF9B9B"/>
            </a:solidFill>
            <a:ln>
              <a:noFill/>
            </a:ln>
            <a:effectLst/>
          </c:spPr>
          <c:invertIfNegative val="0"/>
          <c:cat>
            <c:numRef>
              <c:f>GGD!$B$2:$B$32</c:f>
              <c:numCache>
                <c:formatCode>General</c:formatCode>
                <c:ptCount val="31"/>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pt idx="28">
                  <c:v>27</c:v>
                </c:pt>
                <c:pt idx="29">
                  <c:v>28</c:v>
                </c:pt>
                <c:pt idx="30">
                  <c:v>29</c:v>
                </c:pt>
              </c:numCache>
            </c:numRef>
          </c:cat>
          <c:val>
            <c:numRef>
              <c:f>GGD!$AH$43:$AH$73</c:f>
              <c:numCache>
                <c:formatCode>General</c:formatCode>
                <c:ptCount val="31"/>
                <c:pt idx="0">
                  <c:v>3</c:v>
                </c:pt>
                <c:pt idx="1">
                  <c:v>0</c:v>
                </c:pt>
                <c:pt idx="2">
                  <c:v>3</c:v>
                </c:pt>
                <c:pt idx="3">
                  <c:v>4</c:v>
                </c:pt>
                <c:pt idx="4">
                  <c:v>12</c:v>
                </c:pt>
                <c:pt idx="5">
                  <c:v>13</c:v>
                </c:pt>
                <c:pt idx="6">
                  <c:v>47</c:v>
                </c:pt>
                <c:pt idx="7">
                  <c:v>40</c:v>
                </c:pt>
                <c:pt idx="8">
                  <c:v>41</c:v>
                </c:pt>
                <c:pt idx="9">
                  <c:v>41</c:v>
                </c:pt>
                <c:pt idx="10">
                  <c:v>33</c:v>
                </c:pt>
                <c:pt idx="11">
                  <c:v>45</c:v>
                </c:pt>
                <c:pt idx="12">
                  <c:v>72</c:v>
                </c:pt>
                <c:pt idx="13">
                  <c:v>77</c:v>
                </c:pt>
                <c:pt idx="14">
                  <c:v>134</c:v>
                </c:pt>
                <c:pt idx="15">
                  <c:v>172</c:v>
                </c:pt>
                <c:pt idx="16">
                  <c:v>184</c:v>
                </c:pt>
                <c:pt idx="17">
                  <c:v>214</c:v>
                </c:pt>
                <c:pt idx="18">
                  <c:v>216</c:v>
                </c:pt>
                <c:pt idx="19">
                  <c:v>232</c:v>
                </c:pt>
                <c:pt idx="20">
                  <c:v>271</c:v>
                </c:pt>
                <c:pt idx="21">
                  <c:v>369</c:v>
                </c:pt>
                <c:pt idx="22">
                  <c:v>456</c:v>
                </c:pt>
                <c:pt idx="23">
                  <c:v>516</c:v>
                </c:pt>
                <c:pt idx="24">
                  <c:v>699</c:v>
                </c:pt>
                <c:pt idx="25">
                  <c:v>656</c:v>
                </c:pt>
                <c:pt idx="26">
                  <c:v>535</c:v>
                </c:pt>
                <c:pt idx="27">
                  <c:v>608</c:v>
                </c:pt>
                <c:pt idx="28">
                  <c:v>993</c:v>
                </c:pt>
                <c:pt idx="29">
                  <c:v>694</c:v>
                </c:pt>
                <c:pt idx="30">
                  <c:v>51</c:v>
                </c:pt>
              </c:numCache>
            </c:numRef>
          </c:val>
          <c:extLst>
            <c:ext xmlns:c16="http://schemas.microsoft.com/office/drawing/2014/chart" uri="{C3380CC4-5D6E-409C-BE32-E72D297353CC}">
              <c16:uniqueId val="{00000006-AABF-4DAE-98BE-E1F68DC9F54D}"/>
            </c:ext>
          </c:extLst>
        </c:ser>
        <c:dLbls>
          <c:showLegendKey val="0"/>
          <c:showVal val="0"/>
          <c:showCatName val="0"/>
          <c:showSerName val="0"/>
          <c:showPercent val="0"/>
          <c:showBubbleSize val="0"/>
        </c:dLbls>
        <c:gapWidth val="100"/>
        <c:axId val="596545392"/>
        <c:axId val="596544408"/>
      </c:barChart>
      <c:lineChart>
        <c:grouping val="standard"/>
        <c:varyColors val="0"/>
        <c:ser>
          <c:idx val="4"/>
          <c:order val="2"/>
          <c:tx>
            <c:strRef>
              <c:f>GGD!$J$3</c:f>
              <c:strCache>
                <c:ptCount val="1"/>
                <c:pt idx="0">
                  <c:v>Cumulative cases</c:v>
                </c:pt>
              </c:strCache>
            </c:strRef>
          </c:tx>
          <c:spPr>
            <a:ln w="50800" cap="rnd">
              <a:solidFill>
                <a:srgbClr val="3BD5D9"/>
              </a:solidFill>
              <a:round/>
            </a:ln>
            <a:effectLst/>
          </c:spPr>
          <c:marker>
            <c:symbol val="circle"/>
            <c:size val="9"/>
            <c:spPr>
              <a:solidFill>
                <a:srgbClr val="3BD5D9"/>
              </a:solidFill>
              <a:ln w="9525">
                <a:solidFill>
                  <a:srgbClr val="3BD5D9"/>
                </a:solidFill>
              </a:ln>
              <a:effectLst/>
            </c:spPr>
          </c:marker>
          <c:cat>
            <c:numRef>
              <c:f>GGD!$C$4:$C$34</c:f>
              <c:numCache>
                <c:formatCode>m/d/yyyy</c:formatCode>
                <c:ptCount val="31"/>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numCache>
            </c:numRef>
          </c:cat>
          <c:val>
            <c:numRef>
              <c:f>GGD!$J$4:$J$34</c:f>
              <c:numCache>
                <c:formatCode>General</c:formatCode>
                <c:ptCount val="31"/>
                <c:pt idx="2">
                  <c:v>1</c:v>
                </c:pt>
                <c:pt idx="3">
                  <c:v>2</c:v>
                </c:pt>
                <c:pt idx="4">
                  <c:v>6</c:v>
                </c:pt>
                <c:pt idx="5">
                  <c:v>9</c:v>
                </c:pt>
                <c:pt idx="6">
                  <c:v>17</c:v>
                </c:pt>
                <c:pt idx="7">
                  <c:v>23</c:v>
                </c:pt>
                <c:pt idx="8">
                  <c:v>38</c:v>
                </c:pt>
                <c:pt idx="9">
                  <c:v>82</c:v>
                </c:pt>
                <c:pt idx="10">
                  <c:v>128</c:v>
                </c:pt>
                <c:pt idx="11">
                  <c:v>188</c:v>
                </c:pt>
                <c:pt idx="12">
                  <c:v>265</c:v>
                </c:pt>
                <c:pt idx="13">
                  <c:v>321</c:v>
                </c:pt>
                <c:pt idx="14">
                  <c:v>382</c:v>
                </c:pt>
                <c:pt idx="15">
                  <c:v>503</c:v>
                </c:pt>
                <c:pt idx="16">
                  <c:v>614</c:v>
                </c:pt>
                <c:pt idx="17">
                  <c:v>804</c:v>
                </c:pt>
                <c:pt idx="18">
                  <c:v>959</c:v>
                </c:pt>
                <c:pt idx="19">
                  <c:v>1135</c:v>
                </c:pt>
                <c:pt idx="20">
                  <c:v>1413</c:v>
                </c:pt>
                <c:pt idx="21">
                  <c:v>1705</c:v>
                </c:pt>
                <c:pt idx="22">
                  <c:v>2051</c:v>
                </c:pt>
                <c:pt idx="23">
                  <c:v>2460</c:v>
                </c:pt>
                <c:pt idx="24">
                  <c:v>2994</c:v>
                </c:pt>
                <c:pt idx="25">
                  <c:v>3631</c:v>
                </c:pt>
                <c:pt idx="26">
                  <c:v>4204</c:v>
                </c:pt>
                <c:pt idx="27">
                  <c:v>4749</c:v>
                </c:pt>
                <c:pt idx="28">
                  <c:v>5560</c:v>
                </c:pt>
                <c:pt idx="29">
                  <c:v>6412</c:v>
                </c:pt>
                <c:pt idx="30">
                  <c:v>7431</c:v>
                </c:pt>
              </c:numCache>
            </c:numRef>
          </c:val>
          <c:smooth val="0"/>
          <c:extLst>
            <c:ext xmlns:c16="http://schemas.microsoft.com/office/drawing/2014/chart" uri="{C3380CC4-5D6E-409C-BE32-E72D297353CC}">
              <c16:uniqueId val="{00000008-AABF-4DAE-98BE-E1F68DC9F54D}"/>
            </c:ext>
          </c:extLst>
        </c:ser>
        <c:ser>
          <c:idx val="2"/>
          <c:order val="3"/>
          <c:tx>
            <c:strRef>
              <c:f>GGD!$AJ$42</c:f>
              <c:strCache>
                <c:ptCount val="1"/>
                <c:pt idx="0">
                  <c:v>GGD</c:v>
                </c:pt>
              </c:strCache>
            </c:strRef>
          </c:tx>
          <c:spPr>
            <a:ln w="28575" cap="rnd">
              <a:solidFill>
                <a:srgbClr val="FF0000"/>
              </a:solidFill>
              <a:round/>
            </a:ln>
            <a:effectLst/>
          </c:spPr>
          <c:marker>
            <c:symbol val="circle"/>
            <c:size val="5"/>
            <c:spPr>
              <a:solidFill>
                <a:schemeClr val="dk1">
                  <a:tint val="75000"/>
                </a:schemeClr>
              </a:solidFill>
              <a:ln w="9525">
                <a:solidFill>
                  <a:schemeClr val="dk1">
                    <a:tint val="75000"/>
                  </a:schemeClr>
                </a:solidFill>
              </a:ln>
              <a:effectLst/>
            </c:spPr>
          </c:marker>
          <c:cat>
            <c:numRef>
              <c:f>GGD!$C$4:$C$34</c:f>
              <c:numCache>
                <c:formatCode>m/d/yyyy</c:formatCode>
                <c:ptCount val="31"/>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numCache>
            </c:numRef>
          </c:cat>
          <c:val>
            <c:numRef>
              <c:f>GGD!$AJ$43:$AJ$73</c:f>
              <c:numCache>
                <c:formatCode>General</c:formatCode>
                <c:ptCount val="31"/>
                <c:pt idx="0">
                  <c:v>3</c:v>
                </c:pt>
                <c:pt idx="1">
                  <c:v>3</c:v>
                </c:pt>
                <c:pt idx="2">
                  <c:v>6</c:v>
                </c:pt>
                <c:pt idx="3">
                  <c:v>10</c:v>
                </c:pt>
                <c:pt idx="4">
                  <c:v>22</c:v>
                </c:pt>
                <c:pt idx="5">
                  <c:v>35</c:v>
                </c:pt>
                <c:pt idx="6">
                  <c:v>82</c:v>
                </c:pt>
                <c:pt idx="7">
                  <c:v>122</c:v>
                </c:pt>
                <c:pt idx="8">
                  <c:v>163</c:v>
                </c:pt>
                <c:pt idx="9">
                  <c:v>204</c:v>
                </c:pt>
                <c:pt idx="10">
                  <c:v>237</c:v>
                </c:pt>
                <c:pt idx="11">
                  <c:v>282</c:v>
                </c:pt>
                <c:pt idx="12">
                  <c:v>354</c:v>
                </c:pt>
                <c:pt idx="13">
                  <c:v>431</c:v>
                </c:pt>
                <c:pt idx="14">
                  <c:v>565</c:v>
                </c:pt>
                <c:pt idx="15">
                  <c:v>737</c:v>
                </c:pt>
                <c:pt idx="16">
                  <c:v>921</c:v>
                </c:pt>
                <c:pt idx="17">
                  <c:v>1135</c:v>
                </c:pt>
                <c:pt idx="18">
                  <c:v>1351</c:v>
                </c:pt>
                <c:pt idx="19">
                  <c:v>1583</c:v>
                </c:pt>
                <c:pt idx="20">
                  <c:v>1854</c:v>
                </c:pt>
                <c:pt idx="21">
                  <c:v>2223</c:v>
                </c:pt>
                <c:pt idx="22">
                  <c:v>2679</c:v>
                </c:pt>
                <c:pt idx="23">
                  <c:v>3195</c:v>
                </c:pt>
                <c:pt idx="24">
                  <c:v>3894</c:v>
                </c:pt>
                <c:pt idx="25">
                  <c:v>4550</c:v>
                </c:pt>
                <c:pt idx="26">
                  <c:v>5085</c:v>
                </c:pt>
                <c:pt idx="27">
                  <c:v>5693</c:v>
                </c:pt>
                <c:pt idx="28">
                  <c:v>6686</c:v>
                </c:pt>
                <c:pt idx="29">
                  <c:v>7380</c:v>
                </c:pt>
                <c:pt idx="30">
                  <c:v>7431</c:v>
                </c:pt>
              </c:numCache>
            </c:numRef>
          </c:val>
          <c:smooth val="0"/>
          <c:extLst>
            <c:ext xmlns:c16="http://schemas.microsoft.com/office/drawing/2014/chart" uri="{C3380CC4-5D6E-409C-BE32-E72D297353CC}">
              <c16:uniqueId val="{00000009-AABF-4DAE-98BE-E1F68DC9F54D}"/>
            </c:ext>
          </c:extLst>
        </c:ser>
        <c:dLbls>
          <c:showLegendKey val="0"/>
          <c:showVal val="0"/>
          <c:showCatName val="0"/>
          <c:showSerName val="0"/>
          <c:showPercent val="0"/>
          <c:showBubbleSize val="0"/>
        </c:dLbls>
        <c:marker val="1"/>
        <c:smooth val="0"/>
        <c:axId val="596545392"/>
        <c:axId val="596544408"/>
      </c:lineChart>
      <c:catAx>
        <c:axId val="596545392"/>
        <c:scaling>
          <c:orientation val="minMax"/>
        </c:scaling>
        <c:delete val="1"/>
        <c:axPos val="b"/>
        <c:numFmt formatCode="d/m;@" sourceLinked="0"/>
        <c:majorTickMark val="out"/>
        <c:minorTickMark val="none"/>
        <c:tickLblPos val="nextTo"/>
        <c:crossAx val="596544408"/>
        <c:crosses val="autoZero"/>
        <c:auto val="1"/>
        <c:lblAlgn val="ctr"/>
        <c:lblOffset val="100"/>
        <c:tickLblSkip val="3"/>
        <c:noMultiLvlLbl val="0"/>
      </c:catAx>
      <c:valAx>
        <c:axId val="596544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LID4096"/>
          </a:p>
        </c:txPr>
        <c:crossAx val="596545392"/>
        <c:crosses val="autoZero"/>
        <c:crossBetween val="between"/>
      </c:valAx>
      <c:spPr>
        <a:noFill/>
        <a:ln>
          <a:noFill/>
        </a:ln>
        <a:effectLst/>
      </c:spPr>
    </c:plotArea>
    <c:legend>
      <c:legendPos val="t"/>
      <c:layout>
        <c:manualLayout>
          <c:xMode val="edge"/>
          <c:yMode val="edge"/>
          <c:x val="0.13417526624410198"/>
          <c:y val="9.1786769421114398E-2"/>
          <c:w val="0.64880739254588438"/>
          <c:h val="9.6642455008359177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LID4096"/>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3.xml><?xml version="1.0" encoding="utf-8"?>
<cs:colorStyle xmlns:cs="http://schemas.microsoft.com/office/drawing/2012/chartStyle" xmlns:a="http://schemas.openxmlformats.org/drawingml/2006/main" meth="withinLinear" id="14">
  <a:schemeClr val="accent1"/>
</cs:colorStyle>
</file>

<file path=xl/charts/colors4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21.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_rels/drawing26.xml.rels><?xml version="1.0" encoding="UTF-8" standalone="yes"?>
<Relationships xmlns="http://schemas.openxmlformats.org/package/2006/relationships"><Relationship Id="rId8" Type="http://schemas.openxmlformats.org/officeDocument/2006/relationships/chart" Target="../charts/chart31.xml"/><Relationship Id="rId13" Type="http://schemas.openxmlformats.org/officeDocument/2006/relationships/chart" Target="../charts/chart36.xml"/><Relationship Id="rId3" Type="http://schemas.openxmlformats.org/officeDocument/2006/relationships/chart" Target="../charts/chart26.xml"/><Relationship Id="rId7" Type="http://schemas.openxmlformats.org/officeDocument/2006/relationships/chart" Target="../charts/chart30.xml"/><Relationship Id="rId12" Type="http://schemas.openxmlformats.org/officeDocument/2006/relationships/chart" Target="../charts/chart35.xml"/><Relationship Id="rId17" Type="http://schemas.openxmlformats.org/officeDocument/2006/relationships/chart" Target="../charts/chart40.xml"/><Relationship Id="rId2" Type="http://schemas.openxmlformats.org/officeDocument/2006/relationships/chart" Target="../charts/chart25.xml"/><Relationship Id="rId16" Type="http://schemas.openxmlformats.org/officeDocument/2006/relationships/chart" Target="../charts/chart39.xml"/><Relationship Id="rId1" Type="http://schemas.openxmlformats.org/officeDocument/2006/relationships/chart" Target="../charts/chart24.xml"/><Relationship Id="rId6" Type="http://schemas.openxmlformats.org/officeDocument/2006/relationships/chart" Target="../charts/chart29.xml"/><Relationship Id="rId11" Type="http://schemas.openxmlformats.org/officeDocument/2006/relationships/chart" Target="../charts/chart34.xml"/><Relationship Id="rId5" Type="http://schemas.openxmlformats.org/officeDocument/2006/relationships/chart" Target="../charts/chart28.xml"/><Relationship Id="rId15" Type="http://schemas.openxmlformats.org/officeDocument/2006/relationships/chart" Target="../charts/chart38.xml"/><Relationship Id="rId10" Type="http://schemas.openxmlformats.org/officeDocument/2006/relationships/chart" Target="../charts/chart33.xml"/><Relationship Id="rId4" Type="http://schemas.openxmlformats.org/officeDocument/2006/relationships/chart" Target="../charts/chart27.xml"/><Relationship Id="rId9" Type="http://schemas.openxmlformats.org/officeDocument/2006/relationships/chart" Target="../charts/chart32.xml"/><Relationship Id="rId14" Type="http://schemas.openxmlformats.org/officeDocument/2006/relationships/chart" Target="../charts/chart37.xml"/></Relationships>
</file>

<file path=xl/drawings/_rels/drawing44.xml.rels><?xml version="1.0" encoding="UTF-8" standalone="yes"?>
<Relationships xmlns="http://schemas.openxmlformats.org/package/2006/relationships"><Relationship Id="rId8" Type="http://schemas.openxmlformats.org/officeDocument/2006/relationships/chart" Target="../charts/chart48.xml"/><Relationship Id="rId3" Type="http://schemas.openxmlformats.org/officeDocument/2006/relationships/chart" Target="../charts/chart43.xml"/><Relationship Id="rId7" Type="http://schemas.openxmlformats.org/officeDocument/2006/relationships/chart" Target="../charts/chart47.xml"/><Relationship Id="rId2" Type="http://schemas.openxmlformats.org/officeDocument/2006/relationships/chart" Target="../charts/chart42.xml"/><Relationship Id="rId1" Type="http://schemas.openxmlformats.org/officeDocument/2006/relationships/chart" Target="../charts/chart41.xml"/><Relationship Id="rId6" Type="http://schemas.openxmlformats.org/officeDocument/2006/relationships/chart" Target="../charts/chart46.xml"/><Relationship Id="rId5" Type="http://schemas.openxmlformats.org/officeDocument/2006/relationships/chart" Target="../charts/chart45.xml"/><Relationship Id="rId4" Type="http://schemas.openxmlformats.org/officeDocument/2006/relationships/chart" Target="../charts/chart44.xml"/><Relationship Id="rId9" Type="http://schemas.openxmlformats.org/officeDocument/2006/relationships/chart" Target="../charts/chart49.xml"/></Relationships>
</file>

<file path=xl/drawings/drawing1.xml><?xml version="1.0" encoding="utf-8"?>
<xdr:wsDr xmlns:xdr="http://schemas.openxmlformats.org/drawingml/2006/spreadsheetDrawing" xmlns:a="http://schemas.openxmlformats.org/drawingml/2006/main">
  <xdr:twoCellAnchor>
    <xdr:from>
      <xdr:col>12</xdr:col>
      <xdr:colOff>619125</xdr:colOff>
      <xdr:row>26</xdr:row>
      <xdr:rowOff>42334</xdr:rowOff>
    </xdr:from>
    <xdr:to>
      <xdr:col>26</xdr:col>
      <xdr:colOff>433918</xdr:colOff>
      <xdr:row>72</xdr:row>
      <xdr:rowOff>106891</xdr:rowOff>
    </xdr:to>
    <xdr:graphicFrame macro="">
      <xdr:nvGraphicFramePr>
        <xdr:cNvPr id="4" name="Grafiek 3">
          <a:extLst>
            <a:ext uri="{FF2B5EF4-FFF2-40B4-BE49-F238E27FC236}">
              <a16:creationId xmlns:a16="http://schemas.microsoft.com/office/drawing/2014/main" id="{4206F334-403E-4318-8356-C01EDBF529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590996</xdr:colOff>
      <xdr:row>40</xdr:row>
      <xdr:rowOff>91658</xdr:rowOff>
    </xdr:from>
    <xdr:to>
      <xdr:col>12</xdr:col>
      <xdr:colOff>305784</xdr:colOff>
      <xdr:row>78</xdr:row>
      <xdr:rowOff>120951</xdr:rowOff>
    </xdr:to>
    <xdr:graphicFrame macro="">
      <xdr:nvGraphicFramePr>
        <xdr:cNvPr id="2" name="Grafiek 1">
          <a:extLst>
            <a:ext uri="{FF2B5EF4-FFF2-40B4-BE49-F238E27FC236}">
              <a16:creationId xmlns:a16="http://schemas.microsoft.com/office/drawing/2014/main" id="{CA5F2174-1E21-4922-8EBA-96B400E4B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18</xdr:col>
      <xdr:colOff>352425</xdr:colOff>
      <xdr:row>46</xdr:row>
      <xdr:rowOff>114300</xdr:rowOff>
    </xdr:from>
    <xdr:ext cx="184731" cy="248209"/>
    <xdr:sp macro="" textlink="">
      <xdr:nvSpPr>
        <xdr:cNvPr id="3" name="Tekstvak 2">
          <a:extLst>
            <a:ext uri="{FF2B5EF4-FFF2-40B4-BE49-F238E27FC236}">
              <a16:creationId xmlns:a16="http://schemas.microsoft.com/office/drawing/2014/main" id="{7186D293-CF18-4701-904C-E14D84D74077}"/>
            </a:ext>
          </a:extLst>
        </xdr:cNvPr>
        <xdr:cNvSpPr txBox="1"/>
      </xdr:nvSpPr>
      <xdr:spPr>
        <a:xfrm>
          <a:off x="11906250" y="8896350"/>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editAs="absolute">
    <xdr:from>
      <xdr:col>1</xdr:col>
      <xdr:colOff>20255</xdr:colOff>
      <xdr:row>79</xdr:row>
      <xdr:rowOff>20228</xdr:rowOff>
    </xdr:from>
    <xdr:to>
      <xdr:col>12</xdr:col>
      <xdr:colOff>314630</xdr:colOff>
      <xdr:row>116</xdr:row>
      <xdr:rowOff>171728</xdr:rowOff>
    </xdr:to>
    <xdr:graphicFrame macro="">
      <xdr:nvGraphicFramePr>
        <xdr:cNvPr id="4" name="Grafiek 17">
          <a:extLst>
            <a:ext uri="{FF2B5EF4-FFF2-40B4-BE49-F238E27FC236}">
              <a16:creationId xmlns:a16="http://schemas.microsoft.com/office/drawing/2014/main" id="{62DDA25E-847C-4933-A7AD-6104A2C11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24</xdr:col>
      <xdr:colOff>365537</xdr:colOff>
      <xdr:row>79</xdr:row>
      <xdr:rowOff>53656</xdr:rowOff>
    </xdr:from>
    <xdr:to>
      <xdr:col>36</xdr:col>
      <xdr:colOff>278912</xdr:colOff>
      <xdr:row>117</xdr:row>
      <xdr:rowOff>14656</xdr:rowOff>
    </xdr:to>
    <xdr:graphicFrame macro="">
      <xdr:nvGraphicFramePr>
        <xdr:cNvPr id="5" name="Grafiek 1">
          <a:extLst>
            <a:ext uri="{FF2B5EF4-FFF2-40B4-BE49-F238E27FC236}">
              <a16:creationId xmlns:a16="http://schemas.microsoft.com/office/drawing/2014/main" id="{7AD82816-02DF-4979-857D-F185E2BA1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26</xdr:col>
      <xdr:colOff>607293</xdr:colOff>
      <xdr:row>129</xdr:row>
      <xdr:rowOff>108815</xdr:rowOff>
    </xdr:from>
    <xdr:to>
      <xdr:col>38</xdr:col>
      <xdr:colOff>508224</xdr:colOff>
      <xdr:row>167</xdr:row>
      <xdr:rowOff>70872</xdr:rowOff>
    </xdr:to>
    <xdr:graphicFrame macro="">
      <xdr:nvGraphicFramePr>
        <xdr:cNvPr id="6" name="Grafiek 10">
          <a:extLst>
            <a:ext uri="{FF2B5EF4-FFF2-40B4-BE49-F238E27FC236}">
              <a16:creationId xmlns:a16="http://schemas.microsoft.com/office/drawing/2014/main" id="{44F428EB-CDDA-4B19-8307-3297F7D4C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13</xdr:col>
      <xdr:colOff>97107</xdr:colOff>
      <xdr:row>40</xdr:row>
      <xdr:rowOff>22790</xdr:rowOff>
    </xdr:from>
    <xdr:to>
      <xdr:col>24</xdr:col>
      <xdr:colOff>73383</xdr:colOff>
      <xdr:row>77</xdr:row>
      <xdr:rowOff>174290</xdr:rowOff>
    </xdr:to>
    <xdr:graphicFrame macro="">
      <xdr:nvGraphicFramePr>
        <xdr:cNvPr id="7" name="Grafiek 6">
          <a:extLst>
            <a:ext uri="{FF2B5EF4-FFF2-40B4-BE49-F238E27FC236}">
              <a16:creationId xmlns:a16="http://schemas.microsoft.com/office/drawing/2014/main" id="{C42F42C5-33F6-49AB-9B81-8ECD97A23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13</xdr:col>
      <xdr:colOff>22008</xdr:colOff>
      <xdr:row>79</xdr:row>
      <xdr:rowOff>54725</xdr:rowOff>
    </xdr:from>
    <xdr:to>
      <xdr:col>23</xdr:col>
      <xdr:colOff>609322</xdr:colOff>
      <xdr:row>117</xdr:row>
      <xdr:rowOff>15725</xdr:rowOff>
    </xdr:to>
    <xdr:graphicFrame macro="">
      <xdr:nvGraphicFramePr>
        <xdr:cNvPr id="8" name="Grafiek 7">
          <a:extLst>
            <a:ext uri="{FF2B5EF4-FFF2-40B4-BE49-F238E27FC236}">
              <a16:creationId xmlns:a16="http://schemas.microsoft.com/office/drawing/2014/main" id="{0FE2B425-049A-41F9-8A32-42AE62B4E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xdr:col>
      <xdr:colOff>20880</xdr:colOff>
      <xdr:row>118</xdr:row>
      <xdr:rowOff>58173</xdr:rowOff>
    </xdr:from>
    <xdr:to>
      <xdr:col>12</xdr:col>
      <xdr:colOff>305336</xdr:colOff>
      <xdr:row>156</xdr:row>
      <xdr:rowOff>15946</xdr:rowOff>
    </xdr:to>
    <xdr:graphicFrame macro="">
      <xdr:nvGraphicFramePr>
        <xdr:cNvPr id="9" name="Grafiek 8">
          <a:extLst>
            <a:ext uri="{FF2B5EF4-FFF2-40B4-BE49-F238E27FC236}">
              <a16:creationId xmlns:a16="http://schemas.microsoft.com/office/drawing/2014/main" id="{6F8B0028-5E4A-486A-BE87-8CCD2168B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24</xdr:col>
      <xdr:colOff>370200</xdr:colOff>
      <xdr:row>40</xdr:row>
      <xdr:rowOff>22809</xdr:rowOff>
    </xdr:from>
    <xdr:to>
      <xdr:col>36</xdr:col>
      <xdr:colOff>251657</xdr:colOff>
      <xdr:row>77</xdr:row>
      <xdr:rowOff>173197</xdr:rowOff>
    </xdr:to>
    <xdr:graphicFrame macro="">
      <xdr:nvGraphicFramePr>
        <xdr:cNvPr id="10" name="Grafiek 9">
          <a:extLst>
            <a:ext uri="{FF2B5EF4-FFF2-40B4-BE49-F238E27FC236}">
              <a16:creationId xmlns:a16="http://schemas.microsoft.com/office/drawing/2014/main" id="{7571487C-D5FF-4489-B8F0-EB5E0071C8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24</xdr:col>
      <xdr:colOff>327864</xdr:colOff>
      <xdr:row>6</xdr:row>
      <xdr:rowOff>20054</xdr:rowOff>
    </xdr:from>
    <xdr:to>
      <xdr:col>39</xdr:col>
      <xdr:colOff>219583</xdr:colOff>
      <xdr:row>38</xdr:row>
      <xdr:rowOff>32147</xdr:rowOff>
    </xdr:to>
    <xdr:graphicFrame macro="">
      <xdr:nvGraphicFramePr>
        <xdr:cNvPr id="11" name="Grafiek 10">
          <a:extLst>
            <a:ext uri="{FF2B5EF4-FFF2-40B4-BE49-F238E27FC236}">
              <a16:creationId xmlns:a16="http://schemas.microsoft.com/office/drawing/2014/main" id="{B8F2F0AF-466B-466C-A4B7-25AB64606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13</xdr:col>
      <xdr:colOff>1285</xdr:colOff>
      <xdr:row>118</xdr:row>
      <xdr:rowOff>69457</xdr:rowOff>
    </xdr:from>
    <xdr:to>
      <xdr:col>23</xdr:col>
      <xdr:colOff>609857</xdr:colOff>
      <xdr:row>156</xdr:row>
      <xdr:rowOff>31119</xdr:rowOff>
    </xdr:to>
    <xdr:graphicFrame macro="">
      <xdr:nvGraphicFramePr>
        <xdr:cNvPr id="12" name="Grafiek 17">
          <a:extLst>
            <a:ext uri="{FF2B5EF4-FFF2-40B4-BE49-F238E27FC236}">
              <a16:creationId xmlns:a16="http://schemas.microsoft.com/office/drawing/2014/main" id="{896A6D10-8056-4170-B2C4-6CE50D44F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198586</xdr:colOff>
      <xdr:row>6</xdr:row>
      <xdr:rowOff>98844</xdr:rowOff>
    </xdr:from>
    <xdr:to>
      <xdr:col>18</xdr:col>
      <xdr:colOff>116815</xdr:colOff>
      <xdr:row>38</xdr:row>
      <xdr:rowOff>41695</xdr:rowOff>
    </xdr:to>
    <xdr:graphicFrame macro="">
      <xdr:nvGraphicFramePr>
        <xdr:cNvPr id="13" name="Grafiek 12">
          <a:extLst>
            <a:ext uri="{FF2B5EF4-FFF2-40B4-BE49-F238E27FC236}">
              <a16:creationId xmlns:a16="http://schemas.microsoft.com/office/drawing/2014/main" id="{81B0F2F3-3F8C-4A98-85B1-6DED2C4F9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cdr:x>
      <cdr:y>0</cdr:y>
    </cdr:from>
    <cdr:to>
      <cdr:x>0.27885</cdr:x>
      <cdr:y>0.04736</cdr:y>
    </cdr:to>
    <cdr:sp macro="" textlink="">
      <cdr:nvSpPr>
        <cdr:cNvPr id="2" name="Tekstvak 1">
          <a:extLst xmlns:a="http://schemas.openxmlformats.org/drawingml/2006/main">
            <a:ext uri="{FF2B5EF4-FFF2-40B4-BE49-F238E27FC236}">
              <a16:creationId xmlns:a16="http://schemas.microsoft.com/office/drawing/2014/main" id="{3312E025-3491-477F-82E7-1A4AF247BBF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0.43591</cdr:x>
      <cdr:y>0.10407</cdr:y>
    </cdr:from>
    <cdr:to>
      <cdr:x>0.98695</cdr:x>
      <cdr:y>0.24165</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3113065" y="749294"/>
          <a:ext cx="393524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slowing</a:t>
          </a:r>
          <a:r>
            <a:rPr lang="nl-NL" sz="1000" b="1" baseline="0">
              <a:solidFill>
                <a:schemeClr val="accent1"/>
              </a:solidFill>
              <a:latin typeface="Verdana Pro" panose="020B0604030504040204" pitchFamily="34" charset="0"/>
            </a:rPr>
            <a:t> down</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0.04191</cdr:x>
      <cdr:y>0.10539</cdr:y>
    </cdr:from>
    <cdr:to>
      <cdr:x>0.41688</cdr:x>
      <cdr:y>0.18856</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302610" y="758808"/>
          <a:ext cx="2707445" cy="59878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a:t>
          </a:r>
          <a:r>
            <a:rPr lang="en-US" sz="1000" b="1" baseline="0">
              <a:solidFill>
                <a:srgbClr val="C00000"/>
              </a:solidFill>
              <a:effectLst/>
              <a:latin typeface="Verdana Pro" panose="020B0604030504040204" pitchFamily="34" charset="0"/>
              <a:ea typeface="+mn-ea"/>
              <a:cs typeface="+mn-cs"/>
            </a:rPr>
            <a:t>  Lower is better</a:t>
          </a:r>
          <a:br>
            <a:rPr lang="en-US" sz="1000" b="1" baseline="0">
              <a:solidFill>
                <a:srgbClr val="C00000"/>
              </a:solidFill>
              <a:effectLst/>
              <a:latin typeface="Verdana Pro" panose="020B0604030504040204" pitchFamily="34" charset="0"/>
              <a:ea typeface="+mn-ea"/>
              <a:cs typeface="+mn-cs"/>
            </a:rPr>
          </a:br>
          <a:r>
            <a:rPr lang="en-US" sz="1000" b="1" baseline="0">
              <a:solidFill>
                <a:srgbClr val="C00000"/>
              </a:solidFill>
              <a:effectLst/>
              <a:latin typeface="Verdana Pro" panose="020B0604030504040204" pitchFamily="34" charset="0"/>
              <a:ea typeface="+mn-ea"/>
              <a:cs typeface="+mn-cs"/>
            </a:rPr>
            <a:t>We want to go to 0% (no growth)</a:t>
          </a: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cdr:x>
      <cdr:y>0</cdr:y>
    </cdr:from>
    <cdr:to>
      <cdr:x>0.27893</cdr:x>
      <cdr:y>0.04735</cdr:y>
    </cdr:to>
    <cdr:sp macro="" textlink="">
      <cdr:nvSpPr>
        <cdr:cNvPr id="5" name="Tekstvak 1">
          <a:extLst xmlns:a="http://schemas.openxmlformats.org/drawingml/2006/main">
            <a:ext uri="{FF2B5EF4-FFF2-40B4-BE49-F238E27FC236}">
              <a16:creationId xmlns:a16="http://schemas.microsoft.com/office/drawing/2014/main" id="{A358FD01-7799-4A2E-A6C4-75F34FA68ED8}"/>
            </a:ext>
          </a:extLst>
        </cdr:cNvPr>
        <cdr:cNvSpPr txBox="1"/>
      </cdr:nvSpPr>
      <cdr:spPr>
        <a:xfrm xmlns:a="http://schemas.openxmlformats.org/drawingml/2006/main">
          <a:off x="0" y="0"/>
          <a:ext cx="2019648" cy="332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0.09525</cdr:x>
      <cdr:y>0.14949</cdr:y>
    </cdr:from>
    <cdr:to>
      <cdr:x>0.34925</cdr:x>
      <cdr:y>0.29369</cdr:y>
    </cdr:to>
    <cdr:sp macro="" textlink="">
      <cdr:nvSpPr>
        <cdr:cNvPr id="2" name="Tekstvak 1">
          <a:extLst xmlns:a="http://schemas.openxmlformats.org/drawingml/2006/main">
            <a:ext uri="{FF2B5EF4-FFF2-40B4-BE49-F238E27FC236}">
              <a16:creationId xmlns:a16="http://schemas.microsoft.com/office/drawing/2014/main" id="{D3ACEC3C-3CA8-4FF4-BD46-0DB5B84DB542}"/>
            </a:ext>
          </a:extLst>
        </cdr:cNvPr>
        <cdr:cNvSpPr txBox="1"/>
      </cdr:nvSpPr>
      <cdr:spPr>
        <a:xfrm xmlns:a="http://schemas.openxmlformats.org/drawingml/2006/main">
          <a:off x="685800" y="1076324"/>
          <a:ext cx="1828800" cy="1038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0.03704</cdr:x>
      <cdr:y>0.14155</cdr:y>
    </cdr:from>
    <cdr:to>
      <cdr:x>0.48948</cdr:x>
      <cdr:y>0.26855</cdr:y>
    </cdr:to>
    <cdr:sp macro="" textlink="">
      <cdr:nvSpPr>
        <cdr:cNvPr id="3" name="Tekstvak 2">
          <a:extLst xmlns:a="http://schemas.openxmlformats.org/drawingml/2006/main">
            <a:ext uri="{FF2B5EF4-FFF2-40B4-BE49-F238E27FC236}">
              <a16:creationId xmlns:a16="http://schemas.microsoft.com/office/drawing/2014/main" id="{5D12B165-BFC1-4439-A33F-EAAC8CB2CA0C}"/>
            </a:ext>
          </a:extLst>
        </cdr:cNvPr>
        <cdr:cNvSpPr txBox="1"/>
      </cdr:nvSpPr>
      <cdr:spPr>
        <a:xfrm xmlns:a="http://schemas.openxmlformats.org/drawingml/2006/main">
          <a:off x="266699" y="1019175"/>
          <a:ext cx="3257551"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900" b="1">
            <a:solidFill>
              <a:schemeClr val="bg1">
                <a:lumMod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0.12854</cdr:x>
      <cdr:y>0.11568</cdr:y>
    </cdr:from>
    <cdr:to>
      <cdr:x>0.59377</cdr:x>
      <cdr:y>0.24136</cdr:y>
    </cdr:to>
    <cdr:sp macro="" textlink="">
      <cdr:nvSpPr>
        <cdr:cNvPr id="2" name="Tekstvak 1">
          <a:extLst xmlns:a="http://schemas.openxmlformats.org/drawingml/2006/main">
            <a:ext uri="{FF2B5EF4-FFF2-40B4-BE49-F238E27FC236}">
              <a16:creationId xmlns:a16="http://schemas.microsoft.com/office/drawing/2014/main" id="{A9F435F8-6D7D-4B15-812C-623001F88754}"/>
            </a:ext>
          </a:extLst>
        </cdr:cNvPr>
        <cdr:cNvSpPr txBox="1"/>
      </cdr:nvSpPr>
      <cdr:spPr>
        <a:xfrm xmlns:a="http://schemas.openxmlformats.org/drawingml/2006/main">
          <a:off x="921095" y="832660"/>
          <a:ext cx="3333821" cy="904670"/>
        </a:xfrm>
        <a:prstGeom xmlns:a="http://schemas.openxmlformats.org/drawingml/2006/main" prst="rect">
          <a:avLst/>
        </a:prstGeom>
        <a:ln xmlns:a="http://schemas.openxmlformats.org/drawingml/2006/main" w="19050">
          <a:noFill/>
        </a:ln>
      </cdr:spPr>
      <cdr:txBody>
        <a:bodyPr xmlns:a="http://schemas.openxmlformats.org/drawingml/2006/main" vertOverflow="clip" wrap="none" rtlCol="0"/>
        <a:lstStyle xmlns:a="http://schemas.openxmlformats.org/drawingml/2006/main"/>
        <a:p xmlns:a="http://schemas.openxmlformats.org/drawingml/2006/main">
          <a:r>
            <a:rPr lang="en-US" sz="1100" b="1">
              <a:solidFill>
                <a:schemeClr val="bg1">
                  <a:lumMod val="50000"/>
                </a:schemeClr>
              </a:solidFill>
              <a:effectLst/>
              <a:latin typeface="+mn-lt"/>
              <a:ea typeface="+mn-ea"/>
              <a:cs typeface="+mn-cs"/>
            </a:rPr>
            <a:t>The log scale lets</a:t>
          </a:r>
          <a:r>
            <a:rPr lang="en-US" sz="1100" b="1" baseline="0">
              <a:solidFill>
                <a:schemeClr val="bg1">
                  <a:lumMod val="50000"/>
                </a:schemeClr>
              </a:solidFill>
              <a:effectLst/>
              <a:latin typeface="+mn-lt"/>
              <a:ea typeface="+mn-ea"/>
              <a:cs typeface="+mn-cs"/>
            </a:rPr>
            <a:t> you easily see how many days it takes</a:t>
          </a:r>
          <a:endParaRPr lang="en-NL">
            <a:solidFill>
              <a:schemeClr val="bg1">
                <a:lumMod val="50000"/>
              </a:schemeClr>
            </a:solidFill>
            <a:effectLst/>
          </a:endParaRPr>
        </a:p>
        <a:p xmlns:a="http://schemas.openxmlformats.org/drawingml/2006/main">
          <a:r>
            <a:rPr lang="en-US" sz="1100" b="1" baseline="0">
              <a:solidFill>
                <a:schemeClr val="bg1">
                  <a:lumMod val="50000"/>
                </a:schemeClr>
              </a:solidFill>
              <a:effectLst/>
              <a:latin typeface="+mn-lt"/>
              <a:ea typeface="+mn-ea"/>
              <a:cs typeface="+mn-cs"/>
            </a:rPr>
            <a:t>to double the number of cases. </a:t>
          </a:r>
          <a:br>
            <a:rPr lang="en-US" sz="1100" b="1" baseline="0">
              <a:solidFill>
                <a:schemeClr val="bg1">
                  <a:lumMod val="50000"/>
                </a:schemeClr>
              </a:solidFill>
              <a:effectLst/>
              <a:latin typeface="+mn-lt"/>
              <a:ea typeface="+mn-ea"/>
              <a:cs typeface="+mn-cs"/>
            </a:rPr>
          </a:br>
          <a:br>
            <a:rPr lang="en-US" sz="1100" b="1" baseline="0">
              <a:solidFill>
                <a:schemeClr val="bg1">
                  <a:lumMod val="50000"/>
                </a:schemeClr>
              </a:solidFill>
              <a:effectLst/>
              <a:latin typeface="+mn-lt"/>
              <a:ea typeface="+mn-ea"/>
              <a:cs typeface="+mn-cs"/>
            </a:rPr>
          </a:br>
          <a:r>
            <a:rPr lang="en-US" sz="1100" b="1" baseline="0">
              <a:solidFill>
                <a:schemeClr val="bg1">
                  <a:lumMod val="50000"/>
                </a:schemeClr>
              </a:solidFill>
              <a:effectLst/>
              <a:latin typeface="+mn-lt"/>
              <a:ea typeface="+mn-ea"/>
              <a:cs typeface="+mn-cs"/>
            </a:rPr>
            <a:t>This is currently every ~5-6 days</a:t>
          </a:r>
          <a:endParaRPr lang="en-NL">
            <a:solidFill>
              <a:schemeClr val="bg1">
                <a:lumMod val="50000"/>
              </a:schemeClr>
            </a:solidFill>
            <a:effectLst/>
          </a:endParaRPr>
        </a:p>
        <a:p xmlns:a="http://schemas.openxmlformats.org/drawingml/2006/main">
          <a:endParaRPr lang="LID4096" sz="1100"/>
        </a:p>
      </cdr:txBody>
    </cdr:sp>
  </cdr:relSizeAnchor>
  <cdr:relSizeAnchor xmlns:cdr="http://schemas.openxmlformats.org/drawingml/2006/chartDrawing">
    <cdr:from>
      <cdr:x>0</cdr:x>
      <cdr:y>0</cdr:y>
    </cdr:from>
    <cdr:to>
      <cdr:x>0.2784</cdr:x>
      <cdr:y>0.04736</cdr:y>
    </cdr:to>
    <cdr:sp macro="" textlink="">
      <cdr:nvSpPr>
        <cdr:cNvPr id="3" name="Tekstvak 1">
          <a:extLst xmlns:a="http://schemas.openxmlformats.org/drawingml/2006/main">
            <a:ext uri="{FF2B5EF4-FFF2-40B4-BE49-F238E27FC236}">
              <a16:creationId xmlns:a16="http://schemas.microsoft.com/office/drawing/2014/main" id="{C805EF2D-BB73-4A7E-B901-7F34276A680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0.43591</cdr:x>
      <cdr:y>0.10407</cdr:y>
    </cdr:from>
    <cdr:to>
      <cdr:x>0.98695</cdr:x>
      <cdr:y>0.24165</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3113065" y="749294"/>
          <a:ext cx="393524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slowing down</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0.04191</cdr:x>
      <cdr:y>0.10539</cdr:y>
    </cdr:from>
    <cdr:to>
      <cdr:x>0.42425</cdr:x>
      <cdr:y>0.19079</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302877" y="758808"/>
          <a:ext cx="2763120" cy="61488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a:t>
          </a:r>
          <a:r>
            <a:rPr lang="en-US" sz="1000" b="1" u="none">
              <a:solidFill>
                <a:srgbClr val="C00000"/>
              </a:solidFill>
              <a:effectLst/>
              <a:latin typeface="Verdana Pro" panose="020B0604030504040204" pitchFamily="34" charset="0"/>
              <a:ea typeface="+mn-ea"/>
              <a:cs typeface="+mn-cs"/>
            </a:rPr>
            <a:t>  Lower is better.</a:t>
          </a:r>
          <a:br>
            <a:rPr lang="en-US" sz="1000" b="1" u="none">
              <a:solidFill>
                <a:srgbClr val="C00000"/>
              </a:solidFill>
              <a:effectLst/>
              <a:latin typeface="Verdana Pro" panose="020B0604030504040204" pitchFamily="34" charset="0"/>
              <a:ea typeface="+mn-ea"/>
              <a:cs typeface="+mn-cs"/>
            </a:rPr>
          </a:br>
          <a:r>
            <a:rPr lang="en-US" sz="1000" b="1" u="none">
              <a:solidFill>
                <a:srgbClr val="C00000"/>
              </a:solidFill>
              <a:effectLst/>
              <a:latin typeface="Verdana Pro" panose="020B0604030504040204" pitchFamily="34" charset="0"/>
              <a:ea typeface="+mn-ea"/>
              <a:cs typeface="+mn-cs"/>
            </a:rPr>
            <a:t>We want to go to 0% (no growth)</a:t>
          </a:r>
        </a:p>
        <a:p xmlns:a="http://schemas.openxmlformats.org/drawingml/2006/main">
          <a:endParaRPr lang="LID4096" sz="1100"/>
        </a:p>
      </cdr:txBody>
    </cdr:sp>
  </cdr:relSizeAnchor>
  <cdr:relSizeAnchor xmlns:cdr="http://schemas.openxmlformats.org/drawingml/2006/chartDrawing">
    <cdr:from>
      <cdr:x>0</cdr:x>
      <cdr:y>0</cdr:y>
    </cdr:from>
    <cdr:to>
      <cdr:x>0.27824</cdr:x>
      <cdr:y>0.04735</cdr:y>
    </cdr:to>
    <cdr:sp macro="" textlink="">
      <cdr:nvSpPr>
        <cdr:cNvPr id="6" name="Tekstvak 1">
          <a:extLst xmlns:a="http://schemas.openxmlformats.org/drawingml/2006/main">
            <a:ext uri="{FF2B5EF4-FFF2-40B4-BE49-F238E27FC236}">
              <a16:creationId xmlns:a16="http://schemas.microsoft.com/office/drawing/2014/main" id="{A358FD01-7799-4A2E-A6C4-75F34FA68ED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dr:relSizeAnchor xmlns:cdr="http://schemas.openxmlformats.org/drawingml/2006/chartDrawing">
    <cdr:from>
      <cdr:x>0.63054</cdr:x>
      <cdr:y>0.178</cdr:y>
    </cdr:from>
    <cdr:to>
      <cdr:x>0.75744</cdr:x>
      <cdr:y>0.37</cdr:y>
    </cdr:to>
    <cdr:sp macro="" textlink="">
      <cdr:nvSpPr>
        <cdr:cNvPr id="7"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userShapes>
</file>

<file path=xl/drawings/drawing9.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0.43591</cdr:x>
      <cdr:y>0.10407</cdr:y>
    </cdr:from>
    <cdr:to>
      <cdr:x>0.98695</cdr:x>
      <cdr:y>0.24165</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3113065" y="749294"/>
          <a:ext cx="393524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slowing</a:t>
          </a:r>
          <a:r>
            <a:rPr lang="nl-NL" sz="1000" b="1" baseline="0">
              <a:solidFill>
                <a:schemeClr val="accent1"/>
              </a:solidFill>
              <a:latin typeface="Verdana Pro" panose="020B0604030504040204" pitchFamily="34" charset="0"/>
            </a:rPr>
            <a:t> down</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0.04191</cdr:x>
      <cdr:y>0.10539</cdr:y>
    </cdr:from>
    <cdr:to>
      <cdr:x>0.39365</cdr:x>
      <cdr:y>0.19104</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302403" y="739325"/>
          <a:ext cx="2538027" cy="60084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 factor:</a:t>
          </a:r>
          <a:r>
            <a:rPr lang="en-US" sz="1000" b="1" baseline="0">
              <a:solidFill>
                <a:srgbClr val="C00000"/>
              </a:solidFill>
              <a:effectLst/>
              <a:latin typeface="Verdana Pro" panose="020B0604030504040204" pitchFamily="34" charset="0"/>
              <a:ea typeface="+mn-ea"/>
              <a:cs typeface="+mn-cs"/>
            </a:rPr>
            <a:t>  Lower is better</a:t>
          </a:r>
          <a:br>
            <a:rPr lang="en-US" sz="1000" b="1" baseline="0">
              <a:solidFill>
                <a:srgbClr val="C00000"/>
              </a:solidFill>
              <a:effectLst/>
              <a:latin typeface="Verdana Pro" panose="020B0604030504040204" pitchFamily="34" charset="0"/>
              <a:ea typeface="+mn-ea"/>
              <a:cs typeface="+mn-cs"/>
            </a:rPr>
          </a:br>
          <a:r>
            <a:rPr lang="en-US" sz="1000" b="1" baseline="0">
              <a:solidFill>
                <a:srgbClr val="C00000"/>
              </a:solidFill>
              <a:effectLst/>
              <a:latin typeface="Verdana Pro" panose="020B0604030504040204" pitchFamily="34" charset="0"/>
              <a:ea typeface="+mn-ea"/>
              <a:cs typeface="+mn-cs"/>
            </a:rPr>
            <a:t>We want to go to 0% (no growth)</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0.00704</cdr:x>
      <cdr:y>0.00724</cdr:y>
    </cdr:from>
    <cdr:to>
      <cdr:x>0.28694</cdr:x>
      <cdr:y>0.0546</cdr:y>
    </cdr:to>
    <cdr:sp macro="" textlink="">
      <cdr:nvSpPr>
        <cdr:cNvPr id="5" name="Tekstvak 1">
          <a:extLst xmlns:a="http://schemas.openxmlformats.org/drawingml/2006/main">
            <a:ext uri="{FF2B5EF4-FFF2-40B4-BE49-F238E27FC236}">
              <a16:creationId xmlns:a16="http://schemas.microsoft.com/office/drawing/2014/main" id="{6A2DAC96-80DF-4FB5-AFF6-8FC1422B6D7A}"/>
            </a:ext>
          </a:extLst>
        </cdr:cNvPr>
        <cdr:cNvSpPr txBox="1"/>
      </cdr:nvSpPr>
      <cdr:spPr>
        <a:xfrm xmlns:a="http://schemas.openxmlformats.org/drawingml/2006/main">
          <a:off x="50800" y="50800"/>
          <a:ext cx="2019648" cy="332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28th, 13:00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085B2B38-79DF-4CA0-A254-26F03859DE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0.4757</cdr:x>
      <cdr:y>0.04735</cdr:y>
    </cdr:to>
    <cdr:sp macro="" textlink="">
      <cdr:nvSpPr>
        <cdr:cNvPr id="2" name="Tekstvak 1">
          <a:extLst xmlns:a="http://schemas.openxmlformats.org/drawingml/2006/main">
            <a:ext uri="{FF2B5EF4-FFF2-40B4-BE49-F238E27FC236}">
              <a16:creationId xmlns:a16="http://schemas.microsoft.com/office/drawing/2014/main" id="{085B2B38-79DF-4CA0-A254-26F03859DEFA}"/>
            </a:ext>
          </a:extLst>
        </cdr:cNvPr>
        <cdr:cNvSpPr txBox="1"/>
      </cdr:nvSpPr>
      <cdr:spPr>
        <a:xfrm xmlns:a="http://schemas.openxmlformats.org/drawingml/2006/main">
          <a:off x="0" y="0"/>
          <a:ext cx="4334666" cy="28922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30th, 12:00 GMT  - inspired by </a:t>
          </a:r>
          <a:r>
            <a:rPr lang="nl-NL" sz="900">
              <a:hlinkClick xmlns:r="http://schemas.openxmlformats.org/officeDocument/2006/relationships" r:id=""/>
            </a:rPr>
            <a:t>https://aatishb.com/covidtrends/</a:t>
          </a:r>
          <a:r>
            <a:rPr lang="en-US" sz="900" b="1">
              <a:effectLst/>
              <a:latin typeface="+mn-lt"/>
              <a:ea typeface="+mn-ea"/>
              <a:cs typeface="+mn-cs"/>
            </a:rPr>
            <a: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0.3174</cdr:x>
      <cdr:y>0.0951</cdr:y>
    </cdr:from>
    <cdr:to>
      <cdr:x>0.69237</cdr:x>
      <cdr:y>0.17827</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2331977" y="641993"/>
          <a:ext cx="2754913" cy="5614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chemeClr val="tx1"/>
              </a:solidFill>
              <a:effectLst/>
              <a:latin typeface="Verdana Pro" panose="020B0604030504040204" pitchFamily="34" charset="0"/>
              <a:ea typeface="+mn-ea"/>
              <a:cs typeface="+mn-cs"/>
            </a:rPr>
            <a:t>Growth:</a:t>
          </a:r>
          <a:r>
            <a:rPr lang="en-US" sz="1000" b="1" baseline="0">
              <a:solidFill>
                <a:schemeClr val="tx1"/>
              </a:solidFill>
              <a:effectLst/>
              <a:latin typeface="Verdana Pro" panose="020B0604030504040204" pitchFamily="34" charset="0"/>
              <a:ea typeface="+mn-ea"/>
              <a:cs typeface="+mn-cs"/>
            </a:rPr>
            <a:t>  Lower is better</a:t>
          </a:r>
          <a:br>
            <a:rPr lang="en-US" sz="1000" b="1" baseline="0">
              <a:solidFill>
                <a:schemeClr val="tx1"/>
              </a:solidFill>
              <a:effectLst/>
              <a:latin typeface="Verdana Pro" panose="020B0604030504040204" pitchFamily="34" charset="0"/>
              <a:ea typeface="+mn-ea"/>
              <a:cs typeface="+mn-cs"/>
            </a:rPr>
          </a:br>
          <a:r>
            <a:rPr lang="en-US" sz="1000" b="1" baseline="0">
              <a:solidFill>
                <a:schemeClr val="tx1"/>
              </a:solidFill>
              <a:effectLst/>
              <a:latin typeface="Verdana Pro" panose="020B0604030504040204" pitchFamily="34" charset="0"/>
              <a:ea typeface="+mn-ea"/>
              <a:cs typeface="+mn-cs"/>
            </a:rPr>
            <a:t>We want to go to 0% (no growth)</a:t>
          </a:r>
          <a:endParaRPr lang="en-NL" sz="1000" b="1">
            <a:solidFill>
              <a:schemeClr val="tx1"/>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cdr:x>
      <cdr:y>0</cdr:y>
    </cdr:from>
    <cdr:to>
      <cdr:x>0.27893</cdr:x>
      <cdr:y>0.04735</cdr:y>
    </cdr:to>
    <cdr:sp macro="" textlink="">
      <cdr:nvSpPr>
        <cdr:cNvPr id="5" name="Tekstvak 1">
          <a:extLst xmlns:a="http://schemas.openxmlformats.org/drawingml/2006/main">
            <a:ext uri="{FF2B5EF4-FFF2-40B4-BE49-F238E27FC236}">
              <a16:creationId xmlns:a16="http://schemas.microsoft.com/office/drawing/2014/main" id="{A358FD01-7799-4A2E-A6C4-75F34FA68ED8}"/>
            </a:ext>
          </a:extLst>
        </cdr:cNvPr>
        <cdr:cNvSpPr txBox="1"/>
      </cdr:nvSpPr>
      <cdr:spPr>
        <a:xfrm xmlns:a="http://schemas.openxmlformats.org/drawingml/2006/main">
          <a:off x="0" y="0"/>
          <a:ext cx="2019648" cy="332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March 28th, 13:00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3.xml><?xml version="1.0" encoding="utf-8"?>
<xdr:wsDr xmlns:xdr="http://schemas.openxmlformats.org/drawingml/2006/spreadsheetDrawing" xmlns:a="http://schemas.openxmlformats.org/drawingml/2006/main">
  <xdr:oneCellAnchor>
    <xdr:from>
      <xdr:col>25</xdr:col>
      <xdr:colOff>352425</xdr:colOff>
      <xdr:row>46</xdr:row>
      <xdr:rowOff>114300</xdr:rowOff>
    </xdr:from>
    <xdr:ext cx="184731" cy="248209"/>
    <xdr:sp macro="" textlink="">
      <xdr:nvSpPr>
        <xdr:cNvPr id="3" name="Tekstvak 2">
          <a:extLst>
            <a:ext uri="{FF2B5EF4-FFF2-40B4-BE49-F238E27FC236}">
              <a16:creationId xmlns:a16="http://schemas.microsoft.com/office/drawing/2014/main" id="{61B077C6-EC9D-4A30-98F9-1F3A895F202B}"/>
            </a:ext>
          </a:extLst>
        </xdr:cNvPr>
        <xdr:cNvSpPr txBox="1"/>
      </xdr:nvSpPr>
      <xdr:spPr>
        <a:xfrm>
          <a:off x="12049125" y="8896350"/>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editAs="absolute">
    <xdr:from>
      <xdr:col>1</xdr:col>
      <xdr:colOff>536121</xdr:colOff>
      <xdr:row>81</xdr:row>
      <xdr:rowOff>62592</xdr:rowOff>
    </xdr:from>
    <xdr:to>
      <xdr:col>16</xdr:col>
      <xdr:colOff>301092</xdr:colOff>
      <xdr:row>114</xdr:row>
      <xdr:rowOff>75706</xdr:rowOff>
    </xdr:to>
    <xdr:graphicFrame macro="">
      <xdr:nvGraphicFramePr>
        <xdr:cNvPr id="4" name="Grafiek 3">
          <a:extLst>
            <a:ext uri="{FF2B5EF4-FFF2-40B4-BE49-F238E27FC236}">
              <a16:creationId xmlns:a16="http://schemas.microsoft.com/office/drawing/2014/main" id="{3BB52C77-1D5F-4FDE-90A3-0423EB3817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0.00078</cdr:x>
      <cdr:y>0.00934</cdr:y>
    </cdr:from>
    <cdr:to>
      <cdr:x>0.54123</cdr:x>
      <cdr:y>0.06506</cdr:y>
    </cdr:to>
    <cdr:sp macro="" textlink="">
      <cdr:nvSpPr>
        <cdr:cNvPr id="2" name="Tekstvak 1">
          <a:extLst xmlns:a="http://schemas.openxmlformats.org/drawingml/2006/main">
            <a:ext uri="{FF2B5EF4-FFF2-40B4-BE49-F238E27FC236}">
              <a16:creationId xmlns:a16="http://schemas.microsoft.com/office/drawing/2014/main" id="{02CC171C-09D3-41A7-AD05-27229F0068C1}"/>
            </a:ext>
          </a:extLst>
        </cdr:cNvPr>
        <cdr:cNvSpPr txBox="1"/>
      </cdr:nvSpPr>
      <cdr:spPr>
        <a:xfrm xmlns:a="http://schemas.openxmlformats.org/drawingml/2006/main">
          <a:off x="9525" y="57150"/>
          <a:ext cx="6615112" cy="34099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7rd 11:00 GMT  -  inspired</a:t>
          </a:r>
          <a:r>
            <a:rPr lang="en-US" sz="900" b="1" baseline="0">
              <a:effectLst/>
              <a:latin typeface="+mn-lt"/>
              <a:ea typeface="+mn-ea"/>
              <a:cs typeface="+mn-cs"/>
            </a:rPr>
            <a:t> by Wu, McGoogan - https://jamanetwork.com/journals/jama/fullarticle/2762130</a:t>
          </a:r>
          <a:r>
            <a:rPr lang="en-US" sz="900" b="1">
              <a:effectLst/>
              <a:latin typeface="+mn-lt"/>
              <a:ea typeface="+mn-ea"/>
              <a:cs typeface="+mn-cs"/>
            </a:rPr>
            <a: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5.xml><?xml version="1.0" encoding="utf-8"?>
<xdr:wsDr xmlns:xdr="http://schemas.openxmlformats.org/drawingml/2006/spreadsheetDrawing" xmlns:a="http://schemas.openxmlformats.org/drawingml/2006/main">
  <xdr:twoCellAnchor editAs="absolute">
    <xdr:from>
      <xdr:col>6</xdr:col>
      <xdr:colOff>170494</xdr:colOff>
      <xdr:row>44</xdr:row>
      <xdr:rowOff>98105</xdr:rowOff>
    </xdr:from>
    <xdr:to>
      <xdr:col>18</xdr:col>
      <xdr:colOff>83869</xdr:colOff>
      <xdr:row>82</xdr:row>
      <xdr:rowOff>59105</xdr:rowOff>
    </xdr:to>
    <xdr:graphicFrame macro="">
      <xdr:nvGraphicFramePr>
        <xdr:cNvPr id="5" name="Grafiek 4">
          <a:extLst>
            <a:ext uri="{FF2B5EF4-FFF2-40B4-BE49-F238E27FC236}">
              <a16:creationId xmlns:a16="http://schemas.microsoft.com/office/drawing/2014/main" id="{A75B6AE8-6C8A-494B-8A68-12B723EC2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18</xdr:col>
      <xdr:colOff>93345</xdr:colOff>
      <xdr:row>44</xdr:row>
      <xdr:rowOff>135254</xdr:rowOff>
    </xdr:from>
    <xdr:to>
      <xdr:col>30</xdr:col>
      <xdr:colOff>66251</xdr:colOff>
      <xdr:row>82</xdr:row>
      <xdr:rowOff>96254</xdr:rowOff>
    </xdr:to>
    <xdr:graphicFrame macro="">
      <xdr:nvGraphicFramePr>
        <xdr:cNvPr id="6" name="Grafiek 5">
          <a:extLst>
            <a:ext uri="{FF2B5EF4-FFF2-40B4-BE49-F238E27FC236}">
              <a16:creationId xmlns:a16="http://schemas.microsoft.com/office/drawing/2014/main" id="{E1DDD0B5-2CBA-4A1C-919A-815F0BF14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cdr:x>
      <cdr:y>0</cdr:y>
    </cdr:from>
    <cdr:to>
      <cdr:x>0.28012</cdr:x>
      <cdr:y>0.04785</cdr:y>
    </cdr:to>
    <cdr:sp macro="" textlink="">
      <cdr:nvSpPr>
        <cdr:cNvPr id="2" name="Tekstvak 1">
          <a:extLst xmlns:a="http://schemas.openxmlformats.org/drawingml/2006/main">
            <a:ext uri="{FF2B5EF4-FFF2-40B4-BE49-F238E27FC236}">
              <a16:creationId xmlns:a16="http://schemas.microsoft.com/office/drawing/2014/main" id="{44778F30-1627-4200-BA3C-8D1B32BDF144}"/>
            </a:ext>
          </a:extLst>
        </cdr:cNvPr>
        <cdr:cNvSpPr txBox="1"/>
      </cdr:nvSpPr>
      <cdr:spPr>
        <a:xfrm xmlns:a="http://schemas.openxmlformats.org/drawingml/2006/main">
          <a:off x="0" y="0"/>
          <a:ext cx="2015280" cy="34099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10th,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7.xml><?xml version="1.0" encoding="utf-8"?>
<c:userShapes xmlns:c="http://schemas.openxmlformats.org/drawingml/2006/chart">
  <cdr:relSizeAnchor xmlns:cdr="http://schemas.openxmlformats.org/drawingml/2006/chartDrawing">
    <cdr:from>
      <cdr:x>0</cdr:x>
      <cdr:y>0</cdr:y>
    </cdr:from>
    <cdr:to>
      <cdr:x>0.28012</cdr:x>
      <cdr:y>0.04785</cdr:y>
    </cdr:to>
    <cdr:sp macro="" textlink="">
      <cdr:nvSpPr>
        <cdr:cNvPr id="2" name="Tekstvak 1">
          <a:extLst xmlns:a="http://schemas.openxmlformats.org/drawingml/2006/main">
            <a:ext uri="{FF2B5EF4-FFF2-40B4-BE49-F238E27FC236}">
              <a16:creationId xmlns:a16="http://schemas.microsoft.com/office/drawing/2014/main" id="{44778F30-1627-4200-BA3C-8D1B32BDF144}"/>
            </a:ext>
          </a:extLst>
        </cdr:cNvPr>
        <cdr:cNvSpPr txBox="1"/>
      </cdr:nvSpPr>
      <cdr:spPr>
        <a:xfrm xmlns:a="http://schemas.openxmlformats.org/drawingml/2006/main">
          <a:off x="0" y="0"/>
          <a:ext cx="2015280" cy="34099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10th,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18.xml><?xml version="1.0" encoding="utf-8"?>
<xdr:wsDr xmlns:xdr="http://schemas.openxmlformats.org/drawingml/2006/spreadsheetDrawing" xmlns:a="http://schemas.openxmlformats.org/drawingml/2006/main">
  <xdr:oneCellAnchor>
    <xdr:from>
      <xdr:col>17</xdr:col>
      <xdr:colOff>352425</xdr:colOff>
      <xdr:row>0</xdr:row>
      <xdr:rowOff>0</xdr:rowOff>
    </xdr:from>
    <xdr:ext cx="184731" cy="248209"/>
    <xdr:sp macro="" textlink="">
      <xdr:nvSpPr>
        <xdr:cNvPr id="7" name="Tekstvak 6">
          <a:extLst>
            <a:ext uri="{FF2B5EF4-FFF2-40B4-BE49-F238E27FC236}">
              <a16:creationId xmlns:a16="http://schemas.microsoft.com/office/drawing/2014/main" id="{43ECE7EE-1DE9-45EB-B120-10844C553D2D}"/>
            </a:ext>
          </a:extLst>
        </xdr:cNvPr>
        <xdr:cNvSpPr txBox="1"/>
      </xdr:nvSpPr>
      <xdr:spPr>
        <a:xfrm>
          <a:off x="11287125" y="8877300"/>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xdr:from>
      <xdr:col>4</xdr:col>
      <xdr:colOff>316233</xdr:colOff>
      <xdr:row>74</xdr:row>
      <xdr:rowOff>148670</xdr:rowOff>
    </xdr:from>
    <xdr:to>
      <xdr:col>16</xdr:col>
      <xdr:colOff>423283</xdr:colOff>
      <xdr:row>115</xdr:row>
      <xdr:rowOff>58870</xdr:rowOff>
    </xdr:to>
    <xdr:graphicFrame macro="">
      <xdr:nvGraphicFramePr>
        <xdr:cNvPr id="4" name="Grafiek 3">
          <a:extLst>
            <a:ext uri="{FF2B5EF4-FFF2-40B4-BE49-F238E27FC236}">
              <a16:creationId xmlns:a16="http://schemas.microsoft.com/office/drawing/2014/main" id="{60C2C004-836A-4F13-9EA8-018927BB4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126271</xdr:colOff>
      <xdr:row>11</xdr:row>
      <xdr:rowOff>16568</xdr:rowOff>
    </xdr:from>
    <xdr:to>
      <xdr:col>25</xdr:col>
      <xdr:colOff>513991</xdr:colOff>
      <xdr:row>50</xdr:row>
      <xdr:rowOff>84248</xdr:rowOff>
    </xdr:to>
    <xdr:graphicFrame macro="">
      <xdr:nvGraphicFramePr>
        <xdr:cNvPr id="5" name="Grafiek 10">
          <a:extLst>
            <a:ext uri="{FF2B5EF4-FFF2-40B4-BE49-F238E27FC236}">
              <a16:creationId xmlns:a16="http://schemas.microsoft.com/office/drawing/2014/main" id="{348AE75B-F9EE-41FA-A357-C8016F264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9.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0.36076</cdr:x>
      <cdr:y>0.08973</cdr:y>
    </cdr:from>
    <cdr:to>
      <cdr:x>0.9118</cdr:x>
      <cdr:y>0.22731</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2597477" y="646091"/>
          <a:ext cx="3967488"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Growth</a:t>
          </a:r>
          <a:r>
            <a:rPr lang="nl-NL" sz="1000" b="1" baseline="0">
              <a:solidFill>
                <a:schemeClr val="accent1"/>
              </a:solidFill>
              <a:latin typeface="Verdana Pro" panose="020B0604030504040204" pitchFamily="34" charset="0"/>
            </a:rPr>
            <a:t> lower then yesterday.</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0.55472</cdr:x>
      <cdr:y>0.6781</cdr:y>
    </cdr:from>
    <cdr:to>
      <cdr:x>0.89793</cdr:x>
      <cdr:y>0.76983</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3994012" y="4882319"/>
          <a:ext cx="2471112" cy="66045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0.72025</cdr:x>
      <cdr:y>0.95265</cdr:y>
    </cdr:from>
    <cdr:to>
      <cdr:x>1</cdr:x>
      <cdr:y>1</cdr:y>
    </cdr:to>
    <cdr:sp macro="" textlink="">
      <cdr:nvSpPr>
        <cdr:cNvPr id="5" name="Tekstvak 1">
          <a:extLst xmlns:a="http://schemas.openxmlformats.org/drawingml/2006/main">
            <a:ext uri="{FF2B5EF4-FFF2-40B4-BE49-F238E27FC236}">
              <a16:creationId xmlns:a16="http://schemas.microsoft.com/office/drawing/2014/main" id="{55CAF084-6E84-4A85-911A-C8EDE9AE6738}"/>
            </a:ext>
          </a:extLst>
        </cdr:cNvPr>
        <cdr:cNvSpPr txBox="1"/>
      </cdr:nvSpPr>
      <cdr:spPr>
        <a:xfrm xmlns:a="http://schemas.openxmlformats.org/drawingml/2006/main">
          <a:off x="5185835" y="6859060"/>
          <a:ext cx="2014165" cy="34094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LNAZ/NVIC, April 7rd, 14L00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dr:relSizeAnchor xmlns:cdr="http://schemas.openxmlformats.org/drawingml/2006/chartDrawing">
    <cdr:from>
      <cdr:x>0.79312</cdr:x>
      <cdr:y>0.61163</cdr:y>
    </cdr:from>
    <cdr:to>
      <cdr:x>0.92142</cdr:x>
      <cdr:y>0.73863</cdr:y>
    </cdr:to>
    <cdr:sp macro="" textlink="">
      <cdr:nvSpPr>
        <cdr:cNvPr id="6" name="Tekstvak 5">
          <a:extLst xmlns:a="http://schemas.openxmlformats.org/drawingml/2006/main">
            <a:ext uri="{FF2B5EF4-FFF2-40B4-BE49-F238E27FC236}">
              <a16:creationId xmlns:a16="http://schemas.microsoft.com/office/drawing/2014/main" id="{C49E51B0-3616-4CB3-8D84-F2B82BB3F907}"/>
            </a:ext>
          </a:extLst>
        </cdr:cNvPr>
        <cdr:cNvSpPr txBox="1"/>
      </cdr:nvSpPr>
      <cdr:spPr>
        <a:xfrm xmlns:a="http://schemas.openxmlformats.org/drawingml/2006/main">
          <a:off x="5652561" y="4403726"/>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userShapes>
</file>

<file path=xl/drawings/drawing20.xml><?xml version="1.0" encoding="utf-8"?>
<c:userShapes xmlns:c="http://schemas.openxmlformats.org/drawingml/2006/chart">
  <cdr:relSizeAnchor xmlns:cdr="http://schemas.openxmlformats.org/drawingml/2006/chartDrawing">
    <cdr:from>
      <cdr:x>0.09525</cdr:x>
      <cdr:y>0.14949</cdr:y>
    </cdr:from>
    <cdr:to>
      <cdr:x>0.34925</cdr:x>
      <cdr:y>0.29369</cdr:y>
    </cdr:to>
    <cdr:sp macro="" textlink="">
      <cdr:nvSpPr>
        <cdr:cNvPr id="2" name="Tekstvak 1">
          <a:extLst xmlns:a="http://schemas.openxmlformats.org/drawingml/2006/main">
            <a:ext uri="{FF2B5EF4-FFF2-40B4-BE49-F238E27FC236}">
              <a16:creationId xmlns:a16="http://schemas.microsoft.com/office/drawing/2014/main" id="{D3ACEC3C-3CA8-4FF4-BD46-0DB5B84DB542}"/>
            </a:ext>
          </a:extLst>
        </cdr:cNvPr>
        <cdr:cNvSpPr txBox="1"/>
      </cdr:nvSpPr>
      <cdr:spPr>
        <a:xfrm xmlns:a="http://schemas.openxmlformats.org/drawingml/2006/main">
          <a:off x="685800" y="1076324"/>
          <a:ext cx="1828800" cy="1038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0.03704</cdr:x>
      <cdr:y>0.14155</cdr:y>
    </cdr:from>
    <cdr:to>
      <cdr:x>0.48948</cdr:x>
      <cdr:y>0.26855</cdr:y>
    </cdr:to>
    <cdr:sp macro="" textlink="">
      <cdr:nvSpPr>
        <cdr:cNvPr id="3" name="Tekstvak 2">
          <a:extLst xmlns:a="http://schemas.openxmlformats.org/drawingml/2006/main">
            <a:ext uri="{FF2B5EF4-FFF2-40B4-BE49-F238E27FC236}">
              <a16:creationId xmlns:a16="http://schemas.microsoft.com/office/drawing/2014/main" id="{5D12B165-BFC1-4439-A33F-EAAC8CB2CA0C}"/>
            </a:ext>
          </a:extLst>
        </cdr:cNvPr>
        <cdr:cNvSpPr txBox="1"/>
      </cdr:nvSpPr>
      <cdr:spPr>
        <a:xfrm xmlns:a="http://schemas.openxmlformats.org/drawingml/2006/main">
          <a:off x="266699" y="1019175"/>
          <a:ext cx="3257551"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900" b="1">
            <a:solidFill>
              <a:schemeClr val="bg1">
                <a:lumMod val="50000"/>
              </a:schemeClr>
            </a:solidFill>
          </a:endParaRPr>
        </a:p>
      </cdr:txBody>
    </cdr:sp>
  </cdr:relSizeAnchor>
  <cdr:relSizeAnchor xmlns:cdr="http://schemas.openxmlformats.org/drawingml/2006/chartDrawing">
    <cdr:from>
      <cdr:x>0.1045</cdr:x>
      <cdr:y>0.64361</cdr:y>
    </cdr:from>
    <cdr:to>
      <cdr:x>0.45979</cdr:x>
      <cdr:y>0.68996</cdr:y>
    </cdr:to>
    <cdr:sp macro="" textlink="">
      <cdr:nvSpPr>
        <cdr:cNvPr id="4" name="Tekstvak 3">
          <a:extLst xmlns:a="http://schemas.openxmlformats.org/drawingml/2006/main">
            <a:ext uri="{FF2B5EF4-FFF2-40B4-BE49-F238E27FC236}">
              <a16:creationId xmlns:a16="http://schemas.microsoft.com/office/drawing/2014/main" id="{847F9299-4444-4804-9E62-F3EAFA18A2D9}"/>
            </a:ext>
          </a:extLst>
        </cdr:cNvPr>
        <cdr:cNvSpPr txBox="1"/>
      </cdr:nvSpPr>
      <cdr:spPr>
        <a:xfrm xmlns:a="http://schemas.openxmlformats.org/drawingml/2006/main">
          <a:off x="752383" y="4633961"/>
          <a:ext cx="2558088" cy="333720"/>
        </a:xfrm>
        <a:prstGeom xmlns:a="http://schemas.openxmlformats.org/drawingml/2006/main" prst="rect">
          <a:avLst/>
        </a:prstGeom>
        <a:solidFill xmlns:a="http://schemas.openxmlformats.org/drawingml/2006/main">
          <a:schemeClr val="tx2">
            <a:lumMod val="20000"/>
            <a:lumOff val="80000"/>
          </a:schemeClr>
        </a:solidFill>
      </cdr:spPr>
      <cdr:txBody>
        <a:bodyPr xmlns:a="http://schemas.openxmlformats.org/drawingml/2006/main" vertOverflow="clip" wrap="none" rtlCol="0"/>
        <a:lstStyle xmlns:a="http://schemas.openxmlformats.org/drawingml/2006/main"/>
        <a:p xmlns:a="http://schemas.openxmlformats.org/drawingml/2006/main">
          <a:r>
            <a:rPr lang="en-US" sz="1800" b="1"/>
            <a:t>Normal free capacity: 575</a:t>
          </a:r>
          <a:endParaRPr lang="LID4096" sz="900" b="1">
            <a:solidFill>
              <a:schemeClr val="bg1"/>
            </a:solidFill>
          </a:endParaRPr>
        </a:p>
      </cdr:txBody>
    </cdr:sp>
  </cdr:relSizeAnchor>
  <cdr:relSizeAnchor xmlns:cdr="http://schemas.openxmlformats.org/drawingml/2006/chartDrawing">
    <cdr:from>
      <cdr:x>0.11947</cdr:x>
      <cdr:y>0.01994</cdr:y>
    </cdr:from>
    <cdr:to>
      <cdr:x>0.83162</cdr:x>
      <cdr:y>0.07735</cdr:y>
    </cdr:to>
    <cdr:sp macro="" textlink="">
      <cdr:nvSpPr>
        <cdr:cNvPr id="7" name="Tekstvak 6">
          <a:extLst xmlns:a="http://schemas.openxmlformats.org/drawingml/2006/main">
            <a:ext uri="{FF2B5EF4-FFF2-40B4-BE49-F238E27FC236}">
              <a16:creationId xmlns:a16="http://schemas.microsoft.com/office/drawing/2014/main" id="{50865F89-97E5-43AD-BCC1-6E3970504A6F}"/>
            </a:ext>
          </a:extLst>
        </cdr:cNvPr>
        <cdr:cNvSpPr txBox="1"/>
      </cdr:nvSpPr>
      <cdr:spPr>
        <a:xfrm xmlns:a="http://schemas.openxmlformats.org/drawingml/2006/main">
          <a:off x="861294" y="143499"/>
          <a:ext cx="5134263" cy="41321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cdr:x>
      <cdr:y>0</cdr:y>
    </cdr:from>
    <cdr:to>
      <cdr:x>0.27975</cdr:x>
      <cdr:y>0.04735</cdr:y>
    </cdr:to>
    <cdr:sp macro="" textlink="">
      <cdr:nvSpPr>
        <cdr:cNvPr id="8" name="Tekstvak 1">
          <a:extLst xmlns:a="http://schemas.openxmlformats.org/drawingml/2006/main">
            <a:ext uri="{FF2B5EF4-FFF2-40B4-BE49-F238E27FC236}">
              <a16:creationId xmlns:a16="http://schemas.microsoft.com/office/drawing/2014/main" id="{6FD44D09-3A5D-45F2-8F76-8111B448B79A}"/>
            </a:ext>
          </a:extLst>
        </cdr:cNvPr>
        <cdr:cNvSpPr txBox="1"/>
      </cdr:nvSpPr>
      <cdr:spPr>
        <a:xfrm xmlns:a="http://schemas.openxmlformats.org/drawingml/2006/main">
          <a:off x="0" y="0"/>
          <a:ext cx="2016865" cy="34081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LNAC/NVIC,</a:t>
          </a:r>
          <a:r>
            <a:rPr lang="en-US" sz="900" b="1" baseline="0">
              <a:effectLst/>
              <a:latin typeface="+mn-lt"/>
              <a:ea typeface="+mn-ea"/>
              <a:cs typeface="+mn-cs"/>
            </a:rPr>
            <a:t> April</a:t>
          </a:r>
          <a:r>
            <a:rPr lang="en-US" sz="900" b="1">
              <a:effectLst/>
              <a:latin typeface="+mn-lt"/>
              <a:ea typeface="+mn-ea"/>
              <a:cs typeface="+mn-cs"/>
            </a:rPr>
            <a:t> 12th, 14:00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dr:relSizeAnchor xmlns:cdr="http://schemas.openxmlformats.org/drawingml/2006/chartDrawing">
    <cdr:from>
      <cdr:x>0.10583</cdr:x>
      <cdr:y>0.16951</cdr:y>
    </cdr:from>
    <cdr:to>
      <cdr:x>1</cdr:x>
      <cdr:y>0.22856</cdr:y>
    </cdr:to>
    <cdr:sp macro="" textlink="">
      <cdr:nvSpPr>
        <cdr:cNvPr id="10" name="Tekstvak 1">
          <a:extLst xmlns:a="http://schemas.openxmlformats.org/drawingml/2006/main">
            <a:ext uri="{FF2B5EF4-FFF2-40B4-BE49-F238E27FC236}">
              <a16:creationId xmlns:a16="http://schemas.microsoft.com/office/drawing/2014/main" id="{E825A8BE-09AE-42B1-B2AA-D748463D63E6}"/>
            </a:ext>
          </a:extLst>
        </cdr:cNvPr>
        <cdr:cNvSpPr txBox="1"/>
      </cdr:nvSpPr>
      <cdr:spPr>
        <a:xfrm xmlns:a="http://schemas.openxmlformats.org/drawingml/2006/main">
          <a:off x="761976" y="1220469"/>
          <a:ext cx="6438024" cy="42516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800" b="1"/>
            <a:t>Emergency capacity:</a:t>
          </a:r>
          <a:r>
            <a:rPr lang="en-US" sz="1800" b="1" baseline="0"/>
            <a:t> </a:t>
          </a:r>
          <a:r>
            <a:rPr lang="en-US" sz="1800" b="1"/>
            <a:t>1.900 beds </a:t>
          </a:r>
          <a:r>
            <a:rPr lang="en-US" sz="900" b="1"/>
            <a:t>(</a:t>
          </a:r>
          <a:r>
            <a:rPr lang="en-US" sz="900" b="1" baseline="0"/>
            <a:t> excluding </a:t>
          </a:r>
          <a:r>
            <a:rPr lang="en-US" sz="900" b="1"/>
            <a:t>500 for regular</a:t>
          </a:r>
          <a:r>
            <a:rPr lang="en-US" sz="900" b="1" baseline="0"/>
            <a:t> care = 2.400 total)</a:t>
          </a:r>
          <a:endParaRPr lang="LID4096" sz="900" b="1"/>
        </a:p>
      </cdr:txBody>
    </cdr:sp>
  </cdr:relSizeAnchor>
  <cdr:relSizeAnchor xmlns:cdr="http://schemas.openxmlformats.org/drawingml/2006/chartDrawing">
    <cdr:from>
      <cdr:x>0.1536</cdr:x>
      <cdr:y>0.13909</cdr:y>
    </cdr:from>
    <cdr:to>
      <cdr:x>0.58575</cdr:x>
      <cdr:y>0.20671</cdr:y>
    </cdr:to>
    <cdr:sp macro="" textlink="">
      <cdr:nvSpPr>
        <cdr:cNvPr id="11" name="Tekstvak 10">
          <a:extLst xmlns:a="http://schemas.openxmlformats.org/drawingml/2006/main">
            <a:ext uri="{FF2B5EF4-FFF2-40B4-BE49-F238E27FC236}">
              <a16:creationId xmlns:a16="http://schemas.microsoft.com/office/drawing/2014/main" id="{2EB76238-F3D6-4D0E-B872-0963B99520AE}"/>
            </a:ext>
          </a:extLst>
        </cdr:cNvPr>
        <cdr:cNvSpPr txBox="1"/>
      </cdr:nvSpPr>
      <cdr:spPr>
        <a:xfrm xmlns:a="http://schemas.openxmlformats.org/drawingml/2006/main">
          <a:off x="1105953" y="1001429"/>
          <a:ext cx="3111480" cy="48686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600"/>
        </a:p>
      </cdr:txBody>
    </cdr:sp>
  </cdr:relSizeAnchor>
  <cdr:relSizeAnchor xmlns:cdr="http://schemas.openxmlformats.org/drawingml/2006/chartDrawing">
    <cdr:from>
      <cdr:x>0.1174</cdr:x>
      <cdr:y>0.49247</cdr:y>
    </cdr:from>
    <cdr:to>
      <cdr:x>0.72367</cdr:x>
      <cdr:y>0.5348</cdr:y>
    </cdr:to>
    <cdr:sp macro="" textlink="">
      <cdr:nvSpPr>
        <cdr:cNvPr id="5" name="Tekstvak 4">
          <a:extLst xmlns:a="http://schemas.openxmlformats.org/drawingml/2006/main">
            <a:ext uri="{FF2B5EF4-FFF2-40B4-BE49-F238E27FC236}">
              <a16:creationId xmlns:a16="http://schemas.microsoft.com/office/drawing/2014/main" id="{2D7997B9-426F-4290-9A28-99F0DF4A0785}"/>
            </a:ext>
          </a:extLst>
        </cdr:cNvPr>
        <cdr:cNvSpPr txBox="1"/>
      </cdr:nvSpPr>
      <cdr:spPr>
        <a:xfrm xmlns:a="http://schemas.openxmlformats.org/drawingml/2006/main">
          <a:off x="845304" y="3545760"/>
          <a:ext cx="4365146" cy="304822"/>
        </a:xfrm>
        <a:prstGeom xmlns:a="http://schemas.openxmlformats.org/drawingml/2006/main" prst="rect">
          <a:avLst/>
        </a:prstGeom>
        <a:solidFill xmlns:a="http://schemas.openxmlformats.org/drawingml/2006/main">
          <a:schemeClr val="tx2">
            <a:lumMod val="20000"/>
            <a:lumOff val="80000"/>
          </a:schemeClr>
        </a:solidFill>
      </cdr:spPr>
      <cdr:txBody>
        <a:bodyPr xmlns:a="http://schemas.openxmlformats.org/drawingml/2006/main" vertOverflow="clip" wrap="none" rtlCol="0"/>
        <a:lstStyle xmlns:a="http://schemas.openxmlformats.org/drawingml/2006/main"/>
        <a:p xmlns:a="http://schemas.openxmlformats.org/drawingml/2006/main">
          <a:r>
            <a:rPr lang="en-US" sz="1400" baseline="0"/>
            <a:t>We need to get below this line, before measures can relax</a:t>
          </a:r>
          <a:endParaRPr lang="LID4096" sz="1400"/>
        </a:p>
      </cdr:txBody>
    </cdr:sp>
  </cdr:relSizeAnchor>
</c:userShapes>
</file>

<file path=xl/drawings/drawing21.xml><?xml version="1.0" encoding="utf-8"?>
<xdr:wsDr xmlns:xdr="http://schemas.openxmlformats.org/drawingml/2006/spreadsheetDrawing" xmlns:a="http://schemas.openxmlformats.org/drawingml/2006/main">
  <xdr:twoCellAnchor editAs="absolute">
    <xdr:from>
      <xdr:col>20</xdr:col>
      <xdr:colOff>415091</xdr:colOff>
      <xdr:row>147</xdr:row>
      <xdr:rowOff>98877</xdr:rowOff>
    </xdr:from>
    <xdr:to>
      <xdr:col>31</xdr:col>
      <xdr:colOff>181054</xdr:colOff>
      <xdr:row>184</xdr:row>
      <xdr:rowOff>21323</xdr:rowOff>
    </xdr:to>
    <xdr:graphicFrame macro="">
      <xdr:nvGraphicFramePr>
        <xdr:cNvPr id="6" name="Grafiek 6">
          <a:extLst>
            <a:ext uri="{FF2B5EF4-FFF2-40B4-BE49-F238E27FC236}">
              <a16:creationId xmlns:a16="http://schemas.microsoft.com/office/drawing/2014/main" id="{628652B8-0DEA-4BB5-A06C-B3391D6E34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13</xdr:col>
      <xdr:colOff>352425</xdr:colOff>
      <xdr:row>10</xdr:row>
      <xdr:rowOff>114300</xdr:rowOff>
    </xdr:from>
    <xdr:ext cx="184731" cy="248209"/>
    <xdr:sp macro="" textlink="">
      <xdr:nvSpPr>
        <xdr:cNvPr id="9" name="Tekstvak 8">
          <a:extLst>
            <a:ext uri="{FF2B5EF4-FFF2-40B4-BE49-F238E27FC236}">
              <a16:creationId xmlns:a16="http://schemas.microsoft.com/office/drawing/2014/main" id="{4DDC06BB-FB3C-4EF7-A1EE-DF4B1BAD583C}"/>
            </a:ext>
          </a:extLst>
        </xdr:cNvPr>
        <xdr:cNvSpPr txBox="1"/>
      </xdr:nvSpPr>
      <xdr:spPr>
        <a:xfrm>
          <a:off x="10144125" y="8877300"/>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editAs="absolute">
    <xdr:from>
      <xdr:col>2</xdr:col>
      <xdr:colOff>18305</xdr:colOff>
      <xdr:row>28</xdr:row>
      <xdr:rowOff>31832</xdr:rowOff>
    </xdr:from>
    <xdr:to>
      <xdr:col>11</xdr:col>
      <xdr:colOff>643333</xdr:colOff>
      <xdr:row>67</xdr:row>
      <xdr:rowOff>14604</xdr:rowOff>
    </xdr:to>
    <xdr:graphicFrame macro="">
      <xdr:nvGraphicFramePr>
        <xdr:cNvPr id="11" name="Grafiek 15">
          <a:extLst>
            <a:ext uri="{FF2B5EF4-FFF2-40B4-BE49-F238E27FC236}">
              <a16:creationId xmlns:a16="http://schemas.microsoft.com/office/drawing/2014/main" id="{8892E5DA-831A-40E1-BC20-BCF7893DE6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14</xdr:col>
      <xdr:colOff>4715</xdr:colOff>
      <xdr:row>28</xdr:row>
      <xdr:rowOff>10088</xdr:rowOff>
    </xdr:from>
    <xdr:to>
      <xdr:col>24</xdr:col>
      <xdr:colOff>455572</xdr:colOff>
      <xdr:row>66</xdr:row>
      <xdr:rowOff>177917</xdr:rowOff>
    </xdr:to>
    <xdr:graphicFrame macro="">
      <xdr:nvGraphicFramePr>
        <xdr:cNvPr id="13" name="Grafiek 15">
          <a:extLst>
            <a:ext uri="{FF2B5EF4-FFF2-40B4-BE49-F238E27FC236}">
              <a16:creationId xmlns:a16="http://schemas.microsoft.com/office/drawing/2014/main" id="{EA12A2E5-5CC1-4571-9E05-2B9C3E52E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4</xdr:col>
      <xdr:colOff>352425</xdr:colOff>
      <xdr:row>143</xdr:row>
      <xdr:rowOff>114300</xdr:rowOff>
    </xdr:from>
    <xdr:ext cx="184731" cy="248209"/>
    <xdr:sp macro="" textlink="">
      <xdr:nvSpPr>
        <xdr:cNvPr id="7" name="Tekstvak 6">
          <a:extLst>
            <a:ext uri="{FF2B5EF4-FFF2-40B4-BE49-F238E27FC236}">
              <a16:creationId xmlns:a16="http://schemas.microsoft.com/office/drawing/2014/main" id="{62BE09AE-C46B-4673-944B-CE2629B6CEF5}"/>
            </a:ext>
          </a:extLst>
        </xdr:cNvPr>
        <xdr:cNvSpPr txBox="1"/>
      </xdr:nvSpPr>
      <xdr:spPr>
        <a:xfrm>
          <a:off x="10816318" y="8577943"/>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editAs="absolute">
    <xdr:from>
      <xdr:col>26</xdr:col>
      <xdr:colOff>1922</xdr:colOff>
      <xdr:row>28</xdr:row>
      <xdr:rowOff>28575</xdr:rowOff>
    </xdr:from>
    <xdr:to>
      <xdr:col>38</xdr:col>
      <xdr:colOff>391322</xdr:colOff>
      <xdr:row>67</xdr:row>
      <xdr:rowOff>11347</xdr:rowOff>
    </xdr:to>
    <xdr:graphicFrame macro="">
      <xdr:nvGraphicFramePr>
        <xdr:cNvPr id="12" name="Grafiek 15">
          <a:extLst>
            <a:ext uri="{FF2B5EF4-FFF2-40B4-BE49-F238E27FC236}">
              <a16:creationId xmlns:a16="http://schemas.microsoft.com/office/drawing/2014/main" id="{47B50488-6443-402F-9782-0EF703D5D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13</xdr:col>
      <xdr:colOff>352425</xdr:colOff>
      <xdr:row>121</xdr:row>
      <xdr:rowOff>114300</xdr:rowOff>
    </xdr:from>
    <xdr:ext cx="184731" cy="248209"/>
    <xdr:sp macro="" textlink="">
      <xdr:nvSpPr>
        <xdr:cNvPr id="8" name="Tekstvak 7">
          <a:extLst>
            <a:ext uri="{FF2B5EF4-FFF2-40B4-BE49-F238E27FC236}">
              <a16:creationId xmlns:a16="http://schemas.microsoft.com/office/drawing/2014/main" id="{CF33C40E-982F-48A3-9F8A-2B98E72C4A4D}"/>
            </a:ext>
          </a:extLst>
        </xdr:cNvPr>
        <xdr:cNvSpPr txBox="1"/>
      </xdr:nvSpPr>
      <xdr:spPr>
        <a:xfrm>
          <a:off x="9734550" y="2066925"/>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xdr:from>
      <xdr:col>7</xdr:col>
      <xdr:colOff>181282</xdr:colOff>
      <xdr:row>147</xdr:row>
      <xdr:rowOff>4660</xdr:rowOff>
    </xdr:from>
    <xdr:to>
      <xdr:col>18</xdr:col>
      <xdr:colOff>221657</xdr:colOff>
      <xdr:row>183</xdr:row>
      <xdr:rowOff>157696</xdr:rowOff>
    </xdr:to>
    <xdr:graphicFrame macro="">
      <xdr:nvGraphicFramePr>
        <xdr:cNvPr id="3" name="Grafiek 2">
          <a:extLst>
            <a:ext uri="{FF2B5EF4-FFF2-40B4-BE49-F238E27FC236}">
              <a16:creationId xmlns:a16="http://schemas.microsoft.com/office/drawing/2014/main" id="{25593240-5E60-4E70-884B-1E5EDD206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380999</xdr:colOff>
      <xdr:row>118</xdr:row>
      <xdr:rowOff>163285</xdr:rowOff>
    </xdr:from>
    <xdr:to>
      <xdr:col>46</xdr:col>
      <xdr:colOff>302313</xdr:colOff>
      <xdr:row>157</xdr:row>
      <xdr:rowOff>48085</xdr:rowOff>
    </xdr:to>
    <xdr:graphicFrame macro="">
      <xdr:nvGraphicFramePr>
        <xdr:cNvPr id="4" name="Grafiek 3">
          <a:extLst>
            <a:ext uri="{FF2B5EF4-FFF2-40B4-BE49-F238E27FC236}">
              <a16:creationId xmlns:a16="http://schemas.microsoft.com/office/drawing/2014/main" id="{62BCF73F-FE5B-4AE4-A712-A55FBBC8F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cdr:x>
      <cdr:y>0</cdr:y>
    </cdr:from>
    <cdr:to>
      <cdr:x>0.30412</cdr:x>
      <cdr:y>0.05844</cdr:y>
    </cdr:to>
    <cdr:sp macro="" textlink="">
      <cdr:nvSpPr>
        <cdr:cNvPr id="2" name="Tekstvak 1">
          <a:extLst xmlns:a="http://schemas.openxmlformats.org/drawingml/2006/main">
            <a:ext uri="{FF2B5EF4-FFF2-40B4-BE49-F238E27FC236}">
              <a16:creationId xmlns:a16="http://schemas.microsoft.com/office/drawing/2014/main" id="{9DC42016-28F2-4E27-9F37-32CA9482CBFF}"/>
            </a:ext>
          </a:extLst>
        </cdr:cNvPr>
        <cdr:cNvSpPr txBox="1"/>
      </cdr:nvSpPr>
      <cdr:spPr>
        <a:xfrm xmlns:a="http://schemas.openxmlformats.org/drawingml/2006/main">
          <a:off x="0" y="0"/>
          <a:ext cx="2189648" cy="4208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Source: RIVM, April 12h,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graphic:</a:t>
          </a:r>
          <a:r>
            <a:rPr lang="en-US" sz="1100" b="1" baseline="0">
              <a:effectLst/>
              <a:latin typeface="+mn-lt"/>
              <a:ea typeface="+mn-ea"/>
              <a:cs typeface="+mn-cs"/>
            </a:rPr>
            <a:t> twitter.com/yorickb</a:t>
          </a:r>
          <a:endParaRPr lang="en-NL">
            <a:effectLst/>
          </a:endParaRPr>
        </a:p>
      </cdr:txBody>
    </cdr:sp>
  </cdr:relSizeAnchor>
</c:userShapes>
</file>

<file path=xl/drawings/drawing23.xml><?xml version="1.0" encoding="utf-8"?>
<c:userShapes xmlns:c="http://schemas.openxmlformats.org/drawingml/2006/chart">
  <cdr:relSizeAnchor xmlns:cdr="http://schemas.openxmlformats.org/drawingml/2006/chartDrawing">
    <cdr:from>
      <cdr:x>0</cdr:x>
      <cdr:y>0</cdr:y>
    </cdr:from>
    <cdr:to>
      <cdr:x>0.33503</cdr:x>
      <cdr:y>0.06826</cdr:y>
    </cdr:to>
    <cdr:sp macro="" textlink="">
      <cdr:nvSpPr>
        <cdr:cNvPr id="2" name="Tekstvak 1">
          <a:extLst xmlns:a="http://schemas.openxmlformats.org/drawingml/2006/main">
            <a:ext uri="{FF2B5EF4-FFF2-40B4-BE49-F238E27FC236}">
              <a16:creationId xmlns:a16="http://schemas.microsoft.com/office/drawing/2014/main" id="{9DC42016-28F2-4E27-9F37-32CA9482CBFF}"/>
            </a:ext>
          </a:extLst>
        </cdr:cNvPr>
        <cdr:cNvSpPr txBox="1"/>
      </cdr:nvSpPr>
      <cdr:spPr>
        <a:xfrm xmlns:a="http://schemas.openxmlformats.org/drawingml/2006/main">
          <a:off x="0" y="0"/>
          <a:ext cx="2412245" cy="49149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Source: RIVM, April</a:t>
          </a:r>
          <a:r>
            <a:rPr lang="en-US" sz="1100" b="1" baseline="0">
              <a:effectLst/>
              <a:latin typeface="+mn-lt"/>
              <a:ea typeface="+mn-ea"/>
              <a:cs typeface="+mn-cs"/>
            </a:rPr>
            <a:t> 12th</a:t>
          </a:r>
          <a:r>
            <a:rPr lang="en-US" sz="11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graphic:</a:t>
          </a:r>
          <a:r>
            <a:rPr lang="en-US" sz="1100" b="1" baseline="0">
              <a:effectLst/>
              <a:latin typeface="+mn-lt"/>
              <a:ea typeface="+mn-ea"/>
              <a:cs typeface="+mn-cs"/>
            </a:rPr>
            <a:t> twitter.com/yorickb</a:t>
          </a:r>
          <a:endParaRPr lang="en-NL">
            <a:effectLst/>
          </a:endParaRPr>
        </a:p>
      </cdr:txBody>
    </cdr:sp>
  </cdr:relSizeAnchor>
</c:userShapes>
</file>

<file path=xl/drawings/drawing24.xml><?xml version="1.0" encoding="utf-8"?>
<c:userShapes xmlns:c="http://schemas.openxmlformats.org/drawingml/2006/chart">
  <cdr:relSizeAnchor xmlns:cdr="http://schemas.openxmlformats.org/drawingml/2006/chartDrawing">
    <cdr:from>
      <cdr:x>0</cdr:x>
      <cdr:y>0</cdr:y>
    </cdr:from>
    <cdr:to>
      <cdr:x>0.33503</cdr:x>
      <cdr:y>0.06826</cdr:y>
    </cdr:to>
    <cdr:sp macro="" textlink="">
      <cdr:nvSpPr>
        <cdr:cNvPr id="2" name="Tekstvak 1">
          <a:extLst xmlns:a="http://schemas.openxmlformats.org/drawingml/2006/main">
            <a:ext uri="{FF2B5EF4-FFF2-40B4-BE49-F238E27FC236}">
              <a16:creationId xmlns:a16="http://schemas.microsoft.com/office/drawing/2014/main" id="{9DC42016-28F2-4E27-9F37-32CA9482CBFF}"/>
            </a:ext>
          </a:extLst>
        </cdr:cNvPr>
        <cdr:cNvSpPr txBox="1"/>
      </cdr:nvSpPr>
      <cdr:spPr>
        <a:xfrm xmlns:a="http://schemas.openxmlformats.org/drawingml/2006/main">
          <a:off x="0" y="0"/>
          <a:ext cx="2412245" cy="49149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Source: RIVM, April 12th,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graphic:</a:t>
          </a:r>
          <a:r>
            <a:rPr lang="en-US" sz="1100" b="1" baseline="0">
              <a:effectLst/>
              <a:latin typeface="+mn-lt"/>
              <a:ea typeface="+mn-ea"/>
              <a:cs typeface="+mn-cs"/>
            </a:rPr>
            <a:t> twitter.com/yorickb</a:t>
          </a:r>
          <a:endParaRPr lang="en-NL">
            <a:effectLst/>
          </a:endParaRPr>
        </a:p>
      </cdr:txBody>
    </cdr:sp>
  </cdr:relSizeAnchor>
</c:userShapes>
</file>

<file path=xl/drawings/drawing25.xml><?xml version="1.0" encoding="utf-8"?>
<c:userShapes xmlns:c="http://schemas.openxmlformats.org/drawingml/2006/chart">
  <cdr:relSizeAnchor xmlns:cdr="http://schemas.openxmlformats.org/drawingml/2006/chartDrawing">
    <cdr:from>
      <cdr:x>0.00296</cdr:x>
      <cdr:y>0.00576</cdr:y>
    </cdr:from>
    <cdr:to>
      <cdr:x>0.26005</cdr:x>
      <cdr:y>0.06426</cdr:y>
    </cdr:to>
    <cdr:sp macro="" textlink="">
      <cdr:nvSpPr>
        <cdr:cNvPr id="2" name="Tekstvak 1">
          <a:extLst xmlns:a="http://schemas.openxmlformats.org/drawingml/2006/main">
            <a:ext uri="{FF2B5EF4-FFF2-40B4-BE49-F238E27FC236}">
              <a16:creationId xmlns:a16="http://schemas.microsoft.com/office/drawing/2014/main" id="{D57E1037-2E33-4916-A47D-2FE4F2DDE245}"/>
            </a:ext>
          </a:extLst>
        </cdr:cNvPr>
        <cdr:cNvSpPr txBox="1"/>
      </cdr:nvSpPr>
      <cdr:spPr>
        <a:xfrm xmlns:a="http://schemas.openxmlformats.org/drawingml/2006/main">
          <a:off x="26634" y="41481"/>
          <a:ext cx="2313795" cy="42116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Source: RIVM, April</a:t>
          </a:r>
          <a:r>
            <a:rPr lang="en-US" sz="1100" b="1" baseline="0">
              <a:effectLst/>
              <a:latin typeface="+mn-lt"/>
              <a:ea typeface="+mn-ea"/>
              <a:cs typeface="+mn-cs"/>
            </a:rPr>
            <a:t> 12th</a:t>
          </a:r>
          <a:r>
            <a:rPr lang="en-US" sz="11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graphic:</a:t>
          </a:r>
          <a:r>
            <a:rPr lang="en-US" sz="1100" b="1" baseline="0">
              <a:effectLst/>
              <a:latin typeface="+mn-lt"/>
              <a:ea typeface="+mn-ea"/>
              <a:cs typeface="+mn-cs"/>
            </a:rPr>
            <a:t> twitter.com/yorickb</a:t>
          </a:r>
          <a:endParaRPr lang="en-NL">
            <a:effectLst/>
          </a:endParaRPr>
        </a:p>
      </cdr:txBody>
    </cdr:sp>
  </cdr:relSizeAnchor>
</c:userShapes>
</file>

<file path=xl/drawings/drawing26.xml><?xml version="1.0" encoding="utf-8"?>
<xdr:wsDr xmlns:xdr="http://schemas.openxmlformats.org/drawingml/2006/spreadsheetDrawing" xmlns:a="http://schemas.openxmlformats.org/drawingml/2006/main">
  <xdr:twoCellAnchor editAs="absolute">
    <xdr:from>
      <xdr:col>0</xdr:col>
      <xdr:colOff>581356</xdr:colOff>
      <xdr:row>53</xdr:row>
      <xdr:rowOff>151082</xdr:rowOff>
    </xdr:from>
    <xdr:to>
      <xdr:col>12</xdr:col>
      <xdr:colOff>199456</xdr:colOff>
      <xdr:row>91</xdr:row>
      <xdr:rowOff>112082</xdr:rowOff>
    </xdr:to>
    <xdr:graphicFrame macro="">
      <xdr:nvGraphicFramePr>
        <xdr:cNvPr id="2" name="Grafiek 1">
          <a:extLst>
            <a:ext uri="{FF2B5EF4-FFF2-40B4-BE49-F238E27FC236}">
              <a16:creationId xmlns:a16="http://schemas.microsoft.com/office/drawing/2014/main" id="{CB123CF1-01C9-4FC0-9085-E3CEA704E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14</xdr:col>
      <xdr:colOff>352425</xdr:colOff>
      <xdr:row>3</xdr:row>
      <xdr:rowOff>114300</xdr:rowOff>
    </xdr:from>
    <xdr:ext cx="184731" cy="248209"/>
    <xdr:sp macro="" textlink="">
      <xdr:nvSpPr>
        <xdr:cNvPr id="7" name="Tekstvak 6">
          <a:extLst>
            <a:ext uri="{FF2B5EF4-FFF2-40B4-BE49-F238E27FC236}">
              <a16:creationId xmlns:a16="http://schemas.microsoft.com/office/drawing/2014/main" id="{6D916AB8-232C-4CC9-BD1B-3ABD186F567E}"/>
            </a:ext>
          </a:extLst>
        </xdr:cNvPr>
        <xdr:cNvSpPr txBox="1"/>
      </xdr:nvSpPr>
      <xdr:spPr>
        <a:xfrm>
          <a:off x="10144125" y="8877300"/>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editAs="absolute">
    <xdr:from>
      <xdr:col>1</xdr:col>
      <xdr:colOff>20726</xdr:colOff>
      <xdr:row>96</xdr:row>
      <xdr:rowOff>155554</xdr:rowOff>
    </xdr:from>
    <xdr:to>
      <xdr:col>12</xdr:col>
      <xdr:colOff>248426</xdr:colOff>
      <xdr:row>134</xdr:row>
      <xdr:rowOff>116554</xdr:rowOff>
    </xdr:to>
    <xdr:graphicFrame macro="">
      <xdr:nvGraphicFramePr>
        <xdr:cNvPr id="8" name="Grafiek 17">
          <a:extLst>
            <a:ext uri="{FF2B5EF4-FFF2-40B4-BE49-F238E27FC236}">
              <a16:creationId xmlns:a16="http://schemas.microsoft.com/office/drawing/2014/main" id="{3A808E43-80C6-4AE0-944E-A75FC1795C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25</xdr:col>
      <xdr:colOff>425070</xdr:colOff>
      <xdr:row>53</xdr:row>
      <xdr:rowOff>164529</xdr:rowOff>
    </xdr:from>
    <xdr:to>
      <xdr:col>37</xdr:col>
      <xdr:colOff>347970</xdr:colOff>
      <xdr:row>91</xdr:row>
      <xdr:rowOff>125529</xdr:rowOff>
    </xdr:to>
    <xdr:graphicFrame macro="">
      <xdr:nvGraphicFramePr>
        <xdr:cNvPr id="9" name="Grafiek 1">
          <a:extLst>
            <a:ext uri="{FF2B5EF4-FFF2-40B4-BE49-F238E27FC236}">
              <a16:creationId xmlns:a16="http://schemas.microsoft.com/office/drawing/2014/main" id="{0065DFF2-0B73-4BDF-B2FD-8AC75A5606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38</xdr:col>
      <xdr:colOff>590640</xdr:colOff>
      <xdr:row>53</xdr:row>
      <xdr:rowOff>153353</xdr:rowOff>
    </xdr:from>
    <xdr:to>
      <xdr:col>50</xdr:col>
      <xdr:colOff>475440</xdr:colOff>
      <xdr:row>91</xdr:row>
      <xdr:rowOff>114353</xdr:rowOff>
    </xdr:to>
    <xdr:graphicFrame macro="">
      <xdr:nvGraphicFramePr>
        <xdr:cNvPr id="15" name="Grafiek 14">
          <a:extLst>
            <a:ext uri="{FF2B5EF4-FFF2-40B4-BE49-F238E27FC236}">
              <a16:creationId xmlns:a16="http://schemas.microsoft.com/office/drawing/2014/main" id="{5591B999-FE84-40A2-AC01-00A2B75AFE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13</xdr:col>
      <xdr:colOff>396941</xdr:colOff>
      <xdr:row>97</xdr:row>
      <xdr:rowOff>18996</xdr:rowOff>
    </xdr:from>
    <xdr:to>
      <xdr:col>24</xdr:col>
      <xdr:colOff>548441</xdr:colOff>
      <xdr:row>134</xdr:row>
      <xdr:rowOff>170496</xdr:rowOff>
    </xdr:to>
    <xdr:graphicFrame macro="">
      <xdr:nvGraphicFramePr>
        <xdr:cNvPr id="4" name="Grafiek 3">
          <a:extLst>
            <a:ext uri="{FF2B5EF4-FFF2-40B4-BE49-F238E27FC236}">
              <a16:creationId xmlns:a16="http://schemas.microsoft.com/office/drawing/2014/main" id="{9413E82C-6E6F-43D3-968D-FE49A4A3F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26</xdr:col>
      <xdr:colOff>466</xdr:colOff>
      <xdr:row>96</xdr:row>
      <xdr:rowOff>172949</xdr:rowOff>
    </xdr:from>
    <xdr:to>
      <xdr:col>37</xdr:col>
      <xdr:colOff>361516</xdr:colOff>
      <xdr:row>134</xdr:row>
      <xdr:rowOff>133949</xdr:rowOff>
    </xdr:to>
    <xdr:graphicFrame macro="">
      <xdr:nvGraphicFramePr>
        <xdr:cNvPr id="5" name="Grafiek 4">
          <a:extLst>
            <a:ext uri="{FF2B5EF4-FFF2-40B4-BE49-F238E27FC236}">
              <a16:creationId xmlns:a16="http://schemas.microsoft.com/office/drawing/2014/main" id="{EE912A36-4B17-4320-94A5-4259C7C5D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38</xdr:col>
      <xdr:colOff>402152</xdr:colOff>
      <xdr:row>97</xdr:row>
      <xdr:rowOff>19594</xdr:rowOff>
    </xdr:from>
    <xdr:to>
      <xdr:col>53</xdr:col>
      <xdr:colOff>258152</xdr:colOff>
      <xdr:row>134</xdr:row>
      <xdr:rowOff>171094</xdr:rowOff>
    </xdr:to>
    <xdr:graphicFrame macro="">
      <xdr:nvGraphicFramePr>
        <xdr:cNvPr id="11" name="Grafiek 10">
          <a:extLst>
            <a:ext uri="{FF2B5EF4-FFF2-40B4-BE49-F238E27FC236}">
              <a16:creationId xmlns:a16="http://schemas.microsoft.com/office/drawing/2014/main" id="{710448E5-1F39-455F-BCF4-B4C8C797B9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2</xdr:col>
      <xdr:colOff>247100</xdr:colOff>
      <xdr:row>252</xdr:row>
      <xdr:rowOff>136155</xdr:rowOff>
    </xdr:from>
    <xdr:to>
      <xdr:col>13</xdr:col>
      <xdr:colOff>192867</xdr:colOff>
      <xdr:row>290</xdr:row>
      <xdr:rowOff>97817</xdr:rowOff>
    </xdr:to>
    <xdr:graphicFrame macro="">
      <xdr:nvGraphicFramePr>
        <xdr:cNvPr id="16" name="Grafiek 17">
          <a:extLst>
            <a:ext uri="{FF2B5EF4-FFF2-40B4-BE49-F238E27FC236}">
              <a16:creationId xmlns:a16="http://schemas.microsoft.com/office/drawing/2014/main" id="{A1ABC7E5-7A50-4868-A691-46EF8E5C7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25</xdr:col>
      <xdr:colOff>425960</xdr:colOff>
      <xdr:row>139</xdr:row>
      <xdr:rowOff>3373</xdr:rowOff>
    </xdr:from>
    <xdr:to>
      <xdr:col>37</xdr:col>
      <xdr:colOff>348860</xdr:colOff>
      <xdr:row>176</xdr:row>
      <xdr:rowOff>154873</xdr:rowOff>
    </xdr:to>
    <xdr:graphicFrame macro="">
      <xdr:nvGraphicFramePr>
        <xdr:cNvPr id="14" name="Grafiek 1">
          <a:extLst>
            <a:ext uri="{FF2B5EF4-FFF2-40B4-BE49-F238E27FC236}">
              <a16:creationId xmlns:a16="http://schemas.microsoft.com/office/drawing/2014/main" id="{81662C2D-6B57-45A3-A1BE-C53A3AFB8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0</xdr:col>
      <xdr:colOff>608860</xdr:colOff>
      <xdr:row>139</xdr:row>
      <xdr:rowOff>20758</xdr:rowOff>
    </xdr:from>
    <xdr:to>
      <xdr:col>12</xdr:col>
      <xdr:colOff>226960</xdr:colOff>
      <xdr:row>176</xdr:row>
      <xdr:rowOff>172258</xdr:rowOff>
    </xdr:to>
    <xdr:graphicFrame macro="">
      <xdr:nvGraphicFramePr>
        <xdr:cNvPr id="13" name="Grafiek 1">
          <a:extLst>
            <a:ext uri="{FF2B5EF4-FFF2-40B4-BE49-F238E27FC236}">
              <a16:creationId xmlns:a16="http://schemas.microsoft.com/office/drawing/2014/main" id="{34F5C35C-C2A8-445B-B6B5-384F976ECA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38</xdr:col>
      <xdr:colOff>456517</xdr:colOff>
      <xdr:row>213</xdr:row>
      <xdr:rowOff>116977</xdr:rowOff>
    </xdr:from>
    <xdr:to>
      <xdr:col>50</xdr:col>
      <xdr:colOff>341317</xdr:colOff>
      <xdr:row>251</xdr:row>
      <xdr:rowOff>77977</xdr:rowOff>
    </xdr:to>
    <xdr:graphicFrame macro="">
      <xdr:nvGraphicFramePr>
        <xdr:cNvPr id="17" name="Grafiek 1">
          <a:extLst>
            <a:ext uri="{FF2B5EF4-FFF2-40B4-BE49-F238E27FC236}">
              <a16:creationId xmlns:a16="http://schemas.microsoft.com/office/drawing/2014/main" id="{328905E4-C039-4DD2-A0D8-A38048562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xdr:col>
      <xdr:colOff>92852</xdr:colOff>
      <xdr:row>213</xdr:row>
      <xdr:rowOff>18607</xdr:rowOff>
    </xdr:from>
    <xdr:to>
      <xdr:col>12</xdr:col>
      <xdr:colOff>610556</xdr:colOff>
      <xdr:row>249</xdr:row>
      <xdr:rowOff>98640</xdr:rowOff>
    </xdr:to>
    <xdr:graphicFrame macro="">
      <xdr:nvGraphicFramePr>
        <xdr:cNvPr id="18" name="Grafiek 1">
          <a:extLst>
            <a:ext uri="{FF2B5EF4-FFF2-40B4-BE49-F238E27FC236}">
              <a16:creationId xmlns:a16="http://schemas.microsoft.com/office/drawing/2014/main" id="{8391B554-2539-45D0-AFB6-53D1E2874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13</xdr:col>
      <xdr:colOff>288861</xdr:colOff>
      <xdr:row>138</xdr:row>
      <xdr:rowOff>168545</xdr:rowOff>
    </xdr:from>
    <xdr:to>
      <xdr:col>24</xdr:col>
      <xdr:colOff>440361</xdr:colOff>
      <xdr:row>176</xdr:row>
      <xdr:rowOff>129545</xdr:rowOff>
    </xdr:to>
    <xdr:graphicFrame macro="">
      <xdr:nvGraphicFramePr>
        <xdr:cNvPr id="19" name="Grafiek 1">
          <a:extLst>
            <a:ext uri="{FF2B5EF4-FFF2-40B4-BE49-F238E27FC236}">
              <a16:creationId xmlns:a16="http://schemas.microsoft.com/office/drawing/2014/main" id="{5FB8B726-C520-4AFC-BD95-76DF2B01A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13</xdr:col>
      <xdr:colOff>611034</xdr:colOff>
      <xdr:row>213</xdr:row>
      <xdr:rowOff>28535</xdr:rowOff>
    </xdr:from>
    <xdr:to>
      <xdr:col>25</xdr:col>
      <xdr:colOff>342140</xdr:colOff>
      <xdr:row>251</xdr:row>
      <xdr:rowOff>6248</xdr:rowOff>
    </xdr:to>
    <xdr:graphicFrame macro="">
      <xdr:nvGraphicFramePr>
        <xdr:cNvPr id="20" name="Grafiek 1">
          <a:extLst>
            <a:ext uri="{FF2B5EF4-FFF2-40B4-BE49-F238E27FC236}">
              <a16:creationId xmlns:a16="http://schemas.microsoft.com/office/drawing/2014/main" id="{ACFFBEF8-6F85-4015-9346-D1E062F116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26</xdr:col>
      <xdr:colOff>267528</xdr:colOff>
      <xdr:row>213</xdr:row>
      <xdr:rowOff>78237</xdr:rowOff>
    </xdr:from>
    <xdr:to>
      <xdr:col>37</xdr:col>
      <xdr:colOff>553648</xdr:colOff>
      <xdr:row>251</xdr:row>
      <xdr:rowOff>35223</xdr:rowOff>
    </xdr:to>
    <xdr:graphicFrame macro="">
      <xdr:nvGraphicFramePr>
        <xdr:cNvPr id="21" name="Grafiek 1">
          <a:extLst>
            <a:ext uri="{FF2B5EF4-FFF2-40B4-BE49-F238E27FC236}">
              <a16:creationId xmlns:a16="http://schemas.microsoft.com/office/drawing/2014/main" id="{9004B5A5-7FA7-46F3-B305-5E8FFB725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15</xdr:col>
      <xdr:colOff>247650</xdr:colOff>
      <xdr:row>253</xdr:row>
      <xdr:rowOff>57150</xdr:rowOff>
    </xdr:from>
    <xdr:to>
      <xdr:col>27</xdr:col>
      <xdr:colOff>59459</xdr:colOff>
      <xdr:row>291</xdr:row>
      <xdr:rowOff>16352</xdr:rowOff>
    </xdr:to>
    <xdr:graphicFrame macro="">
      <xdr:nvGraphicFramePr>
        <xdr:cNvPr id="22" name="Grafiek 21">
          <a:extLst>
            <a:ext uri="{FF2B5EF4-FFF2-40B4-BE49-F238E27FC236}">
              <a16:creationId xmlns:a16="http://schemas.microsoft.com/office/drawing/2014/main" id="{951BBD94-8167-42FA-A02D-E7C556B24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13</xdr:col>
      <xdr:colOff>275587</xdr:colOff>
      <xdr:row>54</xdr:row>
      <xdr:rowOff>39369</xdr:rowOff>
    </xdr:from>
    <xdr:to>
      <xdr:col>24</xdr:col>
      <xdr:colOff>427087</xdr:colOff>
      <xdr:row>92</xdr:row>
      <xdr:rowOff>369</xdr:rowOff>
    </xdr:to>
    <xdr:graphicFrame macro="">
      <xdr:nvGraphicFramePr>
        <xdr:cNvPr id="23" name="Grafiek 1">
          <a:extLst>
            <a:ext uri="{FF2B5EF4-FFF2-40B4-BE49-F238E27FC236}">
              <a16:creationId xmlns:a16="http://schemas.microsoft.com/office/drawing/2014/main" id="{C80817A0-F050-416C-8A24-6271DF19D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7.xml><?xml version="1.0" encoding="utf-8"?>
<c:userShapes xmlns:c="http://schemas.openxmlformats.org/drawingml/2006/chart">
  <cdr:relSizeAnchor xmlns:cdr="http://schemas.openxmlformats.org/drawingml/2006/chartDrawing">
    <cdr:from>
      <cdr:x>0</cdr:x>
      <cdr:y>0</cdr:y>
    </cdr:from>
    <cdr:to>
      <cdr:x>0.27885</cdr:x>
      <cdr:y>0.04736</cdr:y>
    </cdr:to>
    <cdr:sp macro="" textlink="">
      <cdr:nvSpPr>
        <cdr:cNvPr id="2" name="Tekstvak 1">
          <a:extLst xmlns:a="http://schemas.openxmlformats.org/drawingml/2006/main">
            <a:ext uri="{FF2B5EF4-FFF2-40B4-BE49-F238E27FC236}">
              <a16:creationId xmlns:a16="http://schemas.microsoft.com/office/drawing/2014/main" id="{3312E025-3491-477F-82E7-1A4AF247BBF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a:t>
          </a:r>
          <a:r>
            <a:rPr lang="en-US" sz="900" b="1" baseline="0">
              <a:effectLst/>
              <a:latin typeface="+mn-lt"/>
              <a:ea typeface="+mn-ea"/>
              <a:cs typeface="+mn-cs"/>
            </a:rPr>
            <a:t> 12th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28.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0.36163</cdr:x>
      <cdr:y>0.12921</cdr:y>
    </cdr:from>
    <cdr:to>
      <cdr:x>0.93065</cdr:x>
      <cdr:y>0.26679</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2596848" y="930279"/>
          <a:ext cx="408611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Growth</a:t>
          </a:r>
          <a:r>
            <a:rPr lang="nl-NL" sz="1000" b="1" baseline="0">
              <a:solidFill>
                <a:schemeClr val="accent1"/>
              </a:solidFill>
              <a:latin typeface="Verdana Pro" panose="020B0604030504040204" pitchFamily="34" charset="0"/>
            </a:rPr>
            <a:t> is </a:t>
          </a:r>
          <a:r>
            <a:rPr lang="nl-NL" sz="1000" b="1">
              <a:solidFill>
                <a:schemeClr val="accent1"/>
              </a:solidFill>
              <a:latin typeface="Verdana Pro" panose="020B0604030504040204" pitchFamily="34" charset="0"/>
            </a:rPr>
            <a:t>slowing</a:t>
          </a:r>
          <a:r>
            <a:rPr lang="nl-NL" sz="1000" b="1" baseline="0">
              <a:solidFill>
                <a:schemeClr val="accent1"/>
              </a:solidFill>
              <a:latin typeface="Verdana Pro" panose="020B0604030504040204" pitchFamily="34" charset="0"/>
            </a:rPr>
            <a:t> down</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0.11354</cdr:x>
      <cdr:y>0.84622</cdr:y>
    </cdr:from>
    <cdr:to>
      <cdr:x>0.48851</cdr:x>
      <cdr:y>0.92939</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815304" y="6092808"/>
          <a:ext cx="2692640" cy="59882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a:t>
          </a:r>
          <a:r>
            <a:rPr lang="en-US" sz="1000" b="1" baseline="0">
              <a:solidFill>
                <a:srgbClr val="C00000"/>
              </a:solidFill>
              <a:effectLst/>
              <a:latin typeface="Verdana Pro" panose="020B0604030504040204" pitchFamily="34" charset="0"/>
              <a:ea typeface="+mn-ea"/>
              <a:cs typeface="+mn-cs"/>
            </a:rPr>
            <a:t>  Lower is better</a:t>
          </a:r>
          <a:br>
            <a:rPr lang="en-US" sz="1000" b="1" baseline="0">
              <a:solidFill>
                <a:srgbClr val="C00000"/>
              </a:solidFill>
              <a:effectLst/>
              <a:latin typeface="Verdana Pro" panose="020B0604030504040204" pitchFamily="34" charset="0"/>
              <a:ea typeface="+mn-ea"/>
              <a:cs typeface="+mn-cs"/>
            </a:rPr>
          </a:br>
          <a:r>
            <a:rPr lang="en-US" sz="1000" b="1" baseline="0">
              <a:solidFill>
                <a:srgbClr val="C00000"/>
              </a:solidFill>
              <a:effectLst/>
              <a:latin typeface="Verdana Pro" panose="020B0604030504040204" pitchFamily="34" charset="0"/>
              <a:ea typeface="+mn-ea"/>
              <a:cs typeface="+mn-cs"/>
            </a:rPr>
            <a:t>We want to go to 0% (no growth)</a:t>
          </a: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cdr:x>
      <cdr:y>0</cdr:y>
    </cdr:from>
    <cdr:to>
      <cdr:x>0.27893</cdr:x>
      <cdr:y>0.04735</cdr:y>
    </cdr:to>
    <cdr:sp macro="" textlink="">
      <cdr:nvSpPr>
        <cdr:cNvPr id="5" name="Tekstvak 1">
          <a:extLst xmlns:a="http://schemas.openxmlformats.org/drawingml/2006/main">
            <a:ext uri="{FF2B5EF4-FFF2-40B4-BE49-F238E27FC236}">
              <a16:creationId xmlns:a16="http://schemas.microsoft.com/office/drawing/2014/main" id="{A358FD01-7799-4A2E-A6C4-75F34FA68ED8}"/>
            </a:ext>
          </a:extLst>
        </cdr:cNvPr>
        <cdr:cNvSpPr txBox="1"/>
      </cdr:nvSpPr>
      <cdr:spPr>
        <a:xfrm xmlns:a="http://schemas.openxmlformats.org/drawingml/2006/main">
          <a:off x="0" y="0"/>
          <a:ext cx="2019648" cy="332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a:effectLst/>
              <a:latin typeface="+mn-lt"/>
              <a:ea typeface="+mn-ea"/>
              <a:cs typeface="+mn-cs"/>
            </a:rPr>
            <a:t>Source: RIVM, April</a:t>
          </a:r>
          <a:r>
            <a:rPr lang="en-US" sz="1000" b="1" baseline="0">
              <a:effectLst/>
              <a:latin typeface="+mn-lt"/>
              <a:ea typeface="+mn-ea"/>
              <a:cs typeface="+mn-cs"/>
            </a:rPr>
            <a:t> 12</a:t>
          </a:r>
          <a:r>
            <a:rPr lang="en-US" sz="1000" b="1">
              <a:effectLst/>
              <a:latin typeface="+mn-lt"/>
              <a:ea typeface="+mn-ea"/>
              <a:cs typeface="+mn-cs"/>
            </a:rPr>
            <a:t>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graphic:</a:t>
          </a:r>
          <a:r>
            <a:rPr lang="en-US" sz="900" b="1" baseline="0">
              <a:effectLst/>
              <a:latin typeface="+mn-lt"/>
              <a:ea typeface="+mn-ea"/>
              <a:cs typeface="+mn-cs"/>
            </a:rPr>
            <a:t> twitter.com/yorickb</a:t>
          </a:r>
          <a:endParaRPr lang="en-NL" sz="900">
            <a:effectLst/>
          </a:endParaRPr>
        </a:p>
      </cdr:txBody>
    </cdr:sp>
  </cdr:relSizeAnchor>
</c:userShapes>
</file>

<file path=xl/drawings/drawing29.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12th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0.xml><?xml version="1.0" encoding="utf-8"?>
<c:userShapes xmlns:c="http://schemas.openxmlformats.org/drawingml/2006/chart">
  <cdr:relSizeAnchor xmlns:cdr="http://schemas.openxmlformats.org/drawingml/2006/chartDrawing">
    <cdr:from>
      <cdr:x>0</cdr:x>
      <cdr:y>0</cdr:y>
    </cdr:from>
    <cdr:to>
      <cdr:x>0.2784</cdr:x>
      <cdr:y>0.04736</cdr:y>
    </cdr:to>
    <cdr:sp macro="" textlink="">
      <cdr:nvSpPr>
        <cdr:cNvPr id="3" name="Tekstvak 1">
          <a:extLst xmlns:a="http://schemas.openxmlformats.org/drawingml/2006/main">
            <a:ext uri="{FF2B5EF4-FFF2-40B4-BE49-F238E27FC236}">
              <a16:creationId xmlns:a16="http://schemas.microsoft.com/office/drawing/2014/main" id="{C805EF2D-BB73-4A7E-B901-7F34276A680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a:t>
          </a:r>
          <a:r>
            <a:rPr lang="en-US" sz="900" b="1" baseline="0">
              <a:effectLst/>
              <a:latin typeface="+mn-lt"/>
              <a:ea typeface="+mn-ea"/>
              <a:cs typeface="+mn-cs"/>
            </a:rPr>
            <a:t> 12</a:t>
          </a:r>
          <a:r>
            <a:rPr lang="en-US" sz="900" b="1">
              <a:effectLst/>
              <a:latin typeface="+mn-lt"/>
              <a:ea typeface="+mn-ea"/>
              <a:cs typeface="+mn-cs"/>
            </a:rPr>
            <a:t>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1.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0.3618</cdr:x>
      <cdr:y>0.13847</cdr:y>
    </cdr:from>
    <cdr:to>
      <cdr:x>0.91284</cdr:x>
      <cdr:y>0.24552</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2604114" y="996954"/>
          <a:ext cx="3966176" cy="77077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Growth slowing down</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0.10543</cdr:x>
      <cdr:y>0.85019</cdr:y>
    </cdr:from>
    <cdr:to>
      <cdr:x>0.47203</cdr:x>
      <cdr:y>0.91756</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758852" y="6121383"/>
          <a:ext cx="2638616" cy="48504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a:t>
          </a:r>
          <a:r>
            <a:rPr lang="en-US" sz="1000" b="1" u="none">
              <a:solidFill>
                <a:srgbClr val="C00000"/>
              </a:solidFill>
              <a:effectLst/>
              <a:latin typeface="Verdana Pro" panose="020B0604030504040204" pitchFamily="34" charset="0"/>
              <a:ea typeface="+mn-ea"/>
              <a:cs typeface="+mn-cs"/>
            </a:rPr>
            <a:t>  Lower is better.</a:t>
          </a:r>
          <a:br>
            <a:rPr lang="en-US" sz="1000" b="1" u="none">
              <a:solidFill>
                <a:srgbClr val="C00000"/>
              </a:solidFill>
              <a:effectLst/>
              <a:latin typeface="Verdana Pro" panose="020B0604030504040204" pitchFamily="34" charset="0"/>
              <a:ea typeface="+mn-ea"/>
              <a:cs typeface="+mn-cs"/>
            </a:rPr>
          </a:br>
          <a:r>
            <a:rPr lang="en-US" sz="1000" b="1" u="none">
              <a:solidFill>
                <a:srgbClr val="C00000"/>
              </a:solidFill>
              <a:effectLst/>
              <a:latin typeface="Verdana Pro" panose="020B0604030504040204" pitchFamily="34" charset="0"/>
              <a:ea typeface="+mn-ea"/>
              <a:cs typeface="+mn-cs"/>
            </a:rPr>
            <a:t>We want to go to 0% (no growth)</a:t>
          </a:r>
        </a:p>
        <a:p xmlns:a="http://schemas.openxmlformats.org/drawingml/2006/main">
          <a:endParaRPr lang="LID4096" sz="1100"/>
        </a:p>
      </cdr:txBody>
    </cdr:sp>
  </cdr:relSizeAnchor>
  <cdr:relSizeAnchor xmlns:cdr="http://schemas.openxmlformats.org/drawingml/2006/chartDrawing">
    <cdr:from>
      <cdr:x>0</cdr:x>
      <cdr:y>0</cdr:y>
    </cdr:from>
    <cdr:to>
      <cdr:x>0.27824</cdr:x>
      <cdr:y>0.04735</cdr:y>
    </cdr:to>
    <cdr:sp macro="" textlink="">
      <cdr:nvSpPr>
        <cdr:cNvPr id="6" name="Tekstvak 1">
          <a:extLst xmlns:a="http://schemas.openxmlformats.org/drawingml/2006/main">
            <a:ext uri="{FF2B5EF4-FFF2-40B4-BE49-F238E27FC236}">
              <a16:creationId xmlns:a16="http://schemas.microsoft.com/office/drawing/2014/main" id="{A358FD01-7799-4A2E-A6C4-75F34FA68ED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12th,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dr:relSizeAnchor xmlns:cdr="http://schemas.openxmlformats.org/drawingml/2006/chartDrawing">
    <cdr:from>
      <cdr:x>0.63054</cdr:x>
      <cdr:y>0.178</cdr:y>
    </cdr:from>
    <cdr:to>
      <cdr:x>0.75744</cdr:x>
      <cdr:y>0.37</cdr:y>
    </cdr:to>
    <cdr:sp macro="" textlink="">
      <cdr:nvSpPr>
        <cdr:cNvPr id="7"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userShapes>
</file>

<file path=xl/drawings/drawing32.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0.35565</cdr:x>
      <cdr:y>0.12612</cdr:y>
    </cdr:from>
    <cdr:to>
      <cdr:x>0.90669</cdr:x>
      <cdr:y>0.2403</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2532452" y="908054"/>
          <a:ext cx="3923749" cy="8220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slowing</a:t>
          </a:r>
          <a:r>
            <a:rPr lang="nl-NL" sz="1000" b="1" baseline="0">
              <a:solidFill>
                <a:schemeClr val="accent1"/>
              </a:solidFill>
              <a:latin typeface="Verdana Pro" panose="020B0604030504040204" pitchFamily="34" charset="0"/>
            </a:rPr>
            <a:t> down</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0.10434</cdr:x>
      <cdr:y>0.8492</cdr:y>
    </cdr:from>
    <cdr:to>
      <cdr:x>0.45608</cdr:x>
      <cdr:y>0.93485</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748213" y="6111518"/>
          <a:ext cx="2522338" cy="6164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 factor:</a:t>
          </a:r>
          <a:r>
            <a:rPr lang="en-US" sz="1000" b="1" baseline="0">
              <a:solidFill>
                <a:srgbClr val="C00000"/>
              </a:solidFill>
              <a:effectLst/>
              <a:latin typeface="Verdana Pro" panose="020B0604030504040204" pitchFamily="34" charset="0"/>
              <a:ea typeface="+mn-ea"/>
              <a:cs typeface="+mn-cs"/>
            </a:rPr>
            <a:t>  Lower is better</a:t>
          </a:r>
          <a:br>
            <a:rPr lang="en-US" sz="1000" b="1" baseline="0">
              <a:solidFill>
                <a:srgbClr val="C00000"/>
              </a:solidFill>
              <a:effectLst/>
              <a:latin typeface="Verdana Pro" panose="020B0604030504040204" pitchFamily="34" charset="0"/>
              <a:ea typeface="+mn-ea"/>
              <a:cs typeface="+mn-cs"/>
            </a:rPr>
          </a:br>
          <a:r>
            <a:rPr lang="en-US" sz="1000" b="1" baseline="0">
              <a:solidFill>
                <a:srgbClr val="C00000"/>
              </a:solidFill>
              <a:effectLst/>
              <a:latin typeface="Verdana Pro" panose="020B0604030504040204" pitchFamily="34" charset="0"/>
              <a:ea typeface="+mn-ea"/>
              <a:cs typeface="+mn-cs"/>
            </a:rPr>
            <a:t>We want to go to 0% (no growth)</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0.00704</cdr:x>
      <cdr:y>0.00724</cdr:y>
    </cdr:from>
    <cdr:to>
      <cdr:x>0.28694</cdr:x>
      <cdr:y>0.0546</cdr:y>
    </cdr:to>
    <cdr:sp macro="" textlink="">
      <cdr:nvSpPr>
        <cdr:cNvPr id="5" name="Tekstvak 1">
          <a:extLst xmlns:a="http://schemas.openxmlformats.org/drawingml/2006/main">
            <a:ext uri="{FF2B5EF4-FFF2-40B4-BE49-F238E27FC236}">
              <a16:creationId xmlns:a16="http://schemas.microsoft.com/office/drawing/2014/main" id="{6A2DAC96-80DF-4FB5-AFF6-8FC1422B6D7A}"/>
            </a:ext>
          </a:extLst>
        </cdr:cNvPr>
        <cdr:cNvSpPr txBox="1"/>
      </cdr:nvSpPr>
      <cdr:spPr>
        <a:xfrm xmlns:a="http://schemas.openxmlformats.org/drawingml/2006/main">
          <a:off x="50800" y="50800"/>
          <a:ext cx="2019648" cy="332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12th,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3.xml><?xml version="1.0" encoding="utf-8"?>
<c:userShapes xmlns:c="http://schemas.openxmlformats.org/drawingml/2006/chart">
  <cdr:relSizeAnchor xmlns:cdr="http://schemas.openxmlformats.org/drawingml/2006/chartDrawing">
    <cdr:from>
      <cdr:x>0</cdr:x>
      <cdr:y>0</cdr:y>
    </cdr:from>
    <cdr:to>
      <cdr:x>0.4757</cdr:x>
      <cdr:y>0.04735</cdr:y>
    </cdr:to>
    <cdr:sp macro="" textlink="">
      <cdr:nvSpPr>
        <cdr:cNvPr id="2" name="Tekstvak 1">
          <a:extLst xmlns:a="http://schemas.openxmlformats.org/drawingml/2006/main">
            <a:ext uri="{FF2B5EF4-FFF2-40B4-BE49-F238E27FC236}">
              <a16:creationId xmlns:a16="http://schemas.microsoft.com/office/drawing/2014/main" id="{085B2B38-79DF-4CA0-A254-26F03859DEFA}"/>
            </a:ext>
          </a:extLst>
        </cdr:cNvPr>
        <cdr:cNvSpPr txBox="1"/>
      </cdr:nvSpPr>
      <cdr:spPr>
        <a:xfrm xmlns:a="http://schemas.openxmlformats.org/drawingml/2006/main">
          <a:off x="0" y="0"/>
          <a:ext cx="4334666" cy="28922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a:t>
          </a:r>
          <a:r>
            <a:rPr lang="en-US" sz="900" b="1" baseline="0">
              <a:effectLst/>
              <a:latin typeface="+mn-lt"/>
              <a:ea typeface="+mn-ea"/>
              <a:cs typeface="+mn-cs"/>
            </a:rPr>
            <a:t> 12</a:t>
          </a:r>
          <a:r>
            <a:rPr lang="en-US" sz="900" b="1">
              <a:effectLst/>
              <a:latin typeface="+mn-lt"/>
              <a:ea typeface="+mn-ea"/>
              <a:cs typeface="+mn-cs"/>
            </a:rPr>
            <a:t>th, 11:00 GMT  - inspired by </a:t>
          </a:r>
          <a:r>
            <a:rPr lang="nl-NL" sz="900">
              <a:hlinkClick xmlns:r="http://schemas.openxmlformats.org/officeDocument/2006/relationships" r:id=""/>
            </a:rPr>
            <a:t>https://aatishb.com/covidtrends/</a:t>
          </a:r>
          <a:r>
            <a:rPr lang="en-US" sz="900" b="1">
              <a:effectLst/>
              <a:latin typeface="+mn-lt"/>
              <a:ea typeface="+mn-ea"/>
              <a:cs typeface="+mn-cs"/>
            </a:rPr>
            <a: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4.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0.3174</cdr:x>
      <cdr:y>0.0951</cdr:y>
    </cdr:from>
    <cdr:to>
      <cdr:x>0.69237</cdr:x>
      <cdr:y>0.17827</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2331977" y="641993"/>
          <a:ext cx="2754913" cy="56144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chemeClr val="tx1"/>
              </a:solidFill>
              <a:effectLst/>
              <a:latin typeface="Verdana Pro" panose="020B0604030504040204" pitchFamily="34" charset="0"/>
              <a:ea typeface="+mn-ea"/>
              <a:cs typeface="+mn-cs"/>
            </a:rPr>
            <a:t>Growth:</a:t>
          </a:r>
          <a:r>
            <a:rPr lang="en-US" sz="1000" b="1" baseline="0">
              <a:solidFill>
                <a:schemeClr val="tx1"/>
              </a:solidFill>
              <a:effectLst/>
              <a:latin typeface="Verdana Pro" panose="020B0604030504040204" pitchFamily="34" charset="0"/>
              <a:ea typeface="+mn-ea"/>
              <a:cs typeface="+mn-cs"/>
            </a:rPr>
            <a:t>  Lower is better</a:t>
          </a:r>
          <a:br>
            <a:rPr lang="en-US" sz="1000" b="1" baseline="0">
              <a:solidFill>
                <a:schemeClr val="tx1"/>
              </a:solidFill>
              <a:effectLst/>
              <a:latin typeface="Verdana Pro" panose="020B0604030504040204" pitchFamily="34" charset="0"/>
              <a:ea typeface="+mn-ea"/>
              <a:cs typeface="+mn-cs"/>
            </a:rPr>
          </a:br>
          <a:r>
            <a:rPr lang="en-US" sz="1000" b="1" baseline="0">
              <a:solidFill>
                <a:schemeClr val="tx1"/>
              </a:solidFill>
              <a:effectLst/>
              <a:latin typeface="Verdana Pro" panose="020B0604030504040204" pitchFamily="34" charset="0"/>
              <a:ea typeface="+mn-ea"/>
              <a:cs typeface="+mn-cs"/>
            </a:rPr>
            <a:t>We want to go to 0% (no growth)</a:t>
          </a:r>
          <a:endParaRPr lang="en-NL" sz="1000" b="1">
            <a:solidFill>
              <a:schemeClr val="tx1"/>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cdr:x>
      <cdr:y>0</cdr:y>
    </cdr:from>
    <cdr:to>
      <cdr:x>0.27893</cdr:x>
      <cdr:y>0.04735</cdr:y>
    </cdr:to>
    <cdr:sp macro="" textlink="">
      <cdr:nvSpPr>
        <cdr:cNvPr id="5" name="Tekstvak 1">
          <a:extLst xmlns:a="http://schemas.openxmlformats.org/drawingml/2006/main">
            <a:ext uri="{FF2B5EF4-FFF2-40B4-BE49-F238E27FC236}">
              <a16:creationId xmlns:a16="http://schemas.microsoft.com/office/drawing/2014/main" id="{A358FD01-7799-4A2E-A6C4-75F34FA68ED8}"/>
            </a:ext>
          </a:extLst>
        </cdr:cNvPr>
        <cdr:cNvSpPr txBox="1"/>
      </cdr:nvSpPr>
      <cdr:spPr>
        <a:xfrm xmlns:a="http://schemas.openxmlformats.org/drawingml/2006/main">
          <a:off x="0" y="0"/>
          <a:ext cx="2019648" cy="33225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2nd, 13:00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5.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21th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6.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12th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7.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5th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8.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6th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39.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12th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40.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6th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41.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6th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42.xml><?xml version="1.0" encoding="utf-8"?>
<c:userShapes xmlns:c="http://schemas.openxmlformats.org/drawingml/2006/chart">
  <cdr:relSizeAnchor xmlns:cdr="http://schemas.openxmlformats.org/drawingml/2006/chartDrawing">
    <cdr:from>
      <cdr:x>0.13043</cdr:x>
      <cdr:y>0.18561</cdr:y>
    </cdr:from>
    <cdr:to>
      <cdr:x>0.59566</cdr:x>
      <cdr:y>0.31129</cdr:y>
    </cdr:to>
    <cdr:sp macro="" textlink="">
      <cdr:nvSpPr>
        <cdr:cNvPr id="2" name="Tekstvak 1">
          <a:extLst xmlns:a="http://schemas.openxmlformats.org/drawingml/2006/main">
            <a:ext uri="{FF2B5EF4-FFF2-40B4-BE49-F238E27FC236}">
              <a16:creationId xmlns:a16="http://schemas.microsoft.com/office/drawing/2014/main" id="{A9F435F8-6D7D-4B15-812C-623001F88754}"/>
            </a:ext>
          </a:extLst>
        </cdr:cNvPr>
        <cdr:cNvSpPr txBox="1"/>
      </cdr:nvSpPr>
      <cdr:spPr>
        <a:xfrm xmlns:a="http://schemas.openxmlformats.org/drawingml/2006/main">
          <a:off x="939095" y="1336361"/>
          <a:ext cx="3349656" cy="904896"/>
        </a:xfrm>
        <a:prstGeom xmlns:a="http://schemas.openxmlformats.org/drawingml/2006/main" prst="rect">
          <a:avLst/>
        </a:prstGeom>
        <a:ln xmlns:a="http://schemas.openxmlformats.org/drawingml/2006/main" w="19050">
          <a:noFill/>
        </a:ln>
      </cdr:spPr>
      <cdr:txBody>
        <a:bodyPr xmlns:a="http://schemas.openxmlformats.org/drawingml/2006/main" vertOverflow="clip" wrap="none" rtlCol="0"/>
        <a:lstStyle xmlns:a="http://schemas.openxmlformats.org/drawingml/2006/main"/>
        <a:p xmlns:a="http://schemas.openxmlformats.org/drawingml/2006/main">
          <a:r>
            <a:rPr lang="en-US" sz="1100" b="1">
              <a:solidFill>
                <a:schemeClr val="bg1">
                  <a:lumMod val="50000"/>
                </a:schemeClr>
              </a:solidFill>
              <a:effectLst/>
              <a:latin typeface="+mn-lt"/>
              <a:ea typeface="+mn-ea"/>
              <a:cs typeface="+mn-cs"/>
            </a:rPr>
            <a:t>The log scale lets</a:t>
          </a:r>
          <a:r>
            <a:rPr lang="en-US" sz="1100" b="1" baseline="0">
              <a:solidFill>
                <a:schemeClr val="bg1">
                  <a:lumMod val="50000"/>
                </a:schemeClr>
              </a:solidFill>
              <a:effectLst/>
              <a:latin typeface="+mn-lt"/>
              <a:ea typeface="+mn-ea"/>
              <a:cs typeface="+mn-cs"/>
            </a:rPr>
            <a:t> yo easily see how many days it takes</a:t>
          </a:r>
          <a:endParaRPr lang="en-NL">
            <a:solidFill>
              <a:schemeClr val="bg1">
                <a:lumMod val="50000"/>
              </a:schemeClr>
            </a:solidFill>
            <a:effectLst/>
          </a:endParaRPr>
        </a:p>
        <a:p xmlns:a="http://schemas.openxmlformats.org/drawingml/2006/main">
          <a:r>
            <a:rPr lang="en-US" sz="1100" b="1" baseline="0">
              <a:solidFill>
                <a:schemeClr val="bg1">
                  <a:lumMod val="50000"/>
                </a:schemeClr>
              </a:solidFill>
              <a:effectLst/>
              <a:latin typeface="+mn-lt"/>
              <a:ea typeface="+mn-ea"/>
              <a:cs typeface="+mn-cs"/>
            </a:rPr>
            <a:t>to double the number of cases. </a:t>
          </a:r>
          <a:br>
            <a:rPr lang="en-US" sz="1100" b="1" baseline="0">
              <a:solidFill>
                <a:schemeClr val="bg1">
                  <a:lumMod val="50000"/>
                </a:schemeClr>
              </a:solidFill>
              <a:effectLst/>
              <a:latin typeface="+mn-lt"/>
              <a:ea typeface="+mn-ea"/>
              <a:cs typeface="+mn-cs"/>
            </a:rPr>
          </a:br>
          <a:br>
            <a:rPr lang="en-US" sz="1100" b="1" baseline="0">
              <a:solidFill>
                <a:schemeClr val="bg1">
                  <a:lumMod val="50000"/>
                </a:schemeClr>
              </a:solidFill>
              <a:effectLst/>
              <a:latin typeface="+mn-lt"/>
              <a:ea typeface="+mn-ea"/>
              <a:cs typeface="+mn-cs"/>
            </a:rPr>
          </a:br>
          <a:r>
            <a:rPr lang="en-US" sz="1100" b="1" baseline="0">
              <a:solidFill>
                <a:schemeClr val="bg1">
                  <a:lumMod val="50000"/>
                </a:schemeClr>
              </a:solidFill>
              <a:effectLst/>
              <a:latin typeface="+mn-lt"/>
              <a:ea typeface="+mn-ea"/>
              <a:cs typeface="+mn-cs"/>
            </a:rPr>
            <a:t>This is currently every ~8-9 days</a:t>
          </a:r>
          <a:endParaRPr lang="en-NL">
            <a:solidFill>
              <a:schemeClr val="bg1">
                <a:lumMod val="50000"/>
              </a:schemeClr>
            </a:solidFill>
            <a:effectLst/>
          </a:endParaRPr>
        </a:p>
        <a:p xmlns:a="http://schemas.openxmlformats.org/drawingml/2006/main">
          <a:endParaRPr lang="LID4096" sz="1100"/>
        </a:p>
      </cdr:txBody>
    </cdr:sp>
  </cdr:relSizeAnchor>
  <cdr:relSizeAnchor xmlns:cdr="http://schemas.openxmlformats.org/drawingml/2006/chartDrawing">
    <cdr:from>
      <cdr:x>0</cdr:x>
      <cdr:y>0</cdr:y>
    </cdr:from>
    <cdr:to>
      <cdr:x>0.2784</cdr:x>
      <cdr:y>0.04736</cdr:y>
    </cdr:to>
    <cdr:sp macro="" textlink="">
      <cdr:nvSpPr>
        <cdr:cNvPr id="3" name="Tekstvak 1">
          <a:extLst xmlns:a="http://schemas.openxmlformats.org/drawingml/2006/main">
            <a:ext uri="{FF2B5EF4-FFF2-40B4-BE49-F238E27FC236}">
              <a16:creationId xmlns:a16="http://schemas.microsoft.com/office/drawing/2014/main" id="{C805EF2D-BB73-4A7E-B901-7F34276A6808}"/>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 April 6th,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43.xml><?xml version="1.0" encoding="utf-8"?>
<c:userShapes xmlns:c="http://schemas.openxmlformats.org/drawingml/2006/chart">
  <cdr:relSizeAnchor xmlns:cdr="http://schemas.openxmlformats.org/drawingml/2006/chartDrawing">
    <cdr:from>
      <cdr:x>0</cdr:x>
      <cdr:y>0</cdr:y>
    </cdr:from>
    <cdr:to>
      <cdr:x>0.27622</cdr:x>
      <cdr:y>0.04735</cdr:y>
    </cdr:to>
    <cdr:sp macro="" textlink="">
      <cdr:nvSpPr>
        <cdr:cNvPr id="2" name="Tekstvak 1">
          <a:extLst xmlns:a="http://schemas.openxmlformats.org/drawingml/2006/main">
            <a:ext uri="{FF2B5EF4-FFF2-40B4-BE49-F238E27FC236}">
              <a16:creationId xmlns:a16="http://schemas.microsoft.com/office/drawing/2014/main" id="{BC9FDD83-2E61-40AF-B45E-9869B8F629FA}"/>
            </a:ext>
          </a:extLst>
        </cdr:cNvPr>
        <cdr:cNvSpPr txBox="1"/>
      </cdr:nvSpPr>
      <cdr:spPr>
        <a:xfrm xmlns:a="http://schemas.openxmlformats.org/drawingml/2006/main">
          <a:off x="0" y="0"/>
          <a:ext cx="1995029" cy="34092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900" b="1">
              <a:effectLst/>
              <a:latin typeface="+mn-lt"/>
              <a:ea typeface="+mn-ea"/>
              <a:cs typeface="+mn-cs"/>
            </a:rPr>
            <a:t>Source: RIVM,</a:t>
          </a:r>
          <a:r>
            <a:rPr lang="en-US" sz="900" b="1" baseline="0">
              <a:effectLst/>
              <a:latin typeface="+mn-lt"/>
              <a:ea typeface="+mn-ea"/>
              <a:cs typeface="+mn-cs"/>
            </a:rPr>
            <a:t> April 12th</a:t>
          </a:r>
          <a:r>
            <a:rPr lang="en-US" sz="900" b="1">
              <a:effectLst/>
              <a:latin typeface="+mn-lt"/>
              <a:ea typeface="+mn-ea"/>
              <a:cs typeface="+mn-cs"/>
            </a:rPr>
            <a:t>, 11:00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800" b="1">
              <a:effectLst/>
              <a:latin typeface="+mn-lt"/>
              <a:ea typeface="+mn-ea"/>
              <a:cs typeface="+mn-cs"/>
            </a:rPr>
            <a:t>graphic:</a:t>
          </a:r>
          <a:r>
            <a:rPr lang="en-US" sz="800" b="1" baseline="0">
              <a:effectLst/>
              <a:latin typeface="+mn-lt"/>
              <a:ea typeface="+mn-ea"/>
              <a:cs typeface="+mn-cs"/>
            </a:rPr>
            <a:t> twitter.com/yorickb</a:t>
          </a:r>
          <a:endParaRPr lang="en-NL" sz="800">
            <a:effectLst/>
          </a:endParaRPr>
        </a:p>
      </cdr:txBody>
    </cdr:sp>
  </cdr:relSizeAnchor>
</c:userShapes>
</file>

<file path=xl/drawings/drawing44.xml><?xml version="1.0" encoding="utf-8"?>
<xdr:wsDr xmlns:xdr="http://schemas.openxmlformats.org/drawingml/2006/spreadsheetDrawing" xmlns:a="http://schemas.openxmlformats.org/drawingml/2006/main">
  <xdr:oneCellAnchor>
    <xdr:from>
      <xdr:col>17</xdr:col>
      <xdr:colOff>352425</xdr:colOff>
      <xdr:row>46</xdr:row>
      <xdr:rowOff>114300</xdr:rowOff>
    </xdr:from>
    <xdr:ext cx="184731" cy="248209"/>
    <xdr:sp macro="" textlink="">
      <xdr:nvSpPr>
        <xdr:cNvPr id="3" name="Tekstvak 2">
          <a:extLst>
            <a:ext uri="{FF2B5EF4-FFF2-40B4-BE49-F238E27FC236}">
              <a16:creationId xmlns:a16="http://schemas.microsoft.com/office/drawing/2014/main" id="{FE4FD216-B114-4C95-ABFD-3422A8D3F741}"/>
            </a:ext>
          </a:extLst>
        </xdr:cNvPr>
        <xdr:cNvSpPr txBox="1"/>
      </xdr:nvSpPr>
      <xdr:spPr>
        <a:xfrm>
          <a:off x="12658725" y="8896350"/>
          <a:ext cx="184731" cy="248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LID4096" sz="1000" b="1">
            <a:solidFill>
              <a:schemeClr val="bg1">
                <a:lumMod val="50000"/>
              </a:schemeClr>
            </a:solidFill>
            <a:latin typeface="Verdana Pro" panose="020B0604030504040204" pitchFamily="34" charset="0"/>
          </a:endParaRPr>
        </a:p>
      </xdr:txBody>
    </xdr:sp>
    <xdr:clientData/>
  </xdr:oneCellAnchor>
  <xdr:twoCellAnchor editAs="absolute">
    <xdr:from>
      <xdr:col>18</xdr:col>
      <xdr:colOff>486981</xdr:colOff>
      <xdr:row>40</xdr:row>
      <xdr:rowOff>136296</xdr:rowOff>
    </xdr:from>
    <xdr:to>
      <xdr:col>30</xdr:col>
      <xdr:colOff>348196</xdr:colOff>
      <xdr:row>78</xdr:row>
      <xdr:rowOff>97296</xdr:rowOff>
    </xdr:to>
    <xdr:graphicFrame macro="">
      <xdr:nvGraphicFramePr>
        <xdr:cNvPr id="4" name="Grafiek 17">
          <a:extLst>
            <a:ext uri="{FF2B5EF4-FFF2-40B4-BE49-F238E27FC236}">
              <a16:creationId xmlns:a16="http://schemas.microsoft.com/office/drawing/2014/main" id="{D0FA2456-F4F9-47EC-8DD1-1BB2955F2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30</xdr:col>
      <xdr:colOff>4340</xdr:colOff>
      <xdr:row>80</xdr:row>
      <xdr:rowOff>165121</xdr:rowOff>
    </xdr:from>
    <xdr:to>
      <xdr:col>41</xdr:col>
      <xdr:colOff>323208</xdr:colOff>
      <xdr:row>117</xdr:row>
      <xdr:rowOff>168886</xdr:rowOff>
    </xdr:to>
    <xdr:graphicFrame macro="">
      <xdr:nvGraphicFramePr>
        <xdr:cNvPr id="5" name="Grafiek 1">
          <a:extLst>
            <a:ext uri="{FF2B5EF4-FFF2-40B4-BE49-F238E27FC236}">
              <a16:creationId xmlns:a16="http://schemas.microsoft.com/office/drawing/2014/main" id="{25FF6360-BC03-4EED-8EE3-AAE29AA3B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11</xdr:col>
      <xdr:colOff>588509</xdr:colOff>
      <xdr:row>130</xdr:row>
      <xdr:rowOff>147410</xdr:rowOff>
    </xdr:from>
    <xdr:to>
      <xdr:col>22</xdr:col>
      <xdr:colOff>227473</xdr:colOff>
      <xdr:row>168</xdr:row>
      <xdr:rowOff>108410</xdr:rowOff>
    </xdr:to>
    <xdr:graphicFrame macro="">
      <xdr:nvGraphicFramePr>
        <xdr:cNvPr id="6" name="Grafiek 10">
          <a:extLst>
            <a:ext uri="{FF2B5EF4-FFF2-40B4-BE49-F238E27FC236}">
              <a16:creationId xmlns:a16="http://schemas.microsoft.com/office/drawing/2014/main" id="{4FD78783-D11F-46EB-A7D6-BC8FBFB41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31</xdr:col>
      <xdr:colOff>115146</xdr:colOff>
      <xdr:row>3</xdr:row>
      <xdr:rowOff>35830</xdr:rowOff>
    </xdr:from>
    <xdr:to>
      <xdr:col>42</xdr:col>
      <xdr:colOff>427664</xdr:colOff>
      <xdr:row>39</xdr:row>
      <xdr:rowOff>178420</xdr:rowOff>
    </xdr:to>
    <xdr:graphicFrame macro="">
      <xdr:nvGraphicFramePr>
        <xdr:cNvPr id="7" name="Grafiek 6">
          <a:extLst>
            <a:ext uri="{FF2B5EF4-FFF2-40B4-BE49-F238E27FC236}">
              <a16:creationId xmlns:a16="http://schemas.microsoft.com/office/drawing/2014/main" id="{0362B1E1-BD9E-4861-9C32-6AC4A17A4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xdr:col>
      <xdr:colOff>717413</xdr:colOff>
      <xdr:row>131</xdr:row>
      <xdr:rowOff>14355</xdr:rowOff>
    </xdr:from>
    <xdr:to>
      <xdr:col>11</xdr:col>
      <xdr:colOff>242273</xdr:colOff>
      <xdr:row>167</xdr:row>
      <xdr:rowOff>185934</xdr:rowOff>
    </xdr:to>
    <xdr:graphicFrame macro="">
      <xdr:nvGraphicFramePr>
        <xdr:cNvPr id="8" name="Grafiek 7">
          <a:extLst>
            <a:ext uri="{FF2B5EF4-FFF2-40B4-BE49-F238E27FC236}">
              <a16:creationId xmlns:a16="http://schemas.microsoft.com/office/drawing/2014/main" id="{6E212AA8-919B-41EA-AB29-A9A29094A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17</xdr:col>
      <xdr:colOff>170090</xdr:colOff>
      <xdr:row>80</xdr:row>
      <xdr:rowOff>95704</xdr:rowOff>
    </xdr:from>
    <xdr:to>
      <xdr:col>28</xdr:col>
      <xdr:colOff>285305</xdr:colOff>
      <xdr:row>118</xdr:row>
      <xdr:rowOff>56704</xdr:rowOff>
    </xdr:to>
    <xdr:graphicFrame macro="">
      <xdr:nvGraphicFramePr>
        <xdr:cNvPr id="9" name="Grafiek 8">
          <a:extLst>
            <a:ext uri="{FF2B5EF4-FFF2-40B4-BE49-F238E27FC236}">
              <a16:creationId xmlns:a16="http://schemas.microsoft.com/office/drawing/2014/main" id="{B308EBFA-818D-4872-973B-DBB713398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23</xdr:col>
      <xdr:colOff>176893</xdr:colOff>
      <xdr:row>130</xdr:row>
      <xdr:rowOff>188686</xdr:rowOff>
    </xdr:from>
    <xdr:to>
      <xdr:col>34</xdr:col>
      <xdr:colOff>593732</xdr:colOff>
      <xdr:row>168</xdr:row>
      <xdr:rowOff>149686</xdr:rowOff>
    </xdr:to>
    <xdr:graphicFrame macro="">
      <xdr:nvGraphicFramePr>
        <xdr:cNvPr id="10" name="Grafiek 9">
          <a:extLst>
            <a:ext uri="{FF2B5EF4-FFF2-40B4-BE49-F238E27FC236}">
              <a16:creationId xmlns:a16="http://schemas.microsoft.com/office/drawing/2014/main" id="{794F00C3-7BA1-460F-8109-73E0ED8A4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18</xdr:col>
      <xdr:colOff>486522</xdr:colOff>
      <xdr:row>2</xdr:row>
      <xdr:rowOff>183964</xdr:rowOff>
    </xdr:from>
    <xdr:to>
      <xdr:col>30</xdr:col>
      <xdr:colOff>334663</xdr:colOff>
      <xdr:row>39</xdr:row>
      <xdr:rowOff>125915</xdr:rowOff>
    </xdr:to>
    <xdr:graphicFrame macro="">
      <xdr:nvGraphicFramePr>
        <xdr:cNvPr id="11" name="Grafiek 10">
          <a:extLst>
            <a:ext uri="{FF2B5EF4-FFF2-40B4-BE49-F238E27FC236}">
              <a16:creationId xmlns:a16="http://schemas.microsoft.com/office/drawing/2014/main" id="{058E5DE3-16B8-44CD-A220-D79457C8E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31</xdr:col>
      <xdr:colOff>95250</xdr:colOff>
      <xdr:row>40</xdr:row>
      <xdr:rowOff>79375</xdr:rowOff>
    </xdr:from>
    <xdr:to>
      <xdr:col>42</xdr:col>
      <xdr:colOff>407768</xdr:colOff>
      <xdr:row>77</xdr:row>
      <xdr:rowOff>94965</xdr:rowOff>
    </xdr:to>
    <xdr:graphicFrame macro="">
      <xdr:nvGraphicFramePr>
        <xdr:cNvPr id="12" name="Grafiek 11">
          <a:extLst>
            <a:ext uri="{FF2B5EF4-FFF2-40B4-BE49-F238E27FC236}">
              <a16:creationId xmlns:a16="http://schemas.microsoft.com/office/drawing/2014/main" id="{17912FC9-480A-4659-BC31-12F060C20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5.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0.43591</cdr:x>
      <cdr:y>0.10407</cdr:y>
    </cdr:from>
    <cdr:to>
      <cdr:x>0.98695</cdr:x>
      <cdr:y>0.24165</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3113065" y="749294"/>
          <a:ext cx="393524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We will be fine</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0.04191</cdr:x>
      <cdr:y>0.10539</cdr:y>
    </cdr:from>
    <cdr:to>
      <cdr:x>0.3184</cdr:x>
      <cdr:y>0.23239</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299321" y="758822"/>
          <a:ext cx="197455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 factor:</a:t>
          </a:r>
          <a:r>
            <a:rPr lang="en-US" sz="1000" b="1" baseline="0">
              <a:solidFill>
                <a:srgbClr val="C00000"/>
              </a:solidFill>
              <a:effectLst/>
              <a:latin typeface="Verdana Pro" panose="020B0604030504040204" pitchFamily="34" charset="0"/>
              <a:ea typeface="+mn-ea"/>
              <a:cs typeface="+mn-cs"/>
            </a:rPr>
            <a:t>  Lower is better</a:t>
          </a: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userShapes>
</file>

<file path=xl/drawings/drawing46.xml><?xml version="1.0" encoding="utf-8"?>
<c:userShapes xmlns:c="http://schemas.openxmlformats.org/drawingml/2006/chart">
  <cdr:relSizeAnchor xmlns:cdr="http://schemas.openxmlformats.org/drawingml/2006/chartDrawing">
    <cdr:from>
      <cdr:x>0.09525</cdr:x>
      <cdr:y>0.14949</cdr:y>
    </cdr:from>
    <cdr:to>
      <cdr:x>0.34925</cdr:x>
      <cdr:y>0.29369</cdr:y>
    </cdr:to>
    <cdr:sp macro="" textlink="">
      <cdr:nvSpPr>
        <cdr:cNvPr id="2" name="Tekstvak 1">
          <a:extLst xmlns:a="http://schemas.openxmlformats.org/drawingml/2006/main">
            <a:ext uri="{FF2B5EF4-FFF2-40B4-BE49-F238E27FC236}">
              <a16:creationId xmlns:a16="http://schemas.microsoft.com/office/drawing/2014/main" id="{D3ACEC3C-3CA8-4FF4-BD46-0DB5B84DB542}"/>
            </a:ext>
          </a:extLst>
        </cdr:cNvPr>
        <cdr:cNvSpPr txBox="1"/>
      </cdr:nvSpPr>
      <cdr:spPr>
        <a:xfrm xmlns:a="http://schemas.openxmlformats.org/drawingml/2006/main">
          <a:off x="685800" y="1076324"/>
          <a:ext cx="1828800" cy="10382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0.03704</cdr:x>
      <cdr:y>0.14155</cdr:y>
    </cdr:from>
    <cdr:to>
      <cdr:x>0.48948</cdr:x>
      <cdr:y>0.26855</cdr:y>
    </cdr:to>
    <cdr:sp macro="" textlink="">
      <cdr:nvSpPr>
        <cdr:cNvPr id="3" name="Tekstvak 2">
          <a:extLst xmlns:a="http://schemas.openxmlformats.org/drawingml/2006/main">
            <a:ext uri="{FF2B5EF4-FFF2-40B4-BE49-F238E27FC236}">
              <a16:creationId xmlns:a16="http://schemas.microsoft.com/office/drawing/2014/main" id="{5D12B165-BFC1-4439-A33F-EAAC8CB2CA0C}"/>
            </a:ext>
          </a:extLst>
        </cdr:cNvPr>
        <cdr:cNvSpPr txBox="1"/>
      </cdr:nvSpPr>
      <cdr:spPr>
        <a:xfrm xmlns:a="http://schemas.openxmlformats.org/drawingml/2006/main">
          <a:off x="266699" y="1019175"/>
          <a:ext cx="3257551"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900" b="1">
            <a:solidFill>
              <a:schemeClr val="bg1">
                <a:lumMod val="50000"/>
              </a:schemeClr>
            </a:solidFill>
          </a:endParaRPr>
        </a:p>
      </cdr:txBody>
    </cdr:sp>
  </cdr:relSizeAnchor>
</c:userShapes>
</file>

<file path=xl/drawings/drawing47.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0.43591</cdr:x>
      <cdr:y>0.10407</cdr:y>
    </cdr:from>
    <cdr:to>
      <cdr:x>0.98695</cdr:x>
      <cdr:y>0.24165</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3113065" y="749294"/>
          <a:ext cx="393524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We will be fine</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0.04191</cdr:x>
      <cdr:y>0.10539</cdr:y>
    </cdr:from>
    <cdr:to>
      <cdr:x>0.3184</cdr:x>
      <cdr:y>0.23239</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299321" y="758822"/>
          <a:ext cx="197455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 factor:</a:t>
          </a:r>
          <a:r>
            <a:rPr lang="en-US" sz="1000" b="1" baseline="0">
              <a:solidFill>
                <a:srgbClr val="C00000"/>
              </a:solidFill>
              <a:effectLst/>
              <a:latin typeface="Verdana Pro" panose="020B0604030504040204" pitchFamily="34" charset="0"/>
              <a:ea typeface="+mn-ea"/>
              <a:cs typeface="+mn-cs"/>
            </a:rPr>
            <a:t>  Lower is better</a:t>
          </a: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dr:relSizeAnchor xmlns:cdr="http://schemas.openxmlformats.org/drawingml/2006/chartDrawing">
    <cdr:from>
      <cdr:x>0.09966</cdr:x>
      <cdr:y>0.29621</cdr:y>
    </cdr:from>
    <cdr:to>
      <cdr:x>0.43469</cdr:x>
      <cdr:y>0.36447</cdr:y>
    </cdr:to>
    <cdr:sp macro="" textlink="">
      <cdr:nvSpPr>
        <cdr:cNvPr id="5" name="Tekstvak 1">
          <a:extLst xmlns:a="http://schemas.openxmlformats.org/drawingml/2006/main">
            <a:ext uri="{FF2B5EF4-FFF2-40B4-BE49-F238E27FC236}">
              <a16:creationId xmlns:a16="http://schemas.microsoft.com/office/drawing/2014/main" id="{B16FA6B1-D003-4290-BA04-F05A4B16254B}"/>
            </a:ext>
          </a:extLst>
        </cdr:cNvPr>
        <cdr:cNvSpPr txBox="1"/>
      </cdr:nvSpPr>
      <cdr:spPr>
        <a:xfrm xmlns:a="http://schemas.openxmlformats.org/drawingml/2006/main">
          <a:off x="717550" y="2132692"/>
          <a:ext cx="2412245" cy="49149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Source: RIVM, March 24th, 13:00 GMT     </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100" b="1">
              <a:effectLst/>
              <a:latin typeface="+mn-lt"/>
              <a:ea typeface="+mn-ea"/>
              <a:cs typeface="+mn-cs"/>
            </a:rPr>
            <a:t>graphic:</a:t>
          </a:r>
          <a:r>
            <a:rPr lang="en-US" sz="1100" b="1" baseline="0">
              <a:effectLst/>
              <a:latin typeface="+mn-lt"/>
              <a:ea typeface="+mn-ea"/>
              <a:cs typeface="+mn-cs"/>
            </a:rPr>
            <a:t> twitter.com/yorickb</a:t>
          </a:r>
          <a:endParaRPr lang="en-NL">
            <a:effectLst/>
          </a:endParaRPr>
        </a:p>
      </cdr:txBody>
    </cdr:sp>
  </cdr:relSizeAnchor>
</c:userShapes>
</file>

<file path=xl/drawings/drawing48.xml><?xml version="1.0" encoding="utf-8"?>
<c:userShapes xmlns:c="http://schemas.openxmlformats.org/drawingml/2006/chart">
  <cdr:relSizeAnchor xmlns:cdr="http://schemas.openxmlformats.org/drawingml/2006/chartDrawing">
    <cdr:from>
      <cdr:x>0.63054</cdr:x>
      <cdr:y>0.178</cdr:y>
    </cdr:from>
    <cdr:to>
      <cdr:x>0.75744</cdr:x>
      <cdr:y>0.37</cdr:y>
    </cdr:to>
    <cdr:sp macro="" textlink="">
      <cdr:nvSpPr>
        <cdr:cNvPr id="2" name="Tekstvak 1">
          <a:extLst xmlns:a="http://schemas.openxmlformats.org/drawingml/2006/main">
            <a:ext uri="{FF2B5EF4-FFF2-40B4-BE49-F238E27FC236}">
              <a16:creationId xmlns:a16="http://schemas.microsoft.com/office/drawing/2014/main" id="{BD2119B5-6DE3-40F8-975A-496A1F17AB35}"/>
            </a:ext>
          </a:extLst>
        </cdr:cNvPr>
        <cdr:cNvSpPr txBox="1"/>
      </cdr:nvSpPr>
      <cdr:spPr>
        <a:xfrm xmlns:a="http://schemas.openxmlformats.org/drawingml/2006/main">
          <a:off x="4543425" y="847725"/>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LID4096" sz="1100"/>
        </a:p>
      </cdr:txBody>
    </cdr:sp>
  </cdr:relSizeAnchor>
  <cdr:relSizeAnchor xmlns:cdr="http://schemas.openxmlformats.org/drawingml/2006/chartDrawing">
    <cdr:from>
      <cdr:x>0.43591</cdr:x>
      <cdr:y>0.10407</cdr:y>
    </cdr:from>
    <cdr:to>
      <cdr:x>0.98695</cdr:x>
      <cdr:y>0.24165</cdr:y>
    </cdr:to>
    <cdr:sp macro="" textlink="">
      <cdr:nvSpPr>
        <cdr:cNvPr id="3" name="Tekstvak 2">
          <a:extLst xmlns:a="http://schemas.openxmlformats.org/drawingml/2006/main">
            <a:ext uri="{FF2B5EF4-FFF2-40B4-BE49-F238E27FC236}">
              <a16:creationId xmlns:a16="http://schemas.microsoft.com/office/drawing/2014/main" id="{B8FB9B65-5655-41BD-9366-704DD66A070F}"/>
            </a:ext>
          </a:extLst>
        </cdr:cNvPr>
        <cdr:cNvSpPr txBox="1"/>
      </cdr:nvSpPr>
      <cdr:spPr>
        <a:xfrm xmlns:a="http://schemas.openxmlformats.org/drawingml/2006/main">
          <a:off x="3113065" y="749294"/>
          <a:ext cx="3935247" cy="99057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nl-NL" sz="1000" b="1" u="none">
              <a:solidFill>
                <a:schemeClr val="accent1"/>
              </a:solidFill>
              <a:latin typeface="Verdana Pro" panose="020B0604030504040204" pitchFamily="34" charset="0"/>
            </a:rPr>
            <a:t>         </a:t>
          </a:r>
          <a:r>
            <a:rPr lang="nl-NL" sz="1000" b="1" u="sng" baseline="0">
              <a:solidFill>
                <a:schemeClr val="accent1"/>
              </a:solidFill>
              <a:latin typeface="Verdana Pro" panose="020B0604030504040204" pitchFamily="34" charset="0"/>
            </a:rPr>
            <a:t>change in the growth:</a:t>
          </a:r>
          <a:br>
            <a:rPr lang="nl-NL" sz="1000" b="1" baseline="0">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Higher than   1 ---&gt;   Exponential phase (growing</a:t>
          </a:r>
          <a:r>
            <a:rPr lang="nl-NL" sz="1000" b="1" baseline="0">
              <a:solidFill>
                <a:schemeClr val="accent1"/>
              </a:solidFill>
              <a:latin typeface="Verdana Pro" panose="020B0604030504040204" pitchFamily="34" charset="0"/>
            </a:rPr>
            <a:t> fast)</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                       1 ---&gt;   Inflection point (halfway there)</a:t>
          </a:r>
          <a:br>
            <a:rPr lang="nl-NL" sz="1000" b="1">
              <a:solidFill>
                <a:schemeClr val="accent1"/>
              </a:solidFill>
              <a:latin typeface="Verdana Pro" panose="020B0604030504040204" pitchFamily="34" charset="0"/>
            </a:rPr>
          </a:br>
          <a:r>
            <a:rPr lang="nl-NL" sz="1000" b="1">
              <a:solidFill>
                <a:schemeClr val="accent1"/>
              </a:solidFill>
              <a:latin typeface="Verdana Pro" panose="020B0604030504040204" pitchFamily="34" charset="0"/>
            </a:rPr>
            <a:t>Lower than    1 ---&gt;   We will be fine</a:t>
          </a:r>
          <a:endParaRPr lang="LID4096" sz="1000" b="1">
            <a:solidFill>
              <a:schemeClr val="accent1"/>
            </a:solidFill>
            <a:latin typeface="Verdana Pro" panose="020B0604030504040204" pitchFamily="34" charset="0"/>
          </a:endParaRPr>
        </a:p>
      </cdr:txBody>
    </cdr:sp>
  </cdr:relSizeAnchor>
  <cdr:relSizeAnchor xmlns:cdr="http://schemas.openxmlformats.org/drawingml/2006/chartDrawing">
    <cdr:from>
      <cdr:x>0.04191</cdr:x>
      <cdr:y>0.10539</cdr:y>
    </cdr:from>
    <cdr:to>
      <cdr:x>0.3184</cdr:x>
      <cdr:y>0.23239</cdr:y>
    </cdr:to>
    <cdr:sp macro="" textlink="">
      <cdr:nvSpPr>
        <cdr:cNvPr id="4" name="Tekstvak 3">
          <a:extLst xmlns:a="http://schemas.openxmlformats.org/drawingml/2006/main">
            <a:ext uri="{FF2B5EF4-FFF2-40B4-BE49-F238E27FC236}">
              <a16:creationId xmlns:a16="http://schemas.microsoft.com/office/drawing/2014/main" id="{7371B0DF-88DF-4F5D-A990-9CE38A25936F}"/>
            </a:ext>
          </a:extLst>
        </cdr:cNvPr>
        <cdr:cNvSpPr txBox="1"/>
      </cdr:nvSpPr>
      <cdr:spPr>
        <a:xfrm xmlns:a="http://schemas.openxmlformats.org/drawingml/2006/main">
          <a:off x="299321" y="758822"/>
          <a:ext cx="197455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US" sz="1000" b="1" u="sng">
              <a:solidFill>
                <a:srgbClr val="C00000"/>
              </a:solidFill>
              <a:effectLst/>
              <a:latin typeface="Verdana Pro" panose="020B0604030504040204" pitchFamily="34" charset="0"/>
              <a:ea typeface="+mn-ea"/>
              <a:cs typeface="+mn-cs"/>
            </a:rPr>
            <a:t>Growth factor:</a:t>
          </a:r>
          <a:r>
            <a:rPr lang="en-US" sz="1000" b="1" baseline="0">
              <a:solidFill>
                <a:srgbClr val="C00000"/>
              </a:solidFill>
              <a:effectLst/>
              <a:latin typeface="Verdana Pro" panose="020B0604030504040204" pitchFamily="34" charset="0"/>
              <a:ea typeface="+mn-ea"/>
              <a:cs typeface="+mn-cs"/>
            </a:rPr>
            <a:t>  Lower is better</a:t>
          </a:r>
          <a:endParaRPr lang="en-NL" sz="1000" b="1">
            <a:solidFill>
              <a:srgbClr val="C00000"/>
            </a:solidFill>
            <a:effectLst/>
            <a:latin typeface="Verdana Pro" panose="020B0604030504040204" pitchFamily="34" charset="0"/>
          </a:endParaRPr>
        </a:p>
        <a:p xmlns:a="http://schemas.openxmlformats.org/drawingml/2006/main">
          <a:endParaRPr lang="LID4096" sz="1100"/>
        </a:p>
      </cdr:txBody>
    </cdr:sp>
  </cdr:relSizeAnchor>
</c:userShape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8" Type="http://schemas.openxmlformats.org/officeDocument/2006/relationships/hyperlink" Target="https://www.rijksoverheid.nl/actueel/nieuws/2020/03/15/aanvullende-maatregelen-onderwijs-horeca-sport" TargetMode="External"/><Relationship Id="rId3" Type="http://schemas.openxmlformats.org/officeDocument/2006/relationships/hyperlink" Target="https://www.rivm.nl/nieuws/covid-19-nieuwe-aanwijzing-voor-inwoners-noord-brabant" TargetMode="External"/><Relationship Id="rId7" Type="http://schemas.openxmlformats.org/officeDocument/2006/relationships/hyperlink" Target="https://www.rijksoverheid.nl/onderwerpen/coronavirus-covid-19/nieuws/2020/03/12/nieuwe-maatregelen-tegen-verspreiding-coronavirus-in-nederland" TargetMode="External"/><Relationship Id="rId12" Type="http://schemas.openxmlformats.org/officeDocument/2006/relationships/drawing" Target="../drawings/drawing1.xml"/><Relationship Id="rId2" Type="http://schemas.openxmlformats.org/officeDocument/2006/relationships/hyperlink" Target="https://www.rivm.nl/nieuws/patient-met-nieuw-coronavirus-overleden" TargetMode="External"/><Relationship Id="rId1" Type="http://schemas.openxmlformats.org/officeDocument/2006/relationships/hyperlink" Target="https://www.rivm.nl/nieuws/patient-met-nieuw-coronavirus-in-nederland" TargetMode="External"/><Relationship Id="rId6" Type="http://schemas.openxmlformats.org/officeDocument/2006/relationships/hyperlink" Target="https://www.rivm.nl/nieuws/uitbreiding-maatregelen-coronavirus" TargetMode="External"/><Relationship Id="rId11" Type="http://schemas.openxmlformats.org/officeDocument/2006/relationships/printerSettings" Target="../printerSettings/printerSettings1.bin"/><Relationship Id="rId5" Type="http://schemas.openxmlformats.org/officeDocument/2006/relationships/hyperlink" Target="https://www.rivm.nl/nieuws/resultaat-steekproef-4-ziekenhuismedewerkers-heeft-coronavirus" TargetMode="External"/><Relationship Id="rId10" Type="http://schemas.openxmlformats.org/officeDocument/2006/relationships/hyperlink" Target="https://www.rijksoverheid.nl/actueel/nieuws/2020/03/24/aanvullende-maatregelen-23-maart" TargetMode="External"/><Relationship Id="rId4" Type="http://schemas.openxmlformats.org/officeDocument/2006/relationships/hyperlink" Target="https://www.rijksoverheid.nl/onderwerpen/coronavirus-covid-19/nieuws/2020/03/09/hygienemaatregelen-van-belang-om-verspreiding-coronavirus-tegen-te-gaan" TargetMode="External"/><Relationship Id="rId9" Type="http://schemas.openxmlformats.org/officeDocument/2006/relationships/hyperlink" Target="https://www.rijksoverheid.nl/actueel/nieuws/2020/03/19/bezoek-aan-verpleeghuizen-niet-langer-mogelijk-vanwege-corona"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rijksoverheid.nl/actueel/nieuws/2020/03/24/aanvullende-maatregelen-23-maart" TargetMode="External"/><Relationship Id="rId3" Type="http://schemas.openxmlformats.org/officeDocument/2006/relationships/hyperlink" Target="https://www.rijksoverheid.nl/onderwerpen/coronavirus-covid-19/nieuws/2020/03/09/hygienemaatregelen-van-belang-om-verspreiding-coronavirus-tegen-te-gaan" TargetMode="External"/><Relationship Id="rId7" Type="http://schemas.openxmlformats.org/officeDocument/2006/relationships/hyperlink" Target="https://www.rijksoverheid.nl/actueel/nieuws/2020/03/19/bezoek-aan-verpleeghuizen-niet-langer-mogelijk-vanwege-corona" TargetMode="External"/><Relationship Id="rId2" Type="http://schemas.openxmlformats.org/officeDocument/2006/relationships/hyperlink" Target="https://www.rivm.nl/nieuws/patient-met-nieuw-coronavirus-overleden" TargetMode="External"/><Relationship Id="rId1" Type="http://schemas.openxmlformats.org/officeDocument/2006/relationships/hyperlink" Target="https://www.rivm.nl/nieuws/patient-met-nieuw-coronavirus-in-nederland" TargetMode="External"/><Relationship Id="rId6" Type="http://schemas.openxmlformats.org/officeDocument/2006/relationships/hyperlink" Target="https://www.rijksoverheid.nl/actueel/nieuws/2020/03/15/aanvullende-maatregelen-onderwijs-horeca-sport" TargetMode="External"/><Relationship Id="rId5" Type="http://schemas.openxmlformats.org/officeDocument/2006/relationships/hyperlink" Target="https://www.rivm.nl/nieuws/uitbreiding-maatregelen-coronavirus" TargetMode="External"/><Relationship Id="rId10" Type="http://schemas.openxmlformats.org/officeDocument/2006/relationships/drawing" Target="../drawings/drawing13.xml"/><Relationship Id="rId4" Type="http://schemas.openxmlformats.org/officeDocument/2006/relationships/hyperlink" Target="https://www.rivm.nl/nieuws/resultaat-steekproef-4-ziekenhuismedewerkers-heeft-coronavirus"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F53A-8314-4466-B7B9-66EFD7B81860}">
  <dimension ref="C1:P356"/>
  <sheetViews>
    <sheetView workbookViewId="0">
      <selection activeCell="P1" sqref="O1:P1048576"/>
    </sheetView>
  </sheetViews>
  <sheetFormatPr defaultRowHeight="14.4" x14ac:dyDescent="0.3"/>
  <cols>
    <col min="1" max="1" width="27.44140625" bestFit="1" customWidth="1"/>
    <col min="2" max="2" width="5.88671875" bestFit="1" customWidth="1"/>
    <col min="3" max="3" width="19.109375" customWidth="1"/>
    <col min="4" max="4" width="14.33203125" bestFit="1" customWidth="1"/>
    <col min="7" max="7" width="12.6640625" customWidth="1"/>
    <col min="9" max="10" width="9.33203125" customWidth="1"/>
    <col min="14" max="14" width="9.33203125" customWidth="1"/>
    <col min="15" max="15" width="14.33203125" bestFit="1" customWidth="1"/>
  </cols>
  <sheetData>
    <row r="1" spans="3:16" x14ac:dyDescent="0.3">
      <c r="C1" t="s">
        <v>401</v>
      </c>
      <c r="D1" t="s">
        <v>18</v>
      </c>
      <c r="E1" t="s">
        <v>379</v>
      </c>
      <c r="G1" t="s">
        <v>404</v>
      </c>
      <c r="H1" t="s">
        <v>379</v>
      </c>
      <c r="L1" t="s">
        <v>404</v>
      </c>
      <c r="O1" t="s">
        <v>18</v>
      </c>
      <c r="P1" t="s">
        <v>379</v>
      </c>
    </row>
    <row r="2" spans="3:16" x14ac:dyDescent="0.3">
      <c r="C2" t="s">
        <v>285</v>
      </c>
      <c r="D2" t="s">
        <v>9</v>
      </c>
      <c r="E2">
        <v>108</v>
      </c>
      <c r="G2" t="s">
        <v>286</v>
      </c>
      <c r="H2">
        <v>150</v>
      </c>
      <c r="L2" t="s">
        <v>285</v>
      </c>
      <c r="O2" t="s">
        <v>9</v>
      </c>
      <c r="P2">
        <v>150</v>
      </c>
    </row>
    <row r="3" spans="3:16" x14ac:dyDescent="0.3">
      <c r="C3" t="s">
        <v>26</v>
      </c>
      <c r="D3" t="s">
        <v>14</v>
      </c>
      <c r="E3">
        <v>12</v>
      </c>
      <c r="G3" t="s">
        <v>26</v>
      </c>
      <c r="H3">
        <v>5</v>
      </c>
      <c r="L3" t="s">
        <v>286</v>
      </c>
      <c r="O3" t="s">
        <v>14</v>
      </c>
      <c r="P3">
        <v>5</v>
      </c>
    </row>
    <row r="4" spans="3:16" x14ac:dyDescent="0.3">
      <c r="C4" t="s">
        <v>27</v>
      </c>
      <c r="D4" t="s">
        <v>12</v>
      </c>
      <c r="E4">
        <v>3</v>
      </c>
      <c r="G4" t="s">
        <v>27</v>
      </c>
      <c r="H4">
        <v>18</v>
      </c>
      <c r="L4" t="s">
        <v>26</v>
      </c>
      <c r="O4" t="s">
        <v>12</v>
      </c>
      <c r="P4">
        <v>18</v>
      </c>
    </row>
    <row r="5" spans="3:16" x14ac:dyDescent="0.3">
      <c r="C5" t="s">
        <v>28</v>
      </c>
      <c r="D5" t="s">
        <v>10</v>
      </c>
      <c r="E5">
        <v>2</v>
      </c>
      <c r="G5" t="s">
        <v>28</v>
      </c>
      <c r="H5">
        <v>5</v>
      </c>
      <c r="L5" t="s">
        <v>27</v>
      </c>
      <c r="O5" t="s">
        <v>10</v>
      </c>
      <c r="P5">
        <v>5</v>
      </c>
    </row>
    <row r="6" spans="3:16" x14ac:dyDescent="0.3">
      <c r="C6" t="s">
        <v>29</v>
      </c>
      <c r="D6" t="s">
        <v>22</v>
      </c>
      <c r="E6">
        <v>6</v>
      </c>
      <c r="G6" t="s">
        <v>29</v>
      </c>
      <c r="H6">
        <v>2</v>
      </c>
      <c r="L6" t="s">
        <v>28</v>
      </c>
      <c r="O6" t="s">
        <v>22</v>
      </c>
      <c r="P6">
        <v>2</v>
      </c>
    </row>
    <row r="7" spans="3:16" x14ac:dyDescent="0.3">
      <c r="C7" t="s">
        <v>30</v>
      </c>
      <c r="D7" t="s">
        <v>9</v>
      </c>
      <c r="E7">
        <v>21</v>
      </c>
      <c r="G7" t="s">
        <v>30</v>
      </c>
      <c r="H7">
        <v>7</v>
      </c>
      <c r="L7" t="s">
        <v>29</v>
      </c>
      <c r="O7" t="s">
        <v>9</v>
      </c>
      <c r="P7">
        <v>7</v>
      </c>
    </row>
    <row r="8" spans="3:16" x14ac:dyDescent="0.3">
      <c r="C8" t="s">
        <v>31</v>
      </c>
      <c r="D8" t="s">
        <v>9</v>
      </c>
      <c r="E8">
        <v>36</v>
      </c>
      <c r="G8" t="s">
        <v>31</v>
      </c>
      <c r="H8">
        <v>25</v>
      </c>
      <c r="L8" t="s">
        <v>30</v>
      </c>
      <c r="O8" t="s">
        <v>9</v>
      </c>
      <c r="P8">
        <v>25</v>
      </c>
    </row>
    <row r="9" spans="3:16" x14ac:dyDescent="0.3">
      <c r="C9" t="s">
        <v>32</v>
      </c>
      <c r="D9" t="s">
        <v>12</v>
      </c>
      <c r="E9">
        <v>14</v>
      </c>
      <c r="G9" t="s">
        <v>32</v>
      </c>
      <c r="H9">
        <v>49</v>
      </c>
      <c r="L9" t="s">
        <v>31</v>
      </c>
      <c r="O9" t="s">
        <v>12</v>
      </c>
      <c r="P9">
        <v>49</v>
      </c>
    </row>
    <row r="10" spans="3:16" x14ac:dyDescent="0.3">
      <c r="C10" t="s">
        <v>33</v>
      </c>
      <c r="D10" t="s">
        <v>13</v>
      </c>
      <c r="E10">
        <v>39</v>
      </c>
      <c r="G10" t="s">
        <v>33</v>
      </c>
      <c r="H10">
        <v>20</v>
      </c>
      <c r="L10" t="s">
        <v>32</v>
      </c>
      <c r="O10" t="s">
        <v>13</v>
      </c>
      <c r="P10">
        <v>20</v>
      </c>
    </row>
    <row r="11" spans="3:16" x14ac:dyDescent="0.3">
      <c r="C11" t="s">
        <v>34</v>
      </c>
      <c r="D11" t="s">
        <v>16</v>
      </c>
      <c r="E11">
        <v>32</v>
      </c>
      <c r="G11" t="s">
        <v>34</v>
      </c>
      <c r="H11">
        <v>60</v>
      </c>
      <c r="L11" t="s">
        <v>33</v>
      </c>
      <c r="O11" t="s">
        <v>16</v>
      </c>
      <c r="P11">
        <v>60</v>
      </c>
    </row>
    <row r="12" spans="3:16" x14ac:dyDescent="0.3">
      <c r="C12" t="s">
        <v>35</v>
      </c>
      <c r="D12" t="s">
        <v>9</v>
      </c>
      <c r="E12">
        <v>19</v>
      </c>
      <c r="G12" t="s">
        <v>35</v>
      </c>
      <c r="H12">
        <v>44</v>
      </c>
      <c r="L12" t="s">
        <v>34</v>
      </c>
      <c r="O12" t="s">
        <v>9</v>
      </c>
      <c r="P12">
        <v>44</v>
      </c>
    </row>
    <row r="13" spans="3:16" x14ac:dyDescent="0.3">
      <c r="C13" t="s">
        <v>36</v>
      </c>
      <c r="D13" t="s">
        <v>7</v>
      </c>
      <c r="E13">
        <v>39</v>
      </c>
      <c r="G13" t="s">
        <v>36</v>
      </c>
      <c r="H13">
        <v>26</v>
      </c>
      <c r="L13" t="s">
        <v>35</v>
      </c>
      <c r="O13" t="s">
        <v>7</v>
      </c>
      <c r="P13">
        <v>26</v>
      </c>
    </row>
    <row r="14" spans="3:16" x14ac:dyDescent="0.3">
      <c r="C14" t="s">
        <v>37</v>
      </c>
      <c r="D14" t="s">
        <v>7</v>
      </c>
      <c r="E14">
        <v>0</v>
      </c>
      <c r="G14" t="s">
        <v>37</v>
      </c>
      <c r="H14">
        <v>44</v>
      </c>
      <c r="L14" t="s">
        <v>36</v>
      </c>
      <c r="O14" t="s">
        <v>7</v>
      </c>
      <c r="P14">
        <v>44</v>
      </c>
    </row>
    <row r="15" spans="3:16" x14ac:dyDescent="0.3">
      <c r="C15" t="s">
        <v>38</v>
      </c>
      <c r="D15" t="s">
        <v>22</v>
      </c>
      <c r="E15">
        <v>59</v>
      </c>
      <c r="G15" t="s">
        <v>38</v>
      </c>
      <c r="H15">
        <v>0</v>
      </c>
      <c r="L15" t="s">
        <v>37</v>
      </c>
      <c r="O15" t="s">
        <v>22</v>
      </c>
      <c r="P15">
        <v>0</v>
      </c>
    </row>
    <row r="16" spans="3:16" x14ac:dyDescent="0.3">
      <c r="C16" t="s">
        <v>39</v>
      </c>
      <c r="D16" t="s">
        <v>8</v>
      </c>
      <c r="E16">
        <v>52</v>
      </c>
      <c r="G16" t="s">
        <v>39</v>
      </c>
      <c r="H16">
        <v>69</v>
      </c>
      <c r="L16" t="s">
        <v>38</v>
      </c>
      <c r="O16" t="s">
        <v>8</v>
      </c>
      <c r="P16">
        <v>69</v>
      </c>
    </row>
    <row r="17" spans="3:16" x14ac:dyDescent="0.3">
      <c r="C17" t="s">
        <v>40</v>
      </c>
      <c r="D17" t="s">
        <v>12</v>
      </c>
      <c r="E17">
        <v>411</v>
      </c>
      <c r="G17" t="s">
        <v>40</v>
      </c>
      <c r="H17">
        <v>81</v>
      </c>
      <c r="L17" t="s">
        <v>39</v>
      </c>
      <c r="O17" t="s">
        <v>12</v>
      </c>
      <c r="P17">
        <v>81</v>
      </c>
    </row>
    <row r="18" spans="3:16" x14ac:dyDescent="0.3">
      <c r="C18" t="s">
        <v>41</v>
      </c>
      <c r="D18" t="s">
        <v>12</v>
      </c>
      <c r="E18">
        <v>49</v>
      </c>
      <c r="G18" t="s">
        <v>41</v>
      </c>
      <c r="H18">
        <v>571</v>
      </c>
      <c r="L18" t="s">
        <v>40</v>
      </c>
      <c r="O18" t="s">
        <v>12</v>
      </c>
      <c r="P18">
        <v>571</v>
      </c>
    </row>
    <row r="19" spans="3:16" x14ac:dyDescent="0.3">
      <c r="C19" t="s">
        <v>42</v>
      </c>
      <c r="D19" t="s">
        <v>10</v>
      </c>
      <c r="E19">
        <v>1</v>
      </c>
      <c r="G19" t="s">
        <v>42</v>
      </c>
      <c r="H19">
        <v>60</v>
      </c>
      <c r="L19" t="s">
        <v>41</v>
      </c>
      <c r="O19" t="s">
        <v>10</v>
      </c>
      <c r="P19">
        <v>60</v>
      </c>
    </row>
    <row r="20" spans="3:16" x14ac:dyDescent="0.3">
      <c r="C20" t="s">
        <v>43</v>
      </c>
      <c r="D20" t="s">
        <v>17</v>
      </c>
      <c r="E20">
        <v>46</v>
      </c>
      <c r="G20" t="s">
        <v>43</v>
      </c>
      <c r="H20">
        <v>1</v>
      </c>
      <c r="L20" t="s">
        <v>42</v>
      </c>
      <c r="O20" t="s">
        <v>17</v>
      </c>
      <c r="P20">
        <v>1</v>
      </c>
    </row>
    <row r="21" spans="3:16" x14ac:dyDescent="0.3">
      <c r="C21" t="s">
        <v>44</v>
      </c>
      <c r="D21" t="s">
        <v>10</v>
      </c>
      <c r="E21">
        <v>8</v>
      </c>
      <c r="G21" t="s">
        <v>44</v>
      </c>
      <c r="H21">
        <v>63</v>
      </c>
      <c r="L21" t="s">
        <v>43</v>
      </c>
      <c r="O21" t="s">
        <v>10</v>
      </c>
      <c r="P21">
        <v>63</v>
      </c>
    </row>
    <row r="22" spans="3:16" x14ac:dyDescent="0.3">
      <c r="C22" t="s">
        <v>45</v>
      </c>
      <c r="D22" t="s">
        <v>14</v>
      </c>
      <c r="E22">
        <v>8</v>
      </c>
      <c r="G22" t="s">
        <v>45</v>
      </c>
      <c r="H22">
        <v>12</v>
      </c>
      <c r="L22" t="s">
        <v>44</v>
      </c>
      <c r="O22" t="s">
        <v>14</v>
      </c>
      <c r="P22">
        <v>12</v>
      </c>
    </row>
    <row r="23" spans="3:16" x14ac:dyDescent="0.3">
      <c r="C23" t="s">
        <v>46</v>
      </c>
      <c r="D23" t="s">
        <v>7</v>
      </c>
      <c r="E23">
        <v>2</v>
      </c>
      <c r="G23" t="s">
        <v>46</v>
      </c>
      <c r="H23">
        <v>17</v>
      </c>
      <c r="L23" t="s">
        <v>45</v>
      </c>
      <c r="O23" t="s">
        <v>7</v>
      </c>
      <c r="P23">
        <v>17</v>
      </c>
    </row>
    <row r="24" spans="3:16" x14ac:dyDescent="0.3">
      <c r="C24" t="s">
        <v>47</v>
      </c>
      <c r="D24" t="s">
        <v>7</v>
      </c>
      <c r="E24">
        <v>5</v>
      </c>
      <c r="G24" t="s">
        <v>47</v>
      </c>
      <c r="H24">
        <v>3</v>
      </c>
      <c r="L24" t="s">
        <v>46</v>
      </c>
      <c r="O24" t="s">
        <v>7</v>
      </c>
      <c r="P24">
        <v>3</v>
      </c>
    </row>
    <row r="25" spans="3:16" x14ac:dyDescent="0.3">
      <c r="C25" t="s">
        <v>48</v>
      </c>
      <c r="D25" t="s">
        <v>8</v>
      </c>
      <c r="E25">
        <v>21</v>
      </c>
      <c r="G25" t="s">
        <v>48</v>
      </c>
      <c r="H25">
        <v>7</v>
      </c>
      <c r="L25" t="s">
        <v>47</v>
      </c>
      <c r="O25" t="s">
        <v>8</v>
      </c>
      <c r="P25">
        <v>7</v>
      </c>
    </row>
    <row r="26" spans="3:16" x14ac:dyDescent="0.3">
      <c r="C26" t="s">
        <v>49</v>
      </c>
      <c r="D26" t="s">
        <v>9</v>
      </c>
      <c r="E26">
        <v>17</v>
      </c>
      <c r="G26" t="s">
        <v>49</v>
      </c>
      <c r="H26">
        <v>30</v>
      </c>
      <c r="L26" t="s">
        <v>48</v>
      </c>
      <c r="O26" t="s">
        <v>9</v>
      </c>
      <c r="P26">
        <v>30</v>
      </c>
    </row>
    <row r="27" spans="3:16" x14ac:dyDescent="0.3">
      <c r="C27" t="s">
        <v>50</v>
      </c>
      <c r="D27" t="s">
        <v>10</v>
      </c>
      <c r="E27">
        <v>13</v>
      </c>
      <c r="G27" t="s">
        <v>50</v>
      </c>
      <c r="H27">
        <v>22</v>
      </c>
      <c r="L27" t="s">
        <v>49</v>
      </c>
      <c r="O27" t="s">
        <v>10</v>
      </c>
      <c r="P27">
        <v>22</v>
      </c>
    </row>
    <row r="28" spans="3:16" x14ac:dyDescent="0.3">
      <c r="C28" t="s">
        <v>51</v>
      </c>
      <c r="D28" t="s">
        <v>11</v>
      </c>
      <c r="E28">
        <v>34</v>
      </c>
      <c r="G28" t="s">
        <v>51</v>
      </c>
      <c r="H28">
        <v>15</v>
      </c>
      <c r="L28" t="s">
        <v>50</v>
      </c>
      <c r="O28" t="s">
        <v>11</v>
      </c>
      <c r="P28">
        <v>15</v>
      </c>
    </row>
    <row r="29" spans="3:16" x14ac:dyDescent="0.3">
      <c r="C29" t="s">
        <v>52</v>
      </c>
      <c r="D29" t="s">
        <v>11</v>
      </c>
      <c r="E29">
        <v>4</v>
      </c>
      <c r="G29" t="s">
        <v>52</v>
      </c>
      <c r="H29">
        <v>43</v>
      </c>
      <c r="L29" t="s">
        <v>51</v>
      </c>
      <c r="O29" t="s">
        <v>11</v>
      </c>
      <c r="P29">
        <v>43</v>
      </c>
    </row>
    <row r="30" spans="3:16" x14ac:dyDescent="0.3">
      <c r="C30" t="s">
        <v>53</v>
      </c>
      <c r="D30" t="s">
        <v>12</v>
      </c>
      <c r="E30">
        <v>11</v>
      </c>
      <c r="G30" t="s">
        <v>53</v>
      </c>
      <c r="H30">
        <v>6</v>
      </c>
      <c r="L30" t="s">
        <v>52</v>
      </c>
      <c r="O30" t="s">
        <v>12</v>
      </c>
      <c r="P30">
        <v>6</v>
      </c>
    </row>
    <row r="31" spans="3:16" x14ac:dyDescent="0.3">
      <c r="C31" t="s">
        <v>54</v>
      </c>
      <c r="D31" t="s">
        <v>11</v>
      </c>
      <c r="E31">
        <v>44</v>
      </c>
      <c r="G31" t="s">
        <v>54</v>
      </c>
      <c r="H31">
        <v>15</v>
      </c>
      <c r="L31" t="s">
        <v>53</v>
      </c>
      <c r="O31" t="s">
        <v>11</v>
      </c>
      <c r="P31">
        <v>15</v>
      </c>
    </row>
    <row r="32" spans="3:16" x14ac:dyDescent="0.3">
      <c r="C32" t="s">
        <v>55</v>
      </c>
      <c r="D32" t="s">
        <v>10</v>
      </c>
      <c r="E32">
        <v>13</v>
      </c>
      <c r="G32" t="s">
        <v>55</v>
      </c>
      <c r="H32">
        <v>69</v>
      </c>
      <c r="L32" t="s">
        <v>54</v>
      </c>
      <c r="O32" t="s">
        <v>10</v>
      </c>
      <c r="P32">
        <v>69</v>
      </c>
    </row>
    <row r="33" spans="3:16" x14ac:dyDescent="0.3">
      <c r="C33" t="s">
        <v>56</v>
      </c>
      <c r="D33" t="s">
        <v>7</v>
      </c>
      <c r="E33">
        <v>2</v>
      </c>
      <c r="G33" t="s">
        <v>56</v>
      </c>
      <c r="H33">
        <v>14</v>
      </c>
      <c r="L33" t="s">
        <v>55</v>
      </c>
      <c r="O33" t="s">
        <v>7</v>
      </c>
      <c r="P33">
        <v>14</v>
      </c>
    </row>
    <row r="34" spans="3:16" x14ac:dyDescent="0.3">
      <c r="C34" t="s">
        <v>57</v>
      </c>
      <c r="D34" t="s">
        <v>11</v>
      </c>
      <c r="E34">
        <v>16</v>
      </c>
      <c r="G34" t="s">
        <v>494</v>
      </c>
      <c r="H34">
        <v>4</v>
      </c>
      <c r="L34" t="s">
        <v>56</v>
      </c>
      <c r="O34" t="s">
        <v>11</v>
      </c>
      <c r="P34">
        <v>4</v>
      </c>
    </row>
    <row r="35" spans="3:16" x14ac:dyDescent="0.3">
      <c r="C35" t="s">
        <v>58</v>
      </c>
      <c r="D35" t="s">
        <v>12</v>
      </c>
      <c r="E35">
        <v>15</v>
      </c>
      <c r="G35" t="s">
        <v>495</v>
      </c>
      <c r="H35">
        <v>23</v>
      </c>
      <c r="L35" t="s">
        <v>57</v>
      </c>
      <c r="O35" t="s">
        <v>12</v>
      </c>
      <c r="P35">
        <v>23</v>
      </c>
    </row>
    <row r="36" spans="3:16" x14ac:dyDescent="0.3">
      <c r="C36" t="s">
        <v>59</v>
      </c>
      <c r="D36" t="s">
        <v>7</v>
      </c>
      <c r="E36">
        <v>2</v>
      </c>
      <c r="G36" t="s">
        <v>59</v>
      </c>
      <c r="H36">
        <v>17</v>
      </c>
      <c r="L36" t="s">
        <v>58</v>
      </c>
      <c r="O36" t="s">
        <v>7</v>
      </c>
      <c r="P36">
        <v>17</v>
      </c>
    </row>
    <row r="37" spans="3:16" x14ac:dyDescent="0.3">
      <c r="C37" t="s">
        <v>60</v>
      </c>
      <c r="D37" t="s">
        <v>10</v>
      </c>
      <c r="E37">
        <v>87</v>
      </c>
      <c r="G37" t="s">
        <v>60</v>
      </c>
      <c r="H37">
        <v>5</v>
      </c>
      <c r="L37" t="s">
        <v>59</v>
      </c>
      <c r="O37" t="s">
        <v>10</v>
      </c>
      <c r="P37">
        <v>5</v>
      </c>
    </row>
    <row r="38" spans="3:16" x14ac:dyDescent="0.3">
      <c r="C38" t="s">
        <v>61</v>
      </c>
      <c r="D38" t="s">
        <v>7</v>
      </c>
      <c r="E38">
        <v>23</v>
      </c>
      <c r="G38" t="s">
        <v>61</v>
      </c>
      <c r="H38">
        <v>117</v>
      </c>
      <c r="L38" t="s">
        <v>60</v>
      </c>
      <c r="O38" t="s">
        <v>7</v>
      </c>
      <c r="P38">
        <v>117</v>
      </c>
    </row>
    <row r="39" spans="3:16" x14ac:dyDescent="0.3">
      <c r="C39" t="s">
        <v>62</v>
      </c>
      <c r="D39" t="s">
        <v>7</v>
      </c>
      <c r="E39">
        <v>16</v>
      </c>
      <c r="G39" t="s">
        <v>62</v>
      </c>
      <c r="H39">
        <v>27</v>
      </c>
      <c r="L39" t="s">
        <v>61</v>
      </c>
      <c r="O39" t="s">
        <v>7</v>
      </c>
      <c r="P39">
        <v>27</v>
      </c>
    </row>
    <row r="40" spans="3:16" x14ac:dyDescent="0.3">
      <c r="C40" t="s">
        <v>63</v>
      </c>
      <c r="D40" t="s">
        <v>10</v>
      </c>
      <c r="E40">
        <v>13</v>
      </c>
      <c r="G40" t="s">
        <v>63</v>
      </c>
      <c r="H40">
        <v>24</v>
      </c>
      <c r="L40" t="s">
        <v>62</v>
      </c>
      <c r="O40" t="s">
        <v>10</v>
      </c>
      <c r="P40">
        <v>24</v>
      </c>
    </row>
    <row r="41" spans="3:16" x14ac:dyDescent="0.3">
      <c r="C41" t="s">
        <v>64</v>
      </c>
      <c r="D41" t="s">
        <v>12</v>
      </c>
      <c r="E41">
        <v>15</v>
      </c>
      <c r="G41" t="s">
        <v>64</v>
      </c>
      <c r="H41">
        <v>22</v>
      </c>
      <c r="L41" t="s">
        <v>63</v>
      </c>
      <c r="O41" t="s">
        <v>12</v>
      </c>
      <c r="P41">
        <v>22</v>
      </c>
    </row>
    <row r="42" spans="3:16" x14ac:dyDescent="0.3">
      <c r="C42" t="s">
        <v>65</v>
      </c>
      <c r="D42" t="s">
        <v>7</v>
      </c>
      <c r="E42">
        <v>6</v>
      </c>
      <c r="G42" t="s">
        <v>65</v>
      </c>
      <c r="H42">
        <v>21</v>
      </c>
      <c r="L42" t="s">
        <v>64</v>
      </c>
      <c r="O42" t="s">
        <v>7</v>
      </c>
      <c r="P42">
        <v>21</v>
      </c>
    </row>
    <row r="43" spans="3:16" x14ac:dyDescent="0.3">
      <c r="C43" t="s">
        <v>66</v>
      </c>
      <c r="D43" t="s">
        <v>12</v>
      </c>
      <c r="E43">
        <v>17</v>
      </c>
      <c r="G43" t="s">
        <v>66</v>
      </c>
      <c r="H43">
        <v>6</v>
      </c>
      <c r="L43" t="s">
        <v>65</v>
      </c>
      <c r="O43" t="s">
        <v>12</v>
      </c>
      <c r="P43">
        <v>6</v>
      </c>
    </row>
    <row r="44" spans="3:16" x14ac:dyDescent="0.3">
      <c r="C44" t="s">
        <v>67</v>
      </c>
      <c r="D44" t="s">
        <v>12</v>
      </c>
      <c r="E44">
        <v>9</v>
      </c>
      <c r="G44" t="s">
        <v>67</v>
      </c>
      <c r="H44">
        <v>19</v>
      </c>
      <c r="L44" t="s">
        <v>66</v>
      </c>
      <c r="O44" t="s">
        <v>12</v>
      </c>
      <c r="P44">
        <v>19</v>
      </c>
    </row>
    <row r="45" spans="3:16" x14ac:dyDescent="0.3">
      <c r="C45" t="s">
        <v>68</v>
      </c>
      <c r="D45" t="s">
        <v>9</v>
      </c>
      <c r="E45">
        <v>51</v>
      </c>
      <c r="G45" t="s">
        <v>68</v>
      </c>
      <c r="H45">
        <v>12</v>
      </c>
      <c r="L45" t="s">
        <v>67</v>
      </c>
      <c r="O45" t="s">
        <v>9</v>
      </c>
      <c r="P45">
        <v>12</v>
      </c>
    </row>
    <row r="46" spans="3:16" x14ac:dyDescent="0.3">
      <c r="C46" t="s">
        <v>69</v>
      </c>
      <c r="D46" t="s">
        <v>7</v>
      </c>
      <c r="E46">
        <v>1</v>
      </c>
      <c r="G46" t="s">
        <v>69</v>
      </c>
      <c r="H46">
        <v>61</v>
      </c>
      <c r="L46" t="s">
        <v>68</v>
      </c>
      <c r="O46" t="s">
        <v>7</v>
      </c>
      <c r="P46">
        <v>61</v>
      </c>
    </row>
    <row r="47" spans="3:16" x14ac:dyDescent="0.3">
      <c r="C47" t="s">
        <v>70</v>
      </c>
      <c r="D47" t="s">
        <v>14</v>
      </c>
      <c r="E47">
        <v>13</v>
      </c>
      <c r="G47" t="s">
        <v>70</v>
      </c>
      <c r="H47">
        <v>2</v>
      </c>
      <c r="L47" t="s">
        <v>69</v>
      </c>
      <c r="O47" t="s">
        <v>14</v>
      </c>
      <c r="P47">
        <v>2</v>
      </c>
    </row>
    <row r="48" spans="3:16" x14ac:dyDescent="0.3">
      <c r="C48" t="s">
        <v>71</v>
      </c>
      <c r="D48" t="s">
        <v>13</v>
      </c>
      <c r="E48">
        <v>7</v>
      </c>
      <c r="G48" t="s">
        <v>71</v>
      </c>
      <c r="H48">
        <v>21</v>
      </c>
      <c r="L48" t="s">
        <v>70</v>
      </c>
      <c r="O48" t="s">
        <v>13</v>
      </c>
      <c r="P48">
        <v>21</v>
      </c>
    </row>
    <row r="49" spans="3:16" x14ac:dyDescent="0.3">
      <c r="C49" t="s">
        <v>72</v>
      </c>
      <c r="D49" t="s">
        <v>15</v>
      </c>
      <c r="E49">
        <v>13</v>
      </c>
      <c r="G49" t="s">
        <v>72</v>
      </c>
      <c r="H49">
        <v>7</v>
      </c>
      <c r="L49" t="s">
        <v>71</v>
      </c>
      <c r="O49" t="s">
        <v>15</v>
      </c>
      <c r="P49">
        <v>7</v>
      </c>
    </row>
    <row r="50" spans="3:16" x14ac:dyDescent="0.3">
      <c r="C50" t="s">
        <v>73</v>
      </c>
      <c r="D50" t="s">
        <v>7</v>
      </c>
      <c r="E50">
        <v>22</v>
      </c>
      <c r="G50" t="s">
        <v>73</v>
      </c>
      <c r="H50">
        <v>25</v>
      </c>
      <c r="L50" t="s">
        <v>72</v>
      </c>
      <c r="O50" t="s">
        <v>7</v>
      </c>
      <c r="P50">
        <v>25</v>
      </c>
    </row>
    <row r="51" spans="3:16" x14ac:dyDescent="0.3">
      <c r="C51" t="s">
        <v>74</v>
      </c>
      <c r="D51" t="s">
        <v>7</v>
      </c>
      <c r="E51">
        <v>215</v>
      </c>
      <c r="G51" t="s">
        <v>74</v>
      </c>
      <c r="H51">
        <v>26</v>
      </c>
      <c r="L51" t="s">
        <v>73</v>
      </c>
      <c r="O51" t="s">
        <v>7</v>
      </c>
      <c r="P51">
        <v>26</v>
      </c>
    </row>
    <row r="52" spans="3:16" x14ac:dyDescent="0.3">
      <c r="C52" t="s">
        <v>75</v>
      </c>
      <c r="D52" t="s">
        <v>7</v>
      </c>
      <c r="E52">
        <v>5</v>
      </c>
      <c r="G52" t="s">
        <v>75</v>
      </c>
      <c r="H52">
        <v>245</v>
      </c>
      <c r="L52" t="s">
        <v>74</v>
      </c>
      <c r="O52" t="s">
        <v>7</v>
      </c>
      <c r="P52">
        <v>245</v>
      </c>
    </row>
    <row r="53" spans="3:16" x14ac:dyDescent="0.3">
      <c r="C53" t="s">
        <v>76</v>
      </c>
      <c r="D53" t="s">
        <v>9</v>
      </c>
      <c r="E53">
        <v>8</v>
      </c>
      <c r="G53" t="s">
        <v>76</v>
      </c>
      <c r="H53">
        <v>11</v>
      </c>
      <c r="L53" t="s">
        <v>75</v>
      </c>
      <c r="O53" t="s">
        <v>9</v>
      </c>
      <c r="P53">
        <v>11</v>
      </c>
    </row>
    <row r="54" spans="3:16" x14ac:dyDescent="0.3">
      <c r="C54" t="s">
        <v>77</v>
      </c>
      <c r="D54" t="s">
        <v>10</v>
      </c>
      <c r="E54">
        <v>5</v>
      </c>
      <c r="G54" t="s">
        <v>77</v>
      </c>
      <c r="H54">
        <v>11</v>
      </c>
      <c r="L54" t="s">
        <v>76</v>
      </c>
      <c r="O54" t="s">
        <v>10</v>
      </c>
      <c r="P54">
        <v>11</v>
      </c>
    </row>
    <row r="55" spans="3:16" x14ac:dyDescent="0.3">
      <c r="C55" t="s">
        <v>78</v>
      </c>
      <c r="D55" t="s">
        <v>10</v>
      </c>
      <c r="E55">
        <v>24</v>
      </c>
      <c r="G55" t="s">
        <v>78</v>
      </c>
      <c r="H55">
        <v>8</v>
      </c>
      <c r="L55" t="s">
        <v>77</v>
      </c>
      <c r="O55" t="s">
        <v>10</v>
      </c>
      <c r="P55">
        <v>8</v>
      </c>
    </row>
    <row r="56" spans="3:16" x14ac:dyDescent="0.3">
      <c r="C56" t="s">
        <v>79</v>
      </c>
      <c r="D56" t="s">
        <v>11</v>
      </c>
      <c r="E56">
        <v>9</v>
      </c>
      <c r="G56" t="s">
        <v>79</v>
      </c>
      <c r="H56">
        <v>31</v>
      </c>
      <c r="L56" t="s">
        <v>78</v>
      </c>
      <c r="O56" t="s">
        <v>11</v>
      </c>
      <c r="P56">
        <v>31</v>
      </c>
    </row>
    <row r="57" spans="3:16" x14ac:dyDescent="0.3">
      <c r="C57" t="s">
        <v>80</v>
      </c>
      <c r="D57" t="s">
        <v>8</v>
      </c>
      <c r="E57">
        <v>3</v>
      </c>
      <c r="G57" t="s">
        <v>80</v>
      </c>
      <c r="H57">
        <v>10</v>
      </c>
      <c r="L57" t="s">
        <v>79</v>
      </c>
      <c r="O57" t="s">
        <v>8</v>
      </c>
      <c r="P57">
        <v>10</v>
      </c>
    </row>
    <row r="58" spans="3:16" x14ac:dyDescent="0.3">
      <c r="C58" t="s">
        <v>81</v>
      </c>
      <c r="D58" t="s">
        <v>8</v>
      </c>
      <c r="E58">
        <v>7</v>
      </c>
      <c r="G58" t="s">
        <v>81</v>
      </c>
      <c r="H58">
        <v>6</v>
      </c>
      <c r="L58" t="s">
        <v>80</v>
      </c>
      <c r="O58" t="s">
        <v>8</v>
      </c>
      <c r="P58">
        <v>6</v>
      </c>
    </row>
    <row r="59" spans="3:16" x14ac:dyDescent="0.3">
      <c r="C59" t="s">
        <v>82</v>
      </c>
      <c r="D59" t="s">
        <v>10</v>
      </c>
      <c r="E59">
        <v>31</v>
      </c>
      <c r="G59" t="s">
        <v>82</v>
      </c>
      <c r="H59">
        <v>9</v>
      </c>
      <c r="L59" t="s">
        <v>81</v>
      </c>
      <c r="O59" t="s">
        <v>10</v>
      </c>
      <c r="P59">
        <v>9</v>
      </c>
    </row>
    <row r="60" spans="3:16" x14ac:dyDescent="0.3">
      <c r="C60" t="s">
        <v>83</v>
      </c>
      <c r="D60" t="s">
        <v>9</v>
      </c>
      <c r="E60">
        <v>18</v>
      </c>
      <c r="G60" t="s">
        <v>83</v>
      </c>
      <c r="H60">
        <v>44</v>
      </c>
      <c r="L60" t="s">
        <v>82</v>
      </c>
      <c r="O60" t="s">
        <v>9</v>
      </c>
      <c r="P60">
        <v>44</v>
      </c>
    </row>
    <row r="61" spans="3:16" x14ac:dyDescent="0.3">
      <c r="C61" t="s">
        <v>84</v>
      </c>
      <c r="D61" t="s">
        <v>12</v>
      </c>
      <c r="E61">
        <v>17</v>
      </c>
      <c r="G61" t="s">
        <v>84</v>
      </c>
      <c r="H61">
        <v>24</v>
      </c>
      <c r="L61" t="s">
        <v>83</v>
      </c>
      <c r="O61" t="s">
        <v>12</v>
      </c>
      <c r="P61">
        <v>24</v>
      </c>
    </row>
    <row r="62" spans="3:16" x14ac:dyDescent="0.3">
      <c r="C62" t="s">
        <v>85</v>
      </c>
      <c r="D62" t="s">
        <v>14</v>
      </c>
      <c r="E62">
        <v>42</v>
      </c>
      <c r="G62" t="s">
        <v>85</v>
      </c>
      <c r="H62">
        <v>20</v>
      </c>
      <c r="L62" t="s">
        <v>84</v>
      </c>
      <c r="O62" t="s">
        <v>14</v>
      </c>
      <c r="P62">
        <v>20</v>
      </c>
    </row>
    <row r="63" spans="3:16" x14ac:dyDescent="0.3">
      <c r="C63" t="s">
        <v>86</v>
      </c>
      <c r="D63" t="s">
        <v>7</v>
      </c>
      <c r="E63">
        <v>8</v>
      </c>
      <c r="G63" t="s">
        <v>86</v>
      </c>
      <c r="H63">
        <v>58</v>
      </c>
      <c r="L63" t="s">
        <v>85</v>
      </c>
      <c r="O63" t="s">
        <v>7</v>
      </c>
      <c r="P63">
        <v>58</v>
      </c>
    </row>
    <row r="64" spans="3:16" x14ac:dyDescent="0.3">
      <c r="C64" t="s">
        <v>87</v>
      </c>
      <c r="D64" t="s">
        <v>7</v>
      </c>
      <c r="E64">
        <v>14</v>
      </c>
      <c r="G64" t="s">
        <v>87</v>
      </c>
      <c r="H64">
        <v>14</v>
      </c>
      <c r="L64" t="s">
        <v>86</v>
      </c>
      <c r="O64" t="s">
        <v>7</v>
      </c>
      <c r="P64">
        <v>14</v>
      </c>
    </row>
    <row r="65" spans="3:16" x14ac:dyDescent="0.3">
      <c r="C65" t="s">
        <v>88</v>
      </c>
      <c r="D65" t="s">
        <v>10</v>
      </c>
      <c r="E65">
        <v>14</v>
      </c>
      <c r="G65" t="s">
        <v>88</v>
      </c>
      <c r="H65">
        <v>20</v>
      </c>
      <c r="L65" t="s">
        <v>87</v>
      </c>
      <c r="O65" t="s">
        <v>10</v>
      </c>
      <c r="P65">
        <v>20</v>
      </c>
    </row>
    <row r="66" spans="3:16" x14ac:dyDescent="0.3">
      <c r="C66" t="s">
        <v>89</v>
      </c>
      <c r="D66" t="s">
        <v>13</v>
      </c>
      <c r="E66">
        <v>1</v>
      </c>
      <c r="G66" t="s">
        <v>89</v>
      </c>
      <c r="H66">
        <v>16</v>
      </c>
      <c r="L66" t="s">
        <v>88</v>
      </c>
      <c r="O66" t="s">
        <v>13</v>
      </c>
      <c r="P66">
        <v>16</v>
      </c>
    </row>
    <row r="67" spans="3:16" x14ac:dyDescent="0.3">
      <c r="C67" t="s">
        <v>90</v>
      </c>
      <c r="D67" t="s">
        <v>22</v>
      </c>
      <c r="E67">
        <v>36</v>
      </c>
      <c r="G67" t="s">
        <v>90</v>
      </c>
      <c r="H67">
        <v>3</v>
      </c>
      <c r="L67" t="s">
        <v>89</v>
      </c>
      <c r="O67" t="s">
        <v>22</v>
      </c>
      <c r="P67">
        <v>3</v>
      </c>
    </row>
    <row r="68" spans="3:16" x14ac:dyDescent="0.3">
      <c r="C68" t="s">
        <v>91</v>
      </c>
      <c r="D68" t="s">
        <v>8</v>
      </c>
      <c r="E68">
        <v>12</v>
      </c>
      <c r="G68" t="s">
        <v>91</v>
      </c>
      <c r="H68">
        <v>42</v>
      </c>
      <c r="L68" t="s">
        <v>90</v>
      </c>
      <c r="O68" t="s">
        <v>8</v>
      </c>
      <c r="P68">
        <v>42</v>
      </c>
    </row>
    <row r="69" spans="3:16" x14ac:dyDescent="0.3">
      <c r="C69" t="s">
        <v>92</v>
      </c>
      <c r="D69" t="s">
        <v>22</v>
      </c>
      <c r="E69">
        <v>17</v>
      </c>
      <c r="G69" t="s">
        <v>92</v>
      </c>
      <c r="H69">
        <v>22</v>
      </c>
      <c r="L69" t="s">
        <v>91</v>
      </c>
      <c r="O69" t="s">
        <v>22</v>
      </c>
      <c r="P69">
        <v>22</v>
      </c>
    </row>
    <row r="70" spans="3:16" x14ac:dyDescent="0.3">
      <c r="C70" t="s">
        <v>93</v>
      </c>
      <c r="D70" t="s">
        <v>8</v>
      </c>
      <c r="E70">
        <v>3</v>
      </c>
      <c r="G70" t="s">
        <v>93</v>
      </c>
      <c r="H70">
        <v>24</v>
      </c>
      <c r="L70" t="s">
        <v>92</v>
      </c>
      <c r="O70" t="s">
        <v>8</v>
      </c>
      <c r="P70">
        <v>24</v>
      </c>
    </row>
    <row r="71" spans="3:16" x14ac:dyDescent="0.3">
      <c r="C71" t="s">
        <v>94</v>
      </c>
      <c r="D71" t="s">
        <v>14</v>
      </c>
      <c r="E71">
        <v>27</v>
      </c>
      <c r="G71" t="s">
        <v>94</v>
      </c>
      <c r="H71">
        <v>7</v>
      </c>
      <c r="L71" t="s">
        <v>93</v>
      </c>
      <c r="O71" t="s">
        <v>14</v>
      </c>
      <c r="P71">
        <v>7</v>
      </c>
    </row>
    <row r="72" spans="3:16" x14ac:dyDescent="0.3">
      <c r="C72" t="s">
        <v>95</v>
      </c>
      <c r="D72" t="s">
        <v>9</v>
      </c>
      <c r="E72">
        <v>4</v>
      </c>
      <c r="G72" t="s">
        <v>95</v>
      </c>
      <c r="H72">
        <v>34</v>
      </c>
      <c r="L72" t="s">
        <v>94</v>
      </c>
      <c r="O72" t="s">
        <v>9</v>
      </c>
      <c r="P72">
        <v>34</v>
      </c>
    </row>
    <row r="73" spans="3:16" x14ac:dyDescent="0.3">
      <c r="C73" t="s">
        <v>96</v>
      </c>
      <c r="D73" t="s">
        <v>17</v>
      </c>
      <c r="E73">
        <v>9</v>
      </c>
      <c r="G73" t="s">
        <v>96</v>
      </c>
      <c r="H73">
        <v>7</v>
      </c>
      <c r="L73" t="s">
        <v>95</v>
      </c>
      <c r="O73" t="s">
        <v>17</v>
      </c>
      <c r="P73">
        <v>7</v>
      </c>
    </row>
    <row r="74" spans="3:16" x14ac:dyDescent="0.3">
      <c r="C74" t="s">
        <v>97</v>
      </c>
      <c r="D74" t="s">
        <v>12</v>
      </c>
      <c r="E74">
        <v>42</v>
      </c>
      <c r="G74" t="s">
        <v>97</v>
      </c>
      <c r="H74">
        <v>11</v>
      </c>
      <c r="L74" t="s">
        <v>96</v>
      </c>
      <c r="O74" t="s">
        <v>12</v>
      </c>
      <c r="P74">
        <v>11</v>
      </c>
    </row>
    <row r="75" spans="3:16" x14ac:dyDescent="0.3">
      <c r="C75" t="s">
        <v>98</v>
      </c>
      <c r="D75" t="s">
        <v>7</v>
      </c>
      <c r="E75">
        <v>33</v>
      </c>
      <c r="G75" t="s">
        <v>98</v>
      </c>
      <c r="H75">
        <v>58</v>
      </c>
      <c r="L75" t="s">
        <v>97</v>
      </c>
      <c r="O75" t="s">
        <v>7</v>
      </c>
      <c r="P75">
        <v>58</v>
      </c>
    </row>
    <row r="76" spans="3:16" x14ac:dyDescent="0.3">
      <c r="C76" t="s">
        <v>99</v>
      </c>
      <c r="D76" t="s">
        <v>13</v>
      </c>
      <c r="E76">
        <v>7</v>
      </c>
      <c r="G76" t="s">
        <v>99</v>
      </c>
      <c r="H76">
        <v>53</v>
      </c>
      <c r="L76" t="s">
        <v>98</v>
      </c>
      <c r="O76" t="s">
        <v>13</v>
      </c>
      <c r="P76">
        <v>53</v>
      </c>
    </row>
    <row r="77" spans="3:16" x14ac:dyDescent="0.3">
      <c r="C77" t="s">
        <v>100</v>
      </c>
      <c r="D77" t="s">
        <v>12</v>
      </c>
      <c r="E77">
        <v>28</v>
      </c>
      <c r="G77" t="s">
        <v>100</v>
      </c>
      <c r="H77">
        <v>9</v>
      </c>
      <c r="L77" t="s">
        <v>99</v>
      </c>
      <c r="O77" t="s">
        <v>12</v>
      </c>
      <c r="P77">
        <v>9</v>
      </c>
    </row>
    <row r="78" spans="3:16" x14ac:dyDescent="0.3">
      <c r="C78" t="s">
        <v>101</v>
      </c>
      <c r="D78" t="s">
        <v>13</v>
      </c>
      <c r="E78">
        <v>6</v>
      </c>
      <c r="G78" t="s">
        <v>101</v>
      </c>
      <c r="H78">
        <v>34</v>
      </c>
      <c r="L78" t="s">
        <v>100</v>
      </c>
      <c r="O78" t="s">
        <v>13</v>
      </c>
      <c r="P78">
        <v>34</v>
      </c>
    </row>
    <row r="79" spans="3:16" x14ac:dyDescent="0.3">
      <c r="C79" t="s">
        <v>102</v>
      </c>
      <c r="D79" t="s">
        <v>10</v>
      </c>
      <c r="E79">
        <v>17</v>
      </c>
      <c r="G79" t="s">
        <v>102</v>
      </c>
      <c r="H79">
        <v>6</v>
      </c>
      <c r="L79" t="s">
        <v>101</v>
      </c>
      <c r="O79" t="s">
        <v>10</v>
      </c>
      <c r="P79">
        <v>6</v>
      </c>
    </row>
    <row r="80" spans="3:16" x14ac:dyDescent="0.3">
      <c r="C80" t="s">
        <v>103</v>
      </c>
      <c r="D80" t="s">
        <v>10</v>
      </c>
      <c r="E80">
        <v>10</v>
      </c>
      <c r="G80" t="s">
        <v>103</v>
      </c>
      <c r="H80">
        <v>24</v>
      </c>
      <c r="L80" t="s">
        <v>102</v>
      </c>
      <c r="O80" t="s">
        <v>10</v>
      </c>
      <c r="P80">
        <v>24</v>
      </c>
    </row>
    <row r="81" spans="3:16" x14ac:dyDescent="0.3">
      <c r="C81" t="s">
        <v>104</v>
      </c>
      <c r="D81" t="s">
        <v>7</v>
      </c>
      <c r="E81">
        <v>32</v>
      </c>
      <c r="G81" t="s">
        <v>104</v>
      </c>
      <c r="H81">
        <v>21</v>
      </c>
      <c r="L81" t="s">
        <v>103</v>
      </c>
      <c r="O81" t="s">
        <v>7</v>
      </c>
      <c r="P81">
        <v>21</v>
      </c>
    </row>
    <row r="82" spans="3:16" x14ac:dyDescent="0.3">
      <c r="C82" t="s">
        <v>105</v>
      </c>
      <c r="D82" t="s">
        <v>9</v>
      </c>
      <c r="E82">
        <v>4</v>
      </c>
      <c r="G82" t="s">
        <v>105</v>
      </c>
      <c r="H82">
        <v>46</v>
      </c>
      <c r="L82" t="s">
        <v>104</v>
      </c>
      <c r="O82" t="s">
        <v>9</v>
      </c>
      <c r="P82">
        <v>46</v>
      </c>
    </row>
    <row r="83" spans="3:16" x14ac:dyDescent="0.3">
      <c r="C83" t="s">
        <v>106</v>
      </c>
      <c r="D83" t="s">
        <v>12</v>
      </c>
      <c r="E83">
        <v>24</v>
      </c>
      <c r="G83" t="s">
        <v>106</v>
      </c>
      <c r="H83">
        <v>7</v>
      </c>
      <c r="L83" t="s">
        <v>105</v>
      </c>
      <c r="O83" t="s">
        <v>12</v>
      </c>
      <c r="P83">
        <v>7</v>
      </c>
    </row>
    <row r="84" spans="3:16" x14ac:dyDescent="0.3">
      <c r="C84" t="s">
        <v>107</v>
      </c>
      <c r="D84" t="s">
        <v>7</v>
      </c>
      <c r="E84">
        <v>11</v>
      </c>
      <c r="G84" t="s">
        <v>107</v>
      </c>
      <c r="H84">
        <v>30</v>
      </c>
      <c r="L84" t="s">
        <v>106</v>
      </c>
      <c r="O84" t="s">
        <v>7</v>
      </c>
      <c r="P84">
        <v>30</v>
      </c>
    </row>
    <row r="85" spans="3:16" x14ac:dyDescent="0.3">
      <c r="C85" t="s">
        <v>108</v>
      </c>
      <c r="D85" t="s">
        <v>16</v>
      </c>
      <c r="E85">
        <v>11</v>
      </c>
      <c r="G85" t="s">
        <v>108</v>
      </c>
      <c r="H85">
        <v>13</v>
      </c>
      <c r="L85" t="s">
        <v>107</v>
      </c>
      <c r="O85" t="s">
        <v>16</v>
      </c>
      <c r="P85">
        <v>13</v>
      </c>
    </row>
    <row r="86" spans="3:16" x14ac:dyDescent="0.3">
      <c r="C86" t="s">
        <v>109</v>
      </c>
      <c r="D86" t="s">
        <v>10</v>
      </c>
      <c r="E86">
        <v>4</v>
      </c>
      <c r="G86" t="s">
        <v>109</v>
      </c>
      <c r="H86">
        <v>18</v>
      </c>
      <c r="L86" t="s">
        <v>108</v>
      </c>
      <c r="O86" t="s">
        <v>10</v>
      </c>
      <c r="P86">
        <v>18</v>
      </c>
    </row>
    <row r="87" spans="3:16" x14ac:dyDescent="0.3">
      <c r="C87" t="s">
        <v>110</v>
      </c>
      <c r="D87" t="s">
        <v>10</v>
      </c>
      <c r="E87">
        <v>25</v>
      </c>
      <c r="G87" t="s">
        <v>110</v>
      </c>
      <c r="H87">
        <v>7</v>
      </c>
      <c r="L87" t="s">
        <v>109</v>
      </c>
      <c r="O87" t="s">
        <v>10</v>
      </c>
      <c r="P87">
        <v>7</v>
      </c>
    </row>
    <row r="88" spans="3:16" x14ac:dyDescent="0.3">
      <c r="C88" t="s">
        <v>111</v>
      </c>
      <c r="D88" t="s">
        <v>11</v>
      </c>
      <c r="E88">
        <v>14</v>
      </c>
      <c r="G88" t="s">
        <v>111</v>
      </c>
      <c r="H88">
        <v>32</v>
      </c>
      <c r="L88" t="s">
        <v>110</v>
      </c>
      <c r="O88" t="s">
        <v>11</v>
      </c>
      <c r="P88">
        <v>32</v>
      </c>
    </row>
    <row r="89" spans="3:16" x14ac:dyDescent="0.3">
      <c r="C89" t="s">
        <v>112</v>
      </c>
      <c r="D89" t="s">
        <v>12</v>
      </c>
      <c r="E89">
        <v>37</v>
      </c>
      <c r="G89" t="s">
        <v>112</v>
      </c>
      <c r="H89">
        <v>16</v>
      </c>
      <c r="L89" t="s">
        <v>111</v>
      </c>
      <c r="O89" t="s">
        <v>12</v>
      </c>
      <c r="P89">
        <v>16</v>
      </c>
    </row>
    <row r="90" spans="3:16" x14ac:dyDescent="0.3">
      <c r="C90" t="s">
        <v>113</v>
      </c>
      <c r="D90" t="s">
        <v>10</v>
      </c>
      <c r="E90">
        <v>1</v>
      </c>
      <c r="G90" t="s">
        <v>113</v>
      </c>
      <c r="H90">
        <v>50</v>
      </c>
      <c r="L90" t="s">
        <v>112</v>
      </c>
      <c r="O90" t="s">
        <v>10</v>
      </c>
      <c r="P90">
        <v>50</v>
      </c>
    </row>
    <row r="91" spans="3:16" x14ac:dyDescent="0.3">
      <c r="C91" t="s">
        <v>114</v>
      </c>
      <c r="D91" t="s">
        <v>8</v>
      </c>
      <c r="E91">
        <v>15</v>
      </c>
      <c r="G91" t="s">
        <v>114</v>
      </c>
      <c r="H91">
        <v>2</v>
      </c>
      <c r="L91" t="s">
        <v>113</v>
      </c>
      <c r="O91" t="s">
        <v>8</v>
      </c>
      <c r="P91">
        <v>2</v>
      </c>
    </row>
    <row r="92" spans="3:16" x14ac:dyDescent="0.3">
      <c r="C92" t="s">
        <v>115</v>
      </c>
      <c r="D92" t="s">
        <v>7</v>
      </c>
      <c r="E92">
        <v>32</v>
      </c>
      <c r="G92" t="s">
        <v>115</v>
      </c>
      <c r="H92">
        <v>23</v>
      </c>
      <c r="L92" t="s">
        <v>114</v>
      </c>
      <c r="O92" t="s">
        <v>7</v>
      </c>
      <c r="P92">
        <v>23</v>
      </c>
    </row>
    <row r="93" spans="3:16" x14ac:dyDescent="0.3">
      <c r="C93" t="s">
        <v>116</v>
      </c>
      <c r="D93" t="s">
        <v>11</v>
      </c>
      <c r="E93">
        <v>113</v>
      </c>
      <c r="G93" t="s">
        <v>116</v>
      </c>
      <c r="H93">
        <v>53</v>
      </c>
      <c r="L93" t="s">
        <v>115</v>
      </c>
      <c r="O93" t="s">
        <v>11</v>
      </c>
      <c r="P93">
        <v>53</v>
      </c>
    </row>
    <row r="94" spans="3:16" x14ac:dyDescent="0.3">
      <c r="C94" t="s">
        <v>117</v>
      </c>
      <c r="D94" t="s">
        <v>7</v>
      </c>
      <c r="E94">
        <v>9</v>
      </c>
      <c r="G94" t="s">
        <v>117</v>
      </c>
      <c r="H94">
        <v>143</v>
      </c>
      <c r="L94" t="s">
        <v>116</v>
      </c>
      <c r="O94" t="s">
        <v>7</v>
      </c>
      <c r="P94">
        <v>143</v>
      </c>
    </row>
    <row r="95" spans="3:16" x14ac:dyDescent="0.3">
      <c r="C95" t="s">
        <v>118</v>
      </c>
      <c r="D95" t="s">
        <v>10</v>
      </c>
      <c r="E95">
        <v>10</v>
      </c>
      <c r="G95" t="s">
        <v>118</v>
      </c>
      <c r="H95">
        <v>18</v>
      </c>
      <c r="L95" t="s">
        <v>117</v>
      </c>
      <c r="O95" t="s">
        <v>10</v>
      </c>
      <c r="P95">
        <v>18</v>
      </c>
    </row>
    <row r="96" spans="3:16" x14ac:dyDescent="0.3">
      <c r="C96" t="s">
        <v>119</v>
      </c>
      <c r="D96" t="s">
        <v>14</v>
      </c>
      <c r="E96">
        <v>17</v>
      </c>
      <c r="G96" t="s">
        <v>119</v>
      </c>
      <c r="H96">
        <v>15</v>
      </c>
      <c r="L96" t="s">
        <v>118</v>
      </c>
      <c r="O96" t="s">
        <v>14</v>
      </c>
      <c r="P96">
        <v>15</v>
      </c>
    </row>
    <row r="97" spans="3:16" x14ac:dyDescent="0.3">
      <c r="C97" t="s">
        <v>120</v>
      </c>
      <c r="D97" t="s">
        <v>12</v>
      </c>
      <c r="E97">
        <v>45</v>
      </c>
      <c r="G97" t="s">
        <v>120</v>
      </c>
      <c r="H97">
        <v>18</v>
      </c>
      <c r="L97" t="s">
        <v>119</v>
      </c>
      <c r="O97" t="s">
        <v>12</v>
      </c>
      <c r="P97">
        <v>18</v>
      </c>
    </row>
    <row r="98" spans="3:16" x14ac:dyDescent="0.3">
      <c r="C98" t="s">
        <v>121</v>
      </c>
      <c r="D98" t="s">
        <v>13</v>
      </c>
      <c r="E98">
        <v>18</v>
      </c>
      <c r="G98" t="s">
        <v>121</v>
      </c>
      <c r="H98">
        <v>55</v>
      </c>
      <c r="L98" t="s">
        <v>120</v>
      </c>
      <c r="O98" t="s">
        <v>13</v>
      </c>
      <c r="P98">
        <v>55</v>
      </c>
    </row>
    <row r="99" spans="3:16" x14ac:dyDescent="0.3">
      <c r="C99" t="s">
        <v>122</v>
      </c>
      <c r="D99" t="s">
        <v>10</v>
      </c>
      <c r="E99">
        <v>18</v>
      </c>
      <c r="G99" t="s">
        <v>122</v>
      </c>
      <c r="H99">
        <v>33</v>
      </c>
      <c r="L99" t="s">
        <v>121</v>
      </c>
      <c r="O99" t="s">
        <v>10</v>
      </c>
      <c r="P99">
        <v>33</v>
      </c>
    </row>
    <row r="100" spans="3:16" x14ac:dyDescent="0.3">
      <c r="C100" t="s">
        <v>123</v>
      </c>
      <c r="D100" t="s">
        <v>10</v>
      </c>
      <c r="E100">
        <v>40</v>
      </c>
      <c r="G100" t="s">
        <v>123</v>
      </c>
      <c r="H100">
        <v>23</v>
      </c>
      <c r="L100" t="s">
        <v>122</v>
      </c>
      <c r="O100" t="s">
        <v>10</v>
      </c>
      <c r="P100">
        <v>23</v>
      </c>
    </row>
    <row r="101" spans="3:16" x14ac:dyDescent="0.3">
      <c r="C101" t="s">
        <v>124</v>
      </c>
      <c r="D101" t="s">
        <v>7</v>
      </c>
      <c r="E101">
        <v>11</v>
      </c>
      <c r="G101" t="s">
        <v>124</v>
      </c>
      <c r="H101">
        <v>54</v>
      </c>
      <c r="L101" t="s">
        <v>123</v>
      </c>
      <c r="O101" t="s">
        <v>7</v>
      </c>
      <c r="P101">
        <v>54</v>
      </c>
    </row>
    <row r="102" spans="3:16" x14ac:dyDescent="0.3">
      <c r="C102" t="s">
        <v>125</v>
      </c>
      <c r="D102" t="s">
        <v>7</v>
      </c>
      <c r="E102">
        <v>20</v>
      </c>
      <c r="G102" t="s">
        <v>125</v>
      </c>
      <c r="H102">
        <v>15</v>
      </c>
      <c r="L102" t="s">
        <v>124</v>
      </c>
      <c r="O102" t="s">
        <v>7</v>
      </c>
      <c r="P102">
        <v>15</v>
      </c>
    </row>
    <row r="103" spans="3:16" x14ac:dyDescent="0.3">
      <c r="C103" t="s">
        <v>126</v>
      </c>
      <c r="D103" t="s">
        <v>7</v>
      </c>
      <c r="E103">
        <v>76</v>
      </c>
      <c r="G103" t="s">
        <v>126</v>
      </c>
      <c r="H103">
        <v>26</v>
      </c>
      <c r="L103" t="s">
        <v>125</v>
      </c>
      <c r="O103" t="s">
        <v>7</v>
      </c>
      <c r="P103">
        <v>26</v>
      </c>
    </row>
    <row r="104" spans="3:16" x14ac:dyDescent="0.3">
      <c r="C104" t="s">
        <v>127</v>
      </c>
      <c r="D104" t="s">
        <v>7</v>
      </c>
      <c r="E104">
        <v>9</v>
      </c>
      <c r="G104" t="s">
        <v>127</v>
      </c>
      <c r="H104">
        <v>94</v>
      </c>
      <c r="L104" t="s">
        <v>126</v>
      </c>
      <c r="O104" t="s">
        <v>7</v>
      </c>
      <c r="P104">
        <v>94</v>
      </c>
    </row>
    <row r="105" spans="3:16" x14ac:dyDescent="0.3">
      <c r="C105" t="s">
        <v>128</v>
      </c>
      <c r="D105" t="s">
        <v>11</v>
      </c>
      <c r="E105">
        <v>22</v>
      </c>
      <c r="G105" t="s">
        <v>128</v>
      </c>
      <c r="H105">
        <v>19</v>
      </c>
      <c r="L105" t="s">
        <v>127</v>
      </c>
      <c r="O105" t="s">
        <v>11</v>
      </c>
      <c r="P105">
        <v>19</v>
      </c>
    </row>
    <row r="106" spans="3:16" x14ac:dyDescent="0.3">
      <c r="C106" t="s">
        <v>129</v>
      </c>
      <c r="D106" t="s">
        <v>7</v>
      </c>
      <c r="E106">
        <v>77</v>
      </c>
      <c r="G106" t="s">
        <v>129</v>
      </c>
      <c r="H106">
        <v>29</v>
      </c>
      <c r="L106" t="s">
        <v>128</v>
      </c>
      <c r="O106" t="s">
        <v>7</v>
      </c>
      <c r="P106">
        <v>29</v>
      </c>
    </row>
    <row r="107" spans="3:16" x14ac:dyDescent="0.3">
      <c r="C107" t="s">
        <v>130</v>
      </c>
      <c r="D107" t="s">
        <v>9</v>
      </c>
      <c r="E107">
        <v>12</v>
      </c>
      <c r="G107" t="s">
        <v>130</v>
      </c>
      <c r="H107">
        <v>112</v>
      </c>
      <c r="L107" t="s">
        <v>129</v>
      </c>
      <c r="O107" t="s">
        <v>9</v>
      </c>
      <c r="P107">
        <v>112</v>
      </c>
    </row>
    <row r="108" spans="3:16" x14ac:dyDescent="0.3">
      <c r="C108" t="s">
        <v>131</v>
      </c>
      <c r="D108" t="s">
        <v>15</v>
      </c>
      <c r="E108">
        <v>24</v>
      </c>
      <c r="G108" t="s">
        <v>131</v>
      </c>
      <c r="H108">
        <v>17</v>
      </c>
      <c r="L108" t="s">
        <v>130</v>
      </c>
      <c r="O108" t="s">
        <v>15</v>
      </c>
      <c r="P108">
        <v>17</v>
      </c>
    </row>
    <row r="109" spans="3:16" x14ac:dyDescent="0.3">
      <c r="C109" t="s">
        <v>132</v>
      </c>
      <c r="D109" t="s">
        <v>7</v>
      </c>
      <c r="E109">
        <v>24</v>
      </c>
      <c r="G109" t="s">
        <v>132</v>
      </c>
      <c r="H109">
        <v>34</v>
      </c>
      <c r="L109" t="s">
        <v>131</v>
      </c>
      <c r="O109" t="s">
        <v>7</v>
      </c>
      <c r="P109">
        <v>34</v>
      </c>
    </row>
    <row r="110" spans="3:16" x14ac:dyDescent="0.3">
      <c r="C110" t="s">
        <v>133</v>
      </c>
      <c r="D110" t="s">
        <v>12</v>
      </c>
      <c r="E110">
        <v>13</v>
      </c>
      <c r="G110" t="s">
        <v>133</v>
      </c>
      <c r="H110">
        <v>26</v>
      </c>
      <c r="L110" t="s">
        <v>132</v>
      </c>
      <c r="O110" t="s">
        <v>12</v>
      </c>
      <c r="P110">
        <v>26</v>
      </c>
    </row>
    <row r="111" spans="3:16" x14ac:dyDescent="0.3">
      <c r="C111" t="s">
        <v>134</v>
      </c>
      <c r="D111" t="s">
        <v>9</v>
      </c>
      <c r="E111">
        <v>31</v>
      </c>
      <c r="G111" t="s">
        <v>134</v>
      </c>
      <c r="H111">
        <v>25</v>
      </c>
      <c r="L111" t="s">
        <v>133</v>
      </c>
      <c r="O111" t="s">
        <v>9</v>
      </c>
      <c r="P111">
        <v>25</v>
      </c>
    </row>
    <row r="112" spans="3:16" x14ac:dyDescent="0.3">
      <c r="C112" t="s">
        <v>135</v>
      </c>
      <c r="D112" t="s">
        <v>9</v>
      </c>
      <c r="E112">
        <v>16</v>
      </c>
      <c r="G112" t="s">
        <v>135</v>
      </c>
      <c r="H112">
        <v>43</v>
      </c>
      <c r="L112" t="s">
        <v>134</v>
      </c>
      <c r="O112" t="s">
        <v>9</v>
      </c>
      <c r="P112">
        <v>43</v>
      </c>
    </row>
    <row r="113" spans="3:16" x14ac:dyDescent="0.3">
      <c r="C113" t="s">
        <v>136</v>
      </c>
      <c r="D113" t="s">
        <v>7</v>
      </c>
      <c r="E113">
        <v>80</v>
      </c>
      <c r="G113" t="s">
        <v>136</v>
      </c>
      <c r="H113">
        <v>25</v>
      </c>
      <c r="L113" t="s">
        <v>135</v>
      </c>
      <c r="O113" t="s">
        <v>7</v>
      </c>
      <c r="P113">
        <v>25</v>
      </c>
    </row>
    <row r="114" spans="3:16" x14ac:dyDescent="0.3">
      <c r="C114" t="s">
        <v>17</v>
      </c>
      <c r="D114" t="s">
        <v>17</v>
      </c>
      <c r="E114">
        <v>7</v>
      </c>
      <c r="G114" t="s">
        <v>17</v>
      </c>
      <c r="H114">
        <v>88</v>
      </c>
      <c r="L114" t="s">
        <v>136</v>
      </c>
      <c r="O114" t="s">
        <v>17</v>
      </c>
      <c r="P114">
        <v>88</v>
      </c>
    </row>
    <row r="115" spans="3:16" x14ac:dyDescent="0.3">
      <c r="C115" t="s">
        <v>137</v>
      </c>
      <c r="D115" t="s">
        <v>11</v>
      </c>
      <c r="E115">
        <v>6</v>
      </c>
      <c r="G115" t="s">
        <v>137</v>
      </c>
      <c r="H115">
        <v>11</v>
      </c>
      <c r="L115" t="s">
        <v>17</v>
      </c>
      <c r="O115" t="s">
        <v>11</v>
      </c>
      <c r="P115">
        <v>11</v>
      </c>
    </row>
    <row r="116" spans="3:16" x14ac:dyDescent="0.3">
      <c r="C116" t="s">
        <v>138</v>
      </c>
      <c r="D116" t="s">
        <v>13</v>
      </c>
      <c r="E116">
        <v>18</v>
      </c>
      <c r="G116" t="s">
        <v>138</v>
      </c>
      <c r="H116">
        <v>10</v>
      </c>
      <c r="L116" t="s">
        <v>137</v>
      </c>
      <c r="O116" t="s">
        <v>13</v>
      </c>
      <c r="P116">
        <v>10</v>
      </c>
    </row>
    <row r="117" spans="3:16" x14ac:dyDescent="0.3">
      <c r="C117" t="s">
        <v>139</v>
      </c>
      <c r="D117" t="s">
        <v>7</v>
      </c>
      <c r="E117">
        <v>66</v>
      </c>
      <c r="G117" t="s">
        <v>139</v>
      </c>
      <c r="H117">
        <v>23</v>
      </c>
      <c r="L117" t="s">
        <v>138</v>
      </c>
      <c r="O117" t="s">
        <v>7</v>
      </c>
      <c r="P117">
        <v>23</v>
      </c>
    </row>
    <row r="118" spans="3:16" x14ac:dyDescent="0.3">
      <c r="C118" t="s">
        <v>140</v>
      </c>
      <c r="D118" t="s">
        <v>12</v>
      </c>
      <c r="E118">
        <v>40</v>
      </c>
      <c r="G118" t="s">
        <v>140</v>
      </c>
      <c r="H118">
        <v>86</v>
      </c>
      <c r="L118" t="s">
        <v>139</v>
      </c>
      <c r="O118" t="s">
        <v>12</v>
      </c>
      <c r="P118">
        <v>86</v>
      </c>
    </row>
    <row r="119" spans="3:16" x14ac:dyDescent="0.3">
      <c r="C119" t="s">
        <v>141</v>
      </c>
      <c r="D119" t="s">
        <v>12</v>
      </c>
      <c r="E119">
        <v>10</v>
      </c>
      <c r="G119" t="s">
        <v>141</v>
      </c>
      <c r="H119">
        <v>61</v>
      </c>
      <c r="L119" t="s">
        <v>140</v>
      </c>
      <c r="O119" t="s">
        <v>12</v>
      </c>
      <c r="P119">
        <v>61</v>
      </c>
    </row>
    <row r="120" spans="3:16" x14ac:dyDescent="0.3">
      <c r="C120" t="s">
        <v>142</v>
      </c>
      <c r="D120" t="s">
        <v>7</v>
      </c>
      <c r="E120">
        <v>11</v>
      </c>
      <c r="G120" t="s">
        <v>142</v>
      </c>
      <c r="H120">
        <v>14</v>
      </c>
      <c r="L120" t="s">
        <v>141</v>
      </c>
      <c r="O120" t="s">
        <v>7</v>
      </c>
      <c r="P120">
        <v>14</v>
      </c>
    </row>
    <row r="121" spans="3:16" x14ac:dyDescent="0.3">
      <c r="C121" t="s">
        <v>143</v>
      </c>
      <c r="D121" t="s">
        <v>13</v>
      </c>
      <c r="E121">
        <v>18</v>
      </c>
      <c r="G121" t="s">
        <v>143</v>
      </c>
      <c r="H121">
        <v>21</v>
      </c>
      <c r="L121" t="s">
        <v>142</v>
      </c>
      <c r="O121" t="s">
        <v>13</v>
      </c>
      <c r="P121">
        <v>21</v>
      </c>
    </row>
    <row r="122" spans="3:16" x14ac:dyDescent="0.3">
      <c r="C122" t="s">
        <v>144</v>
      </c>
      <c r="D122" t="s">
        <v>10</v>
      </c>
      <c r="E122">
        <v>7</v>
      </c>
      <c r="G122" t="s">
        <v>144</v>
      </c>
      <c r="H122">
        <v>25</v>
      </c>
      <c r="L122" t="s">
        <v>143</v>
      </c>
      <c r="O122" t="s">
        <v>10</v>
      </c>
      <c r="P122">
        <v>25</v>
      </c>
    </row>
    <row r="123" spans="3:16" x14ac:dyDescent="0.3">
      <c r="C123" t="s">
        <v>145</v>
      </c>
      <c r="D123" t="s">
        <v>9</v>
      </c>
      <c r="E123">
        <v>3</v>
      </c>
      <c r="G123" t="s">
        <v>145</v>
      </c>
      <c r="H123">
        <v>10</v>
      </c>
      <c r="L123" t="s">
        <v>144</v>
      </c>
      <c r="O123" t="s">
        <v>9</v>
      </c>
      <c r="P123">
        <v>10</v>
      </c>
    </row>
    <row r="124" spans="3:16" x14ac:dyDescent="0.3">
      <c r="C124" t="s">
        <v>146</v>
      </c>
      <c r="D124" t="s">
        <v>22</v>
      </c>
      <c r="E124">
        <v>7</v>
      </c>
      <c r="G124" t="s">
        <v>146</v>
      </c>
      <c r="H124">
        <v>4</v>
      </c>
      <c r="L124" t="s">
        <v>145</v>
      </c>
      <c r="O124" t="s">
        <v>22</v>
      </c>
      <c r="P124">
        <v>4</v>
      </c>
    </row>
    <row r="125" spans="3:16" x14ac:dyDescent="0.3">
      <c r="C125" t="s">
        <v>147</v>
      </c>
      <c r="D125" t="s">
        <v>10</v>
      </c>
      <c r="E125">
        <v>16</v>
      </c>
      <c r="G125" t="s">
        <v>147</v>
      </c>
      <c r="H125">
        <v>12</v>
      </c>
      <c r="L125" t="s">
        <v>146</v>
      </c>
      <c r="O125" t="s">
        <v>10</v>
      </c>
      <c r="P125">
        <v>12</v>
      </c>
    </row>
    <row r="126" spans="3:16" x14ac:dyDescent="0.3">
      <c r="C126" t="s">
        <v>148</v>
      </c>
      <c r="D126" t="s">
        <v>12</v>
      </c>
      <c r="E126">
        <v>24</v>
      </c>
      <c r="G126" t="s">
        <v>148</v>
      </c>
      <c r="H126">
        <v>27</v>
      </c>
      <c r="L126" t="s">
        <v>147</v>
      </c>
      <c r="O126" t="s">
        <v>12</v>
      </c>
      <c r="P126">
        <v>27</v>
      </c>
    </row>
    <row r="127" spans="3:16" x14ac:dyDescent="0.3">
      <c r="C127" t="s">
        <v>149</v>
      </c>
      <c r="D127" t="s">
        <v>12</v>
      </c>
      <c r="E127">
        <v>27</v>
      </c>
      <c r="G127" t="s">
        <v>149</v>
      </c>
      <c r="H127">
        <v>32</v>
      </c>
      <c r="L127" t="s">
        <v>148</v>
      </c>
      <c r="O127" t="s">
        <v>12</v>
      </c>
      <c r="P127">
        <v>32</v>
      </c>
    </row>
    <row r="128" spans="3:16" x14ac:dyDescent="0.3">
      <c r="C128" t="s">
        <v>150</v>
      </c>
      <c r="D128" t="s">
        <v>10</v>
      </c>
      <c r="E128">
        <v>5</v>
      </c>
      <c r="G128" t="s">
        <v>150</v>
      </c>
      <c r="H128">
        <v>40</v>
      </c>
      <c r="L128" t="s">
        <v>149</v>
      </c>
      <c r="O128" t="s">
        <v>10</v>
      </c>
      <c r="P128">
        <v>40</v>
      </c>
    </row>
    <row r="129" spans="3:16" x14ac:dyDescent="0.3">
      <c r="C129" t="s">
        <v>151</v>
      </c>
      <c r="D129" t="s">
        <v>22</v>
      </c>
      <c r="E129">
        <v>20</v>
      </c>
      <c r="G129" t="s">
        <v>151</v>
      </c>
      <c r="H129">
        <v>9</v>
      </c>
      <c r="L129" t="s">
        <v>150</v>
      </c>
      <c r="O129" t="s">
        <v>22</v>
      </c>
      <c r="P129">
        <v>9</v>
      </c>
    </row>
    <row r="130" spans="3:16" x14ac:dyDescent="0.3">
      <c r="C130" t="s">
        <v>152</v>
      </c>
      <c r="D130" t="s">
        <v>12</v>
      </c>
      <c r="E130">
        <v>68</v>
      </c>
      <c r="G130" t="s">
        <v>152</v>
      </c>
      <c r="H130">
        <v>31</v>
      </c>
      <c r="L130" t="s">
        <v>151</v>
      </c>
      <c r="O130" t="s">
        <v>12</v>
      </c>
      <c r="P130">
        <v>31</v>
      </c>
    </row>
    <row r="131" spans="3:16" x14ac:dyDescent="0.3">
      <c r="C131" t="s">
        <v>153</v>
      </c>
      <c r="D131" t="s">
        <v>11</v>
      </c>
      <c r="E131">
        <v>12</v>
      </c>
      <c r="G131" t="s">
        <v>153</v>
      </c>
      <c r="H131">
        <v>87</v>
      </c>
      <c r="L131" t="s">
        <v>152</v>
      </c>
      <c r="O131" t="s">
        <v>11</v>
      </c>
      <c r="P131">
        <v>87</v>
      </c>
    </row>
    <row r="132" spans="3:16" x14ac:dyDescent="0.3">
      <c r="C132" t="s">
        <v>154</v>
      </c>
      <c r="D132" t="s">
        <v>7</v>
      </c>
      <c r="E132">
        <v>13</v>
      </c>
      <c r="G132" t="s">
        <v>154</v>
      </c>
      <c r="H132">
        <v>16</v>
      </c>
      <c r="L132" t="s">
        <v>153</v>
      </c>
      <c r="O132" t="s">
        <v>7</v>
      </c>
      <c r="P132">
        <v>16</v>
      </c>
    </row>
    <row r="133" spans="3:16" x14ac:dyDescent="0.3">
      <c r="C133" t="s">
        <v>155</v>
      </c>
      <c r="D133" t="s">
        <v>12</v>
      </c>
      <c r="E133">
        <v>8</v>
      </c>
      <c r="G133" t="s">
        <v>155</v>
      </c>
      <c r="H133">
        <v>17</v>
      </c>
      <c r="L133" t="s">
        <v>154</v>
      </c>
      <c r="O133" t="s">
        <v>12</v>
      </c>
      <c r="P133">
        <v>17</v>
      </c>
    </row>
    <row r="134" spans="3:16" x14ac:dyDescent="0.3">
      <c r="C134" t="s">
        <v>156</v>
      </c>
      <c r="D134" t="s">
        <v>13</v>
      </c>
      <c r="E134">
        <v>10</v>
      </c>
      <c r="G134" t="s">
        <v>156</v>
      </c>
      <c r="H134">
        <v>14</v>
      </c>
      <c r="L134" t="s">
        <v>155</v>
      </c>
      <c r="O134" t="s">
        <v>13</v>
      </c>
      <c r="P134">
        <v>14</v>
      </c>
    </row>
    <row r="135" spans="3:16" x14ac:dyDescent="0.3">
      <c r="C135" t="s">
        <v>157</v>
      </c>
      <c r="D135" t="s">
        <v>9</v>
      </c>
      <c r="E135">
        <v>75</v>
      </c>
      <c r="G135" t="s">
        <v>157</v>
      </c>
      <c r="H135">
        <v>15</v>
      </c>
      <c r="L135" t="s">
        <v>156</v>
      </c>
      <c r="O135" t="s">
        <v>9</v>
      </c>
      <c r="P135">
        <v>15</v>
      </c>
    </row>
    <row r="136" spans="3:16" x14ac:dyDescent="0.3">
      <c r="C136" t="s">
        <v>158</v>
      </c>
      <c r="D136" t="s">
        <v>7</v>
      </c>
      <c r="E136">
        <v>5</v>
      </c>
      <c r="G136" t="s">
        <v>158</v>
      </c>
      <c r="H136">
        <v>105</v>
      </c>
      <c r="L136" t="s">
        <v>157</v>
      </c>
      <c r="O136" t="s">
        <v>7</v>
      </c>
      <c r="P136">
        <v>105</v>
      </c>
    </row>
    <row r="137" spans="3:16" x14ac:dyDescent="0.3">
      <c r="C137" t="s">
        <v>159</v>
      </c>
      <c r="D137" t="s">
        <v>9</v>
      </c>
      <c r="E137">
        <v>23</v>
      </c>
      <c r="G137" t="s">
        <v>159</v>
      </c>
      <c r="H137">
        <v>6</v>
      </c>
      <c r="L137" t="s">
        <v>158</v>
      </c>
      <c r="O137" t="s">
        <v>9</v>
      </c>
      <c r="P137">
        <v>6</v>
      </c>
    </row>
    <row r="138" spans="3:16" x14ac:dyDescent="0.3">
      <c r="C138" t="s">
        <v>160</v>
      </c>
      <c r="D138" t="s">
        <v>13</v>
      </c>
      <c r="E138">
        <v>7</v>
      </c>
      <c r="G138" t="s">
        <v>496</v>
      </c>
      <c r="H138">
        <v>40</v>
      </c>
      <c r="L138" t="s">
        <v>159</v>
      </c>
      <c r="O138" t="s">
        <v>13</v>
      </c>
      <c r="P138">
        <v>40</v>
      </c>
    </row>
    <row r="139" spans="3:16" x14ac:dyDescent="0.3">
      <c r="C139" t="s">
        <v>161</v>
      </c>
      <c r="D139" t="s">
        <v>17</v>
      </c>
      <c r="E139">
        <v>15</v>
      </c>
      <c r="G139" t="s">
        <v>161</v>
      </c>
      <c r="H139">
        <v>9</v>
      </c>
      <c r="L139" t="s">
        <v>160</v>
      </c>
      <c r="O139" t="s">
        <v>17</v>
      </c>
      <c r="P139">
        <v>9</v>
      </c>
    </row>
    <row r="140" spans="3:16" x14ac:dyDescent="0.3">
      <c r="C140" t="s">
        <v>162</v>
      </c>
      <c r="D140" t="s">
        <v>10</v>
      </c>
      <c r="E140">
        <v>37</v>
      </c>
      <c r="G140" t="s">
        <v>162</v>
      </c>
      <c r="H140">
        <v>20</v>
      </c>
      <c r="L140" t="s">
        <v>161</v>
      </c>
      <c r="O140" t="s">
        <v>10</v>
      </c>
      <c r="P140">
        <v>20</v>
      </c>
    </row>
    <row r="141" spans="3:16" x14ac:dyDescent="0.3">
      <c r="C141" t="s">
        <v>163</v>
      </c>
      <c r="D141" t="s">
        <v>7</v>
      </c>
      <c r="E141">
        <v>3</v>
      </c>
      <c r="G141" t="s">
        <v>163</v>
      </c>
      <c r="H141">
        <v>46</v>
      </c>
      <c r="L141" t="s">
        <v>162</v>
      </c>
      <c r="O141" t="s">
        <v>7</v>
      </c>
      <c r="P141">
        <v>46</v>
      </c>
    </row>
    <row r="142" spans="3:16" x14ac:dyDescent="0.3">
      <c r="C142" t="s">
        <v>164</v>
      </c>
      <c r="D142" t="s">
        <v>9</v>
      </c>
      <c r="E142">
        <v>10</v>
      </c>
      <c r="G142" t="s">
        <v>164</v>
      </c>
      <c r="H142">
        <v>6</v>
      </c>
      <c r="L142" t="s">
        <v>163</v>
      </c>
      <c r="O142" t="s">
        <v>9</v>
      </c>
      <c r="P142">
        <v>6</v>
      </c>
    </row>
    <row r="143" spans="3:16" x14ac:dyDescent="0.3">
      <c r="C143" t="s">
        <v>165</v>
      </c>
      <c r="D143" t="s">
        <v>7</v>
      </c>
      <c r="E143">
        <v>24</v>
      </c>
      <c r="G143" t="s">
        <v>165</v>
      </c>
      <c r="H143">
        <v>13</v>
      </c>
      <c r="L143" t="s">
        <v>164</v>
      </c>
      <c r="O143" t="s">
        <v>7</v>
      </c>
      <c r="P143">
        <v>13</v>
      </c>
    </row>
    <row r="144" spans="3:16" x14ac:dyDescent="0.3">
      <c r="C144" t="s">
        <v>166</v>
      </c>
      <c r="D144" t="s">
        <v>12</v>
      </c>
      <c r="E144">
        <v>51</v>
      </c>
      <c r="G144" t="s">
        <v>166</v>
      </c>
      <c r="H144">
        <v>25</v>
      </c>
      <c r="L144" t="s">
        <v>165</v>
      </c>
      <c r="O144" t="s">
        <v>12</v>
      </c>
      <c r="P144">
        <v>25</v>
      </c>
    </row>
    <row r="145" spans="3:16" x14ac:dyDescent="0.3">
      <c r="C145" t="s">
        <v>167</v>
      </c>
      <c r="D145" t="s">
        <v>9</v>
      </c>
      <c r="E145">
        <v>14</v>
      </c>
      <c r="G145" t="s">
        <v>167</v>
      </c>
      <c r="H145">
        <v>62</v>
      </c>
      <c r="L145" t="s">
        <v>166</v>
      </c>
      <c r="O145" t="s">
        <v>9</v>
      </c>
      <c r="P145">
        <v>62</v>
      </c>
    </row>
    <row r="146" spans="3:16" x14ac:dyDescent="0.3">
      <c r="C146" t="s">
        <v>168</v>
      </c>
      <c r="D146" t="s">
        <v>13</v>
      </c>
      <c r="E146">
        <v>17</v>
      </c>
      <c r="G146" t="s">
        <v>168</v>
      </c>
      <c r="H146">
        <v>18</v>
      </c>
      <c r="L146" t="s">
        <v>167</v>
      </c>
      <c r="O146" t="s">
        <v>13</v>
      </c>
      <c r="P146">
        <v>18</v>
      </c>
    </row>
    <row r="147" spans="3:16" x14ac:dyDescent="0.3">
      <c r="C147" t="s">
        <v>169</v>
      </c>
      <c r="D147" t="s">
        <v>12</v>
      </c>
      <c r="E147">
        <v>8</v>
      </c>
      <c r="G147" t="s">
        <v>169</v>
      </c>
      <c r="H147">
        <v>25</v>
      </c>
      <c r="L147" t="s">
        <v>168</v>
      </c>
      <c r="O147" t="s">
        <v>12</v>
      </c>
      <c r="P147">
        <v>25</v>
      </c>
    </row>
    <row r="148" spans="3:16" x14ac:dyDescent="0.3">
      <c r="C148" t="s">
        <v>170</v>
      </c>
      <c r="D148" t="s">
        <v>14</v>
      </c>
      <c r="E148">
        <v>17</v>
      </c>
      <c r="G148" t="s">
        <v>170</v>
      </c>
      <c r="H148">
        <v>13</v>
      </c>
      <c r="L148" t="s">
        <v>169</v>
      </c>
      <c r="O148" t="s">
        <v>14</v>
      </c>
      <c r="P148">
        <v>13</v>
      </c>
    </row>
    <row r="149" spans="3:16" x14ac:dyDescent="0.3">
      <c r="C149" t="s">
        <v>171</v>
      </c>
      <c r="D149" t="s">
        <v>12</v>
      </c>
      <c r="E149">
        <v>25</v>
      </c>
      <c r="G149" t="s">
        <v>171</v>
      </c>
      <c r="H149">
        <v>23</v>
      </c>
      <c r="L149" t="s">
        <v>170</v>
      </c>
      <c r="O149" t="s">
        <v>12</v>
      </c>
      <c r="P149">
        <v>23</v>
      </c>
    </row>
    <row r="150" spans="3:16" x14ac:dyDescent="0.3">
      <c r="C150" t="s">
        <v>172</v>
      </c>
      <c r="D150" t="s">
        <v>11</v>
      </c>
      <c r="E150">
        <v>47</v>
      </c>
      <c r="G150" t="s">
        <v>172</v>
      </c>
      <c r="H150">
        <v>34</v>
      </c>
      <c r="L150" t="s">
        <v>171</v>
      </c>
      <c r="O150" t="s">
        <v>11</v>
      </c>
      <c r="P150">
        <v>34</v>
      </c>
    </row>
    <row r="151" spans="3:16" x14ac:dyDescent="0.3">
      <c r="C151" t="s">
        <v>173</v>
      </c>
      <c r="D151" t="s">
        <v>8</v>
      </c>
      <c r="E151">
        <v>13</v>
      </c>
      <c r="G151" t="s">
        <v>173</v>
      </c>
      <c r="H151">
        <v>58</v>
      </c>
      <c r="L151" t="s">
        <v>172</v>
      </c>
      <c r="O151" t="s">
        <v>8</v>
      </c>
      <c r="P151">
        <v>58</v>
      </c>
    </row>
    <row r="152" spans="3:16" x14ac:dyDescent="0.3">
      <c r="C152" t="s">
        <v>174</v>
      </c>
      <c r="D152" t="s">
        <v>12</v>
      </c>
      <c r="E152">
        <v>2</v>
      </c>
      <c r="G152" t="s">
        <v>174</v>
      </c>
      <c r="H152">
        <v>13</v>
      </c>
      <c r="L152" t="s">
        <v>173</v>
      </c>
      <c r="O152" t="s">
        <v>12</v>
      </c>
      <c r="P152">
        <v>13</v>
      </c>
    </row>
    <row r="153" spans="3:16" x14ac:dyDescent="0.3">
      <c r="C153" t="s">
        <v>175</v>
      </c>
      <c r="D153" t="s">
        <v>15</v>
      </c>
      <c r="E153">
        <v>26</v>
      </c>
      <c r="G153" t="s">
        <v>175</v>
      </c>
      <c r="H153">
        <v>6</v>
      </c>
      <c r="L153" t="s">
        <v>174</v>
      </c>
      <c r="O153" t="s">
        <v>15</v>
      </c>
      <c r="P153">
        <v>6</v>
      </c>
    </row>
    <row r="154" spans="3:16" x14ac:dyDescent="0.3">
      <c r="C154" t="s">
        <v>176</v>
      </c>
      <c r="D154" t="s">
        <v>8</v>
      </c>
      <c r="E154">
        <v>5</v>
      </c>
      <c r="G154" t="s">
        <v>176</v>
      </c>
      <c r="H154">
        <v>38</v>
      </c>
      <c r="L154" t="s">
        <v>175</v>
      </c>
      <c r="O154" t="s">
        <v>8</v>
      </c>
      <c r="P154">
        <v>38</v>
      </c>
    </row>
    <row r="155" spans="3:16" x14ac:dyDescent="0.3">
      <c r="C155" t="s">
        <v>177</v>
      </c>
      <c r="D155" t="s">
        <v>9</v>
      </c>
      <c r="E155">
        <v>45</v>
      </c>
      <c r="G155" t="s">
        <v>177</v>
      </c>
      <c r="H155">
        <v>8</v>
      </c>
      <c r="L155" t="s">
        <v>176</v>
      </c>
      <c r="O155" t="s">
        <v>9</v>
      </c>
      <c r="P155">
        <v>8</v>
      </c>
    </row>
    <row r="156" spans="3:16" x14ac:dyDescent="0.3">
      <c r="C156" t="s">
        <v>178</v>
      </c>
      <c r="D156" t="s">
        <v>13</v>
      </c>
      <c r="E156">
        <v>2</v>
      </c>
      <c r="G156" t="s">
        <v>178</v>
      </c>
      <c r="H156">
        <v>69</v>
      </c>
      <c r="L156" t="s">
        <v>177</v>
      </c>
      <c r="O156" t="s">
        <v>13</v>
      </c>
      <c r="P156">
        <v>69</v>
      </c>
    </row>
    <row r="157" spans="3:16" x14ac:dyDescent="0.3">
      <c r="C157" t="s">
        <v>179</v>
      </c>
      <c r="D157" t="s">
        <v>15</v>
      </c>
      <c r="E157">
        <v>15</v>
      </c>
      <c r="G157" t="s">
        <v>179</v>
      </c>
      <c r="H157">
        <v>2</v>
      </c>
      <c r="L157" t="s">
        <v>178</v>
      </c>
      <c r="O157" t="s">
        <v>15</v>
      </c>
      <c r="P157">
        <v>2</v>
      </c>
    </row>
    <row r="158" spans="3:16" x14ac:dyDescent="0.3">
      <c r="C158" t="s">
        <v>180</v>
      </c>
      <c r="D158" t="s">
        <v>9</v>
      </c>
      <c r="E158">
        <v>28</v>
      </c>
      <c r="G158" t="s">
        <v>180</v>
      </c>
      <c r="H158">
        <v>24</v>
      </c>
      <c r="L158" t="s">
        <v>179</v>
      </c>
      <c r="O158" t="s">
        <v>9</v>
      </c>
      <c r="P158">
        <v>24</v>
      </c>
    </row>
    <row r="159" spans="3:16" x14ac:dyDescent="0.3">
      <c r="C159" t="s">
        <v>181</v>
      </c>
      <c r="D159" t="s">
        <v>11</v>
      </c>
      <c r="E159">
        <v>6</v>
      </c>
      <c r="G159" t="s">
        <v>181</v>
      </c>
      <c r="H159">
        <v>36</v>
      </c>
      <c r="L159" t="s">
        <v>180</v>
      </c>
      <c r="O159" t="s">
        <v>11</v>
      </c>
      <c r="P159">
        <v>36</v>
      </c>
    </row>
    <row r="160" spans="3:16" x14ac:dyDescent="0.3">
      <c r="C160" t="s">
        <v>182</v>
      </c>
      <c r="D160" t="s">
        <v>12</v>
      </c>
      <c r="E160">
        <v>7</v>
      </c>
      <c r="G160" t="s">
        <v>182</v>
      </c>
      <c r="H160">
        <v>10</v>
      </c>
      <c r="L160" t="s">
        <v>181</v>
      </c>
      <c r="O160" t="s">
        <v>12</v>
      </c>
      <c r="P160">
        <v>10</v>
      </c>
    </row>
    <row r="161" spans="3:16" x14ac:dyDescent="0.3">
      <c r="C161" t="s">
        <v>183</v>
      </c>
      <c r="D161" t="s">
        <v>9</v>
      </c>
      <c r="E161">
        <v>24</v>
      </c>
      <c r="G161" t="s">
        <v>183</v>
      </c>
      <c r="H161">
        <v>15</v>
      </c>
      <c r="L161" t="s">
        <v>182</v>
      </c>
      <c r="O161" t="s">
        <v>9</v>
      </c>
      <c r="P161">
        <v>15</v>
      </c>
    </row>
    <row r="162" spans="3:16" x14ac:dyDescent="0.3">
      <c r="C162" t="s">
        <v>184</v>
      </c>
      <c r="D162" t="s">
        <v>9</v>
      </c>
      <c r="E162">
        <v>33</v>
      </c>
      <c r="G162" t="s">
        <v>184</v>
      </c>
      <c r="H162">
        <v>38</v>
      </c>
      <c r="L162" t="s">
        <v>183</v>
      </c>
      <c r="O162" t="s">
        <v>9</v>
      </c>
      <c r="P162">
        <v>38</v>
      </c>
    </row>
    <row r="163" spans="3:16" x14ac:dyDescent="0.3">
      <c r="C163" t="s">
        <v>185</v>
      </c>
      <c r="D163" t="s">
        <v>7</v>
      </c>
      <c r="E163">
        <v>42</v>
      </c>
      <c r="G163" t="s">
        <v>185</v>
      </c>
      <c r="H163">
        <v>45</v>
      </c>
      <c r="L163" t="s">
        <v>184</v>
      </c>
      <c r="O163" t="s">
        <v>7</v>
      </c>
      <c r="P163">
        <v>45</v>
      </c>
    </row>
    <row r="164" spans="3:16" x14ac:dyDescent="0.3">
      <c r="C164" t="s">
        <v>186</v>
      </c>
      <c r="D164" t="s">
        <v>7</v>
      </c>
      <c r="E164">
        <v>28</v>
      </c>
      <c r="G164" t="s">
        <v>186</v>
      </c>
      <c r="H164">
        <v>50</v>
      </c>
      <c r="L164" t="s">
        <v>185</v>
      </c>
      <c r="O164" t="s">
        <v>7</v>
      </c>
      <c r="P164">
        <v>50</v>
      </c>
    </row>
    <row r="165" spans="3:16" x14ac:dyDescent="0.3">
      <c r="C165" t="s">
        <v>187</v>
      </c>
      <c r="D165" t="s">
        <v>11</v>
      </c>
      <c r="E165">
        <v>7</v>
      </c>
      <c r="G165" t="s">
        <v>187</v>
      </c>
      <c r="H165">
        <v>32</v>
      </c>
      <c r="L165" t="s">
        <v>186</v>
      </c>
      <c r="O165" t="s">
        <v>11</v>
      </c>
      <c r="P165">
        <v>32</v>
      </c>
    </row>
    <row r="166" spans="3:16" x14ac:dyDescent="0.3">
      <c r="C166" t="s">
        <v>188</v>
      </c>
      <c r="D166" t="s">
        <v>12</v>
      </c>
      <c r="E166">
        <v>14</v>
      </c>
      <c r="G166" t="s">
        <v>188</v>
      </c>
      <c r="H166">
        <v>8</v>
      </c>
      <c r="L166" t="s">
        <v>187</v>
      </c>
      <c r="O166" t="s">
        <v>12</v>
      </c>
      <c r="P166">
        <v>8</v>
      </c>
    </row>
    <row r="167" spans="3:16" x14ac:dyDescent="0.3">
      <c r="C167" t="s">
        <v>189</v>
      </c>
      <c r="D167" t="s">
        <v>12</v>
      </c>
      <c r="E167">
        <v>34</v>
      </c>
      <c r="G167" t="s">
        <v>189</v>
      </c>
      <c r="H167">
        <v>16</v>
      </c>
      <c r="L167" t="s">
        <v>188</v>
      </c>
      <c r="O167" t="s">
        <v>12</v>
      </c>
      <c r="P167">
        <v>16</v>
      </c>
    </row>
    <row r="168" spans="3:16" x14ac:dyDescent="0.3">
      <c r="C168" t="s">
        <v>190</v>
      </c>
      <c r="D168" t="s">
        <v>9</v>
      </c>
      <c r="E168">
        <v>8</v>
      </c>
      <c r="G168" t="s">
        <v>190</v>
      </c>
      <c r="H168">
        <v>49</v>
      </c>
      <c r="L168" t="s">
        <v>189</v>
      </c>
      <c r="O168" t="s">
        <v>9</v>
      </c>
      <c r="P168">
        <v>49</v>
      </c>
    </row>
    <row r="169" spans="3:16" x14ac:dyDescent="0.3">
      <c r="C169" t="s">
        <v>191</v>
      </c>
      <c r="D169" t="s">
        <v>12</v>
      </c>
      <c r="E169">
        <v>19</v>
      </c>
      <c r="G169" t="s">
        <v>191</v>
      </c>
      <c r="H169">
        <v>8</v>
      </c>
      <c r="L169" t="s">
        <v>190</v>
      </c>
      <c r="O169" t="s">
        <v>12</v>
      </c>
      <c r="P169">
        <v>8</v>
      </c>
    </row>
    <row r="170" spans="3:16" x14ac:dyDescent="0.3">
      <c r="C170" t="s">
        <v>192</v>
      </c>
      <c r="D170" t="s">
        <v>22</v>
      </c>
      <c r="E170">
        <v>30</v>
      </c>
      <c r="G170" t="s">
        <v>192</v>
      </c>
      <c r="H170">
        <v>23</v>
      </c>
      <c r="L170" t="s">
        <v>191</v>
      </c>
      <c r="O170" t="s">
        <v>22</v>
      </c>
      <c r="P170">
        <v>23</v>
      </c>
    </row>
    <row r="171" spans="3:16" x14ac:dyDescent="0.3">
      <c r="C171" t="s">
        <v>193</v>
      </c>
      <c r="D171" t="s">
        <v>9</v>
      </c>
      <c r="E171">
        <v>4</v>
      </c>
      <c r="G171" t="s">
        <v>193</v>
      </c>
      <c r="H171">
        <v>39</v>
      </c>
      <c r="L171" t="s">
        <v>192</v>
      </c>
      <c r="O171" t="s">
        <v>9</v>
      </c>
      <c r="P171">
        <v>39</v>
      </c>
    </row>
    <row r="172" spans="3:16" x14ac:dyDescent="0.3">
      <c r="C172" t="s">
        <v>194</v>
      </c>
      <c r="D172" t="s">
        <v>9</v>
      </c>
      <c r="E172">
        <v>18</v>
      </c>
      <c r="G172" t="s">
        <v>194</v>
      </c>
      <c r="H172">
        <v>7</v>
      </c>
      <c r="L172" t="s">
        <v>193</v>
      </c>
      <c r="O172" t="s">
        <v>9</v>
      </c>
      <c r="P172">
        <v>7</v>
      </c>
    </row>
    <row r="173" spans="3:16" x14ac:dyDescent="0.3">
      <c r="C173" t="s">
        <v>195</v>
      </c>
      <c r="D173" t="s">
        <v>9</v>
      </c>
      <c r="E173">
        <v>29</v>
      </c>
      <c r="G173" t="s">
        <v>195</v>
      </c>
      <c r="H173">
        <v>24</v>
      </c>
      <c r="L173" t="s">
        <v>194</v>
      </c>
      <c r="O173" t="s">
        <v>9</v>
      </c>
      <c r="P173">
        <v>24</v>
      </c>
    </row>
    <row r="174" spans="3:16" x14ac:dyDescent="0.3">
      <c r="C174" t="s">
        <v>196</v>
      </c>
      <c r="D174" t="s">
        <v>16</v>
      </c>
      <c r="E174">
        <v>37</v>
      </c>
      <c r="G174" t="s">
        <v>196</v>
      </c>
      <c r="H174">
        <v>34</v>
      </c>
      <c r="L174" t="s">
        <v>195</v>
      </c>
      <c r="O174" t="s">
        <v>16</v>
      </c>
      <c r="P174">
        <v>34</v>
      </c>
    </row>
    <row r="175" spans="3:16" x14ac:dyDescent="0.3">
      <c r="C175" t="s">
        <v>197</v>
      </c>
      <c r="D175" t="s">
        <v>11</v>
      </c>
      <c r="E175">
        <v>16</v>
      </c>
      <c r="G175" t="s">
        <v>197</v>
      </c>
      <c r="H175">
        <v>52</v>
      </c>
      <c r="L175" t="s">
        <v>196</v>
      </c>
      <c r="O175" t="s">
        <v>11</v>
      </c>
      <c r="P175">
        <v>52</v>
      </c>
    </row>
    <row r="176" spans="3:16" x14ac:dyDescent="0.3">
      <c r="C176" t="s">
        <v>198</v>
      </c>
      <c r="D176" t="s">
        <v>8</v>
      </c>
      <c r="E176">
        <v>22</v>
      </c>
      <c r="G176" t="s">
        <v>198</v>
      </c>
      <c r="H176">
        <v>19</v>
      </c>
      <c r="L176" t="s">
        <v>197</v>
      </c>
      <c r="O176" t="s">
        <v>8</v>
      </c>
      <c r="P176">
        <v>19</v>
      </c>
    </row>
    <row r="177" spans="3:16" x14ac:dyDescent="0.3">
      <c r="C177" t="s">
        <v>199</v>
      </c>
      <c r="D177" t="s">
        <v>10</v>
      </c>
      <c r="E177">
        <v>3</v>
      </c>
      <c r="G177" t="s">
        <v>199</v>
      </c>
      <c r="H177">
        <v>28</v>
      </c>
      <c r="L177" t="s">
        <v>198</v>
      </c>
      <c r="O177" t="s">
        <v>10</v>
      </c>
      <c r="P177">
        <v>28</v>
      </c>
    </row>
    <row r="178" spans="3:16" x14ac:dyDescent="0.3">
      <c r="C178" t="s">
        <v>200</v>
      </c>
      <c r="D178" t="s">
        <v>9</v>
      </c>
      <c r="E178">
        <v>11</v>
      </c>
      <c r="G178" t="s">
        <v>200</v>
      </c>
      <c r="H178">
        <v>4</v>
      </c>
      <c r="L178" t="s">
        <v>199</v>
      </c>
      <c r="O178" t="s">
        <v>9</v>
      </c>
      <c r="P178">
        <v>4</v>
      </c>
    </row>
    <row r="179" spans="3:16" x14ac:dyDescent="0.3">
      <c r="C179" t="s">
        <v>201</v>
      </c>
      <c r="D179" t="s">
        <v>10</v>
      </c>
      <c r="E179">
        <v>25</v>
      </c>
      <c r="G179" t="s">
        <v>201</v>
      </c>
      <c r="H179">
        <v>14</v>
      </c>
      <c r="L179" t="s">
        <v>200</v>
      </c>
      <c r="O179" t="s">
        <v>10</v>
      </c>
      <c r="P179">
        <v>14</v>
      </c>
    </row>
    <row r="180" spans="3:16" x14ac:dyDescent="0.3">
      <c r="C180" t="s">
        <v>202</v>
      </c>
      <c r="D180" t="s">
        <v>7</v>
      </c>
      <c r="E180">
        <v>13</v>
      </c>
      <c r="G180" t="s">
        <v>202</v>
      </c>
      <c r="H180">
        <v>31</v>
      </c>
      <c r="L180" t="s">
        <v>201</v>
      </c>
      <c r="O180" t="s">
        <v>7</v>
      </c>
      <c r="P180">
        <v>31</v>
      </c>
    </row>
    <row r="181" spans="3:16" x14ac:dyDescent="0.3">
      <c r="C181" t="s">
        <v>203</v>
      </c>
      <c r="D181" t="s">
        <v>8</v>
      </c>
      <c r="E181">
        <v>1</v>
      </c>
      <c r="G181" t="s">
        <v>203</v>
      </c>
      <c r="H181">
        <v>17</v>
      </c>
      <c r="L181" t="s">
        <v>202</v>
      </c>
      <c r="O181" t="s">
        <v>8</v>
      </c>
      <c r="P181">
        <v>17</v>
      </c>
    </row>
    <row r="182" spans="3:16" x14ac:dyDescent="0.3">
      <c r="C182" t="s">
        <v>204</v>
      </c>
      <c r="D182" t="s">
        <v>17</v>
      </c>
      <c r="E182">
        <v>1</v>
      </c>
      <c r="G182" t="s">
        <v>204</v>
      </c>
      <c r="H182">
        <v>1</v>
      </c>
      <c r="L182" t="s">
        <v>203</v>
      </c>
      <c r="O182" t="s">
        <v>17</v>
      </c>
      <c r="P182">
        <v>1</v>
      </c>
    </row>
    <row r="183" spans="3:16" x14ac:dyDescent="0.3">
      <c r="C183" t="s">
        <v>205</v>
      </c>
      <c r="D183" t="s">
        <v>13</v>
      </c>
      <c r="E183">
        <v>6</v>
      </c>
      <c r="G183" t="s">
        <v>205</v>
      </c>
      <c r="H183">
        <v>3</v>
      </c>
      <c r="L183" t="s">
        <v>204</v>
      </c>
      <c r="O183" t="s">
        <v>13</v>
      </c>
      <c r="P183">
        <v>3</v>
      </c>
    </row>
    <row r="184" spans="3:16" x14ac:dyDescent="0.3">
      <c r="C184" t="s">
        <v>206</v>
      </c>
      <c r="D184" t="s">
        <v>10</v>
      </c>
      <c r="E184">
        <v>13</v>
      </c>
      <c r="G184" t="s">
        <v>206</v>
      </c>
      <c r="H184">
        <v>12</v>
      </c>
      <c r="L184" t="s">
        <v>205</v>
      </c>
      <c r="O184" t="s">
        <v>10</v>
      </c>
      <c r="P184">
        <v>12</v>
      </c>
    </row>
    <row r="185" spans="3:16" x14ac:dyDescent="0.3">
      <c r="C185" t="s">
        <v>207</v>
      </c>
      <c r="D185" t="s">
        <v>11</v>
      </c>
      <c r="E185">
        <v>11</v>
      </c>
      <c r="G185" t="s">
        <v>207</v>
      </c>
      <c r="H185">
        <v>13</v>
      </c>
      <c r="L185" t="s">
        <v>206</v>
      </c>
      <c r="O185" t="s">
        <v>11</v>
      </c>
      <c r="P185">
        <v>13</v>
      </c>
    </row>
    <row r="186" spans="3:16" x14ac:dyDescent="0.3">
      <c r="C186" t="s">
        <v>208</v>
      </c>
      <c r="D186" t="s">
        <v>9</v>
      </c>
      <c r="E186">
        <v>126</v>
      </c>
      <c r="G186" t="s">
        <v>208</v>
      </c>
      <c r="H186">
        <v>15</v>
      </c>
      <c r="L186" t="s">
        <v>207</v>
      </c>
      <c r="O186" t="s">
        <v>9</v>
      </c>
      <c r="P186">
        <v>15</v>
      </c>
    </row>
    <row r="187" spans="3:16" x14ac:dyDescent="0.3">
      <c r="C187" t="s">
        <v>209</v>
      </c>
      <c r="D187" t="s">
        <v>11</v>
      </c>
      <c r="E187">
        <v>8</v>
      </c>
      <c r="G187" t="s">
        <v>209</v>
      </c>
      <c r="H187">
        <v>185</v>
      </c>
      <c r="L187" t="s">
        <v>208</v>
      </c>
      <c r="O187" t="s">
        <v>11</v>
      </c>
      <c r="P187">
        <v>185</v>
      </c>
    </row>
    <row r="188" spans="3:16" x14ac:dyDescent="0.3">
      <c r="C188" t="s">
        <v>210</v>
      </c>
      <c r="D188" t="s">
        <v>12</v>
      </c>
      <c r="E188">
        <v>8</v>
      </c>
      <c r="G188" t="s">
        <v>210</v>
      </c>
      <c r="H188">
        <v>22</v>
      </c>
      <c r="L188" t="s">
        <v>209</v>
      </c>
      <c r="O188" t="s">
        <v>12</v>
      </c>
      <c r="P188">
        <v>22</v>
      </c>
    </row>
    <row r="189" spans="3:16" x14ac:dyDescent="0.3">
      <c r="C189" t="s">
        <v>211</v>
      </c>
      <c r="D189" t="s">
        <v>11</v>
      </c>
      <c r="E189">
        <v>195</v>
      </c>
      <c r="G189" t="s">
        <v>211</v>
      </c>
      <c r="H189">
        <v>13</v>
      </c>
      <c r="L189" t="s">
        <v>210</v>
      </c>
      <c r="O189" t="s">
        <v>11</v>
      </c>
      <c r="P189">
        <v>13</v>
      </c>
    </row>
    <row r="190" spans="3:16" x14ac:dyDescent="0.3">
      <c r="C190" t="s">
        <v>212</v>
      </c>
      <c r="D190" t="s">
        <v>7</v>
      </c>
      <c r="E190">
        <v>4</v>
      </c>
      <c r="G190" t="s">
        <v>212</v>
      </c>
      <c r="H190">
        <v>243</v>
      </c>
      <c r="L190" t="s">
        <v>211</v>
      </c>
      <c r="O190" t="s">
        <v>7</v>
      </c>
      <c r="P190">
        <v>243</v>
      </c>
    </row>
    <row r="191" spans="3:16" x14ac:dyDescent="0.3">
      <c r="C191" t="s">
        <v>213</v>
      </c>
      <c r="D191" t="s">
        <v>14</v>
      </c>
      <c r="E191">
        <v>9</v>
      </c>
      <c r="G191" t="s">
        <v>213</v>
      </c>
      <c r="H191">
        <v>8</v>
      </c>
      <c r="L191" t="s">
        <v>212</v>
      </c>
      <c r="O191" t="s">
        <v>14</v>
      </c>
      <c r="P191">
        <v>8</v>
      </c>
    </row>
    <row r="192" spans="3:16" x14ac:dyDescent="0.3">
      <c r="C192" t="s">
        <v>214</v>
      </c>
      <c r="D192" t="s">
        <v>15</v>
      </c>
      <c r="E192">
        <v>3</v>
      </c>
      <c r="G192" t="s">
        <v>214</v>
      </c>
      <c r="H192">
        <v>14</v>
      </c>
      <c r="L192" t="s">
        <v>213</v>
      </c>
      <c r="O192" t="s">
        <v>15</v>
      </c>
      <c r="P192">
        <v>14</v>
      </c>
    </row>
    <row r="193" spans="3:16" x14ac:dyDescent="0.3">
      <c r="C193" t="s">
        <v>215</v>
      </c>
      <c r="D193" t="s">
        <v>9</v>
      </c>
      <c r="E193">
        <v>2</v>
      </c>
      <c r="G193" t="s">
        <v>215</v>
      </c>
      <c r="H193">
        <v>4</v>
      </c>
      <c r="L193" t="s">
        <v>214</v>
      </c>
      <c r="O193" t="s">
        <v>9</v>
      </c>
      <c r="P193">
        <v>4</v>
      </c>
    </row>
    <row r="194" spans="3:16" x14ac:dyDescent="0.3">
      <c r="C194" t="s">
        <v>216</v>
      </c>
      <c r="D194" t="s">
        <v>14</v>
      </c>
      <c r="E194">
        <v>5</v>
      </c>
      <c r="G194" t="s">
        <v>216</v>
      </c>
      <c r="H194">
        <v>5</v>
      </c>
      <c r="L194" t="s">
        <v>215</v>
      </c>
      <c r="O194" t="s">
        <v>14</v>
      </c>
      <c r="P194">
        <v>5</v>
      </c>
    </row>
    <row r="195" spans="3:16" x14ac:dyDescent="0.3">
      <c r="C195" t="s">
        <v>217</v>
      </c>
      <c r="D195" t="s">
        <v>17</v>
      </c>
      <c r="E195">
        <v>7</v>
      </c>
      <c r="G195" t="s">
        <v>217</v>
      </c>
      <c r="H195">
        <v>8</v>
      </c>
      <c r="L195" t="s">
        <v>216</v>
      </c>
      <c r="O195" t="s">
        <v>17</v>
      </c>
      <c r="P195">
        <v>8</v>
      </c>
    </row>
    <row r="196" spans="3:16" x14ac:dyDescent="0.3">
      <c r="C196" t="s">
        <v>218</v>
      </c>
      <c r="D196" t="s">
        <v>7</v>
      </c>
      <c r="E196">
        <v>6</v>
      </c>
      <c r="G196" t="s">
        <v>218</v>
      </c>
      <c r="H196">
        <v>11</v>
      </c>
      <c r="L196" t="s">
        <v>217</v>
      </c>
      <c r="O196" t="s">
        <v>7</v>
      </c>
      <c r="P196">
        <v>11</v>
      </c>
    </row>
    <row r="197" spans="3:16" x14ac:dyDescent="0.3">
      <c r="C197" t="s">
        <v>219</v>
      </c>
      <c r="D197" t="s">
        <v>7</v>
      </c>
      <c r="E197">
        <v>17</v>
      </c>
      <c r="G197" t="s">
        <v>219</v>
      </c>
      <c r="H197">
        <v>12</v>
      </c>
      <c r="L197" t="s">
        <v>218</v>
      </c>
      <c r="O197" t="s">
        <v>7</v>
      </c>
      <c r="P197">
        <v>12</v>
      </c>
    </row>
    <row r="198" spans="3:16" x14ac:dyDescent="0.3">
      <c r="C198" t="s">
        <v>220</v>
      </c>
      <c r="D198" t="s">
        <v>9</v>
      </c>
      <c r="E198">
        <v>5</v>
      </c>
      <c r="G198" t="s">
        <v>220</v>
      </c>
      <c r="H198">
        <v>23</v>
      </c>
      <c r="L198" t="s">
        <v>219</v>
      </c>
      <c r="O198" t="s">
        <v>9</v>
      </c>
      <c r="P198">
        <v>23</v>
      </c>
    </row>
    <row r="199" spans="3:16" x14ac:dyDescent="0.3">
      <c r="C199" t="s">
        <v>221</v>
      </c>
      <c r="D199" t="s">
        <v>10</v>
      </c>
      <c r="E199">
        <v>11</v>
      </c>
      <c r="G199" t="s">
        <v>221</v>
      </c>
      <c r="H199">
        <v>10</v>
      </c>
      <c r="L199" t="s">
        <v>220</v>
      </c>
      <c r="O199" t="s">
        <v>10</v>
      </c>
      <c r="P199">
        <v>10</v>
      </c>
    </row>
    <row r="200" spans="3:16" x14ac:dyDescent="0.3">
      <c r="C200" t="s">
        <v>222</v>
      </c>
      <c r="D200" t="s">
        <v>8</v>
      </c>
      <c r="E200">
        <v>5</v>
      </c>
      <c r="G200" t="s">
        <v>222</v>
      </c>
      <c r="H200">
        <v>15</v>
      </c>
      <c r="L200" t="s">
        <v>221</v>
      </c>
      <c r="O200" t="s">
        <v>8</v>
      </c>
      <c r="P200">
        <v>15</v>
      </c>
    </row>
    <row r="201" spans="3:16" x14ac:dyDescent="0.3">
      <c r="C201" t="s">
        <v>223</v>
      </c>
      <c r="D201" t="s">
        <v>11</v>
      </c>
      <c r="E201">
        <v>16</v>
      </c>
      <c r="G201" t="s">
        <v>223</v>
      </c>
      <c r="H201">
        <v>8</v>
      </c>
      <c r="L201" t="s">
        <v>222</v>
      </c>
      <c r="O201" t="s">
        <v>11</v>
      </c>
      <c r="P201">
        <v>8</v>
      </c>
    </row>
    <row r="202" spans="3:16" x14ac:dyDescent="0.3">
      <c r="C202" t="s">
        <v>224</v>
      </c>
      <c r="D202" t="s">
        <v>10</v>
      </c>
      <c r="E202">
        <v>21</v>
      </c>
      <c r="G202" t="s">
        <v>224</v>
      </c>
      <c r="H202">
        <v>33</v>
      </c>
      <c r="L202" t="s">
        <v>223</v>
      </c>
      <c r="O202" t="s">
        <v>10</v>
      </c>
      <c r="P202">
        <v>33</v>
      </c>
    </row>
    <row r="203" spans="3:16" x14ac:dyDescent="0.3">
      <c r="C203" t="s">
        <v>225</v>
      </c>
      <c r="D203" t="s">
        <v>11</v>
      </c>
      <c r="E203">
        <v>17</v>
      </c>
      <c r="G203" t="s">
        <v>225</v>
      </c>
      <c r="H203">
        <v>27</v>
      </c>
      <c r="L203" t="s">
        <v>224</v>
      </c>
      <c r="O203" t="s">
        <v>11</v>
      </c>
      <c r="P203">
        <v>27</v>
      </c>
    </row>
    <row r="204" spans="3:16" x14ac:dyDescent="0.3">
      <c r="C204" t="s">
        <v>226</v>
      </c>
      <c r="D204" t="s">
        <v>8</v>
      </c>
      <c r="E204">
        <v>7</v>
      </c>
      <c r="G204" t="s">
        <v>226</v>
      </c>
      <c r="H204">
        <v>33</v>
      </c>
      <c r="L204" t="s">
        <v>225</v>
      </c>
      <c r="O204" t="s">
        <v>8</v>
      </c>
      <c r="P204">
        <v>33</v>
      </c>
    </row>
    <row r="205" spans="3:16" x14ac:dyDescent="0.3">
      <c r="C205" t="s">
        <v>227</v>
      </c>
      <c r="D205" t="s">
        <v>9</v>
      </c>
      <c r="E205">
        <v>15</v>
      </c>
      <c r="G205" t="s">
        <v>227</v>
      </c>
      <c r="H205">
        <v>10</v>
      </c>
      <c r="L205" t="s">
        <v>226</v>
      </c>
      <c r="O205" t="s">
        <v>9</v>
      </c>
      <c r="P205">
        <v>10</v>
      </c>
    </row>
    <row r="206" spans="3:16" x14ac:dyDescent="0.3">
      <c r="C206" t="s">
        <v>228</v>
      </c>
      <c r="D206" t="s">
        <v>10</v>
      </c>
      <c r="E206">
        <v>132</v>
      </c>
      <c r="G206" t="s">
        <v>228</v>
      </c>
      <c r="H206">
        <v>18</v>
      </c>
      <c r="L206" t="s">
        <v>227</v>
      </c>
      <c r="O206" t="s">
        <v>10</v>
      </c>
      <c r="P206">
        <v>18</v>
      </c>
    </row>
    <row r="207" spans="3:16" x14ac:dyDescent="0.3">
      <c r="C207" t="s">
        <v>229</v>
      </c>
      <c r="D207" t="s">
        <v>10</v>
      </c>
      <c r="E207">
        <v>28</v>
      </c>
      <c r="G207" t="s">
        <v>229</v>
      </c>
      <c r="H207">
        <v>197</v>
      </c>
      <c r="L207" t="s">
        <v>228</v>
      </c>
      <c r="O207" t="s">
        <v>10</v>
      </c>
      <c r="P207">
        <v>197</v>
      </c>
    </row>
    <row r="208" spans="3:16" x14ac:dyDescent="0.3">
      <c r="C208" t="s">
        <v>230</v>
      </c>
      <c r="D208" t="s">
        <v>9</v>
      </c>
      <c r="E208">
        <v>4</v>
      </c>
      <c r="G208" t="s">
        <v>230</v>
      </c>
      <c r="H208">
        <v>40</v>
      </c>
      <c r="L208" t="s">
        <v>229</v>
      </c>
      <c r="O208" t="s">
        <v>9</v>
      </c>
      <c r="P208">
        <v>40</v>
      </c>
    </row>
    <row r="209" spans="3:16" x14ac:dyDescent="0.3">
      <c r="C209" t="s">
        <v>231</v>
      </c>
      <c r="D209" t="s">
        <v>15</v>
      </c>
      <c r="E209">
        <v>2</v>
      </c>
      <c r="G209" t="s">
        <v>405</v>
      </c>
      <c r="H209">
        <v>6</v>
      </c>
      <c r="L209" t="s">
        <v>230</v>
      </c>
      <c r="O209" t="s">
        <v>15</v>
      </c>
      <c r="P209">
        <v>6</v>
      </c>
    </row>
    <row r="210" spans="3:16" x14ac:dyDescent="0.3">
      <c r="C210" t="s">
        <v>232</v>
      </c>
      <c r="D210" t="s">
        <v>14</v>
      </c>
      <c r="E210">
        <v>3</v>
      </c>
      <c r="G210" t="s">
        <v>232</v>
      </c>
      <c r="H210">
        <v>2</v>
      </c>
      <c r="L210" t="s">
        <v>405</v>
      </c>
      <c r="O210" t="s">
        <v>14</v>
      </c>
      <c r="P210">
        <v>2</v>
      </c>
    </row>
    <row r="211" spans="3:16" x14ac:dyDescent="0.3">
      <c r="C211" t="s">
        <v>233</v>
      </c>
      <c r="D211" t="s">
        <v>16</v>
      </c>
      <c r="E211">
        <v>10</v>
      </c>
      <c r="G211" t="s">
        <v>233</v>
      </c>
      <c r="H211">
        <v>5</v>
      </c>
      <c r="L211" t="s">
        <v>232</v>
      </c>
      <c r="O211" t="s">
        <v>16</v>
      </c>
      <c r="P211">
        <v>5</v>
      </c>
    </row>
    <row r="212" spans="3:16" x14ac:dyDescent="0.3">
      <c r="C212" t="s">
        <v>234</v>
      </c>
      <c r="D212" t="s">
        <v>9</v>
      </c>
      <c r="E212">
        <v>10</v>
      </c>
      <c r="G212" t="s">
        <v>234</v>
      </c>
      <c r="H212">
        <v>11</v>
      </c>
      <c r="L212" t="s">
        <v>233</v>
      </c>
      <c r="O212" t="s">
        <v>9</v>
      </c>
      <c r="P212">
        <v>11</v>
      </c>
    </row>
    <row r="213" spans="3:16" x14ac:dyDescent="0.3">
      <c r="C213" t="s">
        <v>235</v>
      </c>
      <c r="D213" t="s">
        <v>22</v>
      </c>
      <c r="E213">
        <v>11</v>
      </c>
      <c r="G213" t="s">
        <v>235</v>
      </c>
      <c r="H213">
        <v>17</v>
      </c>
      <c r="L213" t="s">
        <v>234</v>
      </c>
      <c r="O213" t="s">
        <v>22</v>
      </c>
      <c r="P213">
        <v>17</v>
      </c>
    </row>
    <row r="214" spans="3:16" x14ac:dyDescent="0.3">
      <c r="C214" t="s">
        <v>236</v>
      </c>
      <c r="D214" t="s">
        <v>7</v>
      </c>
      <c r="E214">
        <v>39</v>
      </c>
      <c r="G214" t="s">
        <v>236</v>
      </c>
      <c r="H214">
        <v>16</v>
      </c>
      <c r="L214" t="s">
        <v>235</v>
      </c>
      <c r="O214" t="s">
        <v>7</v>
      </c>
      <c r="P214">
        <v>16</v>
      </c>
    </row>
    <row r="215" spans="3:16" x14ac:dyDescent="0.3">
      <c r="C215" t="s">
        <v>237</v>
      </c>
      <c r="D215" t="s">
        <v>10</v>
      </c>
      <c r="E215">
        <v>12</v>
      </c>
      <c r="G215" t="s">
        <v>237</v>
      </c>
      <c r="H215">
        <v>52</v>
      </c>
      <c r="L215" t="s">
        <v>236</v>
      </c>
      <c r="O215" t="s">
        <v>10</v>
      </c>
      <c r="P215">
        <v>52</v>
      </c>
    </row>
    <row r="216" spans="3:16" x14ac:dyDescent="0.3">
      <c r="C216" t="s">
        <v>238</v>
      </c>
      <c r="D216" t="s">
        <v>9</v>
      </c>
      <c r="E216">
        <v>10</v>
      </c>
      <c r="G216" t="s">
        <v>238</v>
      </c>
      <c r="H216">
        <v>15</v>
      </c>
      <c r="L216" t="s">
        <v>237</v>
      </c>
      <c r="O216" t="s">
        <v>9</v>
      </c>
      <c r="P216">
        <v>15</v>
      </c>
    </row>
    <row r="217" spans="3:16" x14ac:dyDescent="0.3">
      <c r="C217" t="s">
        <v>239</v>
      </c>
      <c r="D217" t="s">
        <v>7</v>
      </c>
      <c r="E217">
        <v>23</v>
      </c>
      <c r="G217" t="s">
        <v>239</v>
      </c>
      <c r="H217">
        <v>14</v>
      </c>
      <c r="L217" t="s">
        <v>238</v>
      </c>
      <c r="O217" t="s">
        <v>7</v>
      </c>
      <c r="P217">
        <v>14</v>
      </c>
    </row>
    <row r="218" spans="3:16" x14ac:dyDescent="0.3">
      <c r="C218" t="s">
        <v>240</v>
      </c>
      <c r="D218" t="s">
        <v>7</v>
      </c>
      <c r="E218">
        <v>0</v>
      </c>
      <c r="G218" t="s">
        <v>240</v>
      </c>
      <c r="H218">
        <v>27</v>
      </c>
      <c r="L218" t="s">
        <v>239</v>
      </c>
      <c r="O218" t="s">
        <v>7</v>
      </c>
      <c r="P218">
        <v>27</v>
      </c>
    </row>
    <row r="219" spans="3:16" x14ac:dyDescent="0.3">
      <c r="C219" t="s">
        <v>241</v>
      </c>
      <c r="D219" t="s">
        <v>17</v>
      </c>
      <c r="E219">
        <v>19</v>
      </c>
      <c r="G219" t="s">
        <v>241</v>
      </c>
      <c r="H219">
        <v>2</v>
      </c>
      <c r="L219" t="s">
        <v>240</v>
      </c>
      <c r="O219" t="s">
        <v>17</v>
      </c>
      <c r="P219">
        <v>2</v>
      </c>
    </row>
    <row r="220" spans="3:16" x14ac:dyDescent="0.3">
      <c r="C220" t="s">
        <v>242</v>
      </c>
      <c r="D220" t="s">
        <v>10</v>
      </c>
      <c r="E220">
        <v>17</v>
      </c>
      <c r="G220" t="s">
        <v>242</v>
      </c>
      <c r="H220">
        <v>30</v>
      </c>
      <c r="L220" t="s">
        <v>241</v>
      </c>
      <c r="O220" t="s">
        <v>10</v>
      </c>
      <c r="P220">
        <v>30</v>
      </c>
    </row>
    <row r="221" spans="3:16" x14ac:dyDescent="0.3">
      <c r="C221" t="s">
        <v>243</v>
      </c>
      <c r="D221" t="s">
        <v>13</v>
      </c>
      <c r="E221">
        <v>6</v>
      </c>
      <c r="G221" t="s">
        <v>243</v>
      </c>
      <c r="H221">
        <v>22</v>
      </c>
      <c r="L221" t="s">
        <v>242</v>
      </c>
      <c r="O221" t="s">
        <v>13</v>
      </c>
      <c r="P221">
        <v>22</v>
      </c>
    </row>
    <row r="222" spans="3:16" x14ac:dyDescent="0.3">
      <c r="C222" t="s">
        <v>244</v>
      </c>
      <c r="D222" t="s">
        <v>13</v>
      </c>
      <c r="E222">
        <v>7</v>
      </c>
      <c r="G222" t="s">
        <v>244</v>
      </c>
      <c r="H222">
        <v>9</v>
      </c>
      <c r="L222" t="s">
        <v>243</v>
      </c>
      <c r="O222" t="s">
        <v>13</v>
      </c>
      <c r="P222">
        <v>9</v>
      </c>
    </row>
    <row r="223" spans="3:16" x14ac:dyDescent="0.3">
      <c r="C223" t="s">
        <v>245</v>
      </c>
      <c r="D223" t="s">
        <v>13</v>
      </c>
      <c r="E223">
        <v>7</v>
      </c>
      <c r="G223" t="s">
        <v>245</v>
      </c>
      <c r="H223">
        <v>10</v>
      </c>
      <c r="L223" t="s">
        <v>244</v>
      </c>
      <c r="O223" t="s">
        <v>13</v>
      </c>
      <c r="P223">
        <v>10</v>
      </c>
    </row>
    <row r="224" spans="3:16" x14ac:dyDescent="0.3">
      <c r="C224" t="s">
        <v>246</v>
      </c>
      <c r="D224" t="s">
        <v>10</v>
      </c>
      <c r="E224">
        <v>31</v>
      </c>
      <c r="G224" t="s">
        <v>246</v>
      </c>
      <c r="H224">
        <v>11</v>
      </c>
      <c r="L224" t="s">
        <v>245</v>
      </c>
      <c r="O224" t="s">
        <v>10</v>
      </c>
      <c r="P224">
        <v>11</v>
      </c>
    </row>
    <row r="225" spans="3:16" x14ac:dyDescent="0.3">
      <c r="C225" t="s">
        <v>247</v>
      </c>
      <c r="D225" t="s">
        <v>7</v>
      </c>
      <c r="E225">
        <v>1</v>
      </c>
      <c r="G225" t="s">
        <v>247</v>
      </c>
      <c r="H225">
        <v>44</v>
      </c>
      <c r="L225" t="s">
        <v>246</v>
      </c>
      <c r="O225" t="s">
        <v>7</v>
      </c>
      <c r="P225">
        <v>44</v>
      </c>
    </row>
    <row r="226" spans="3:16" x14ac:dyDescent="0.3">
      <c r="C226" t="s">
        <v>248</v>
      </c>
      <c r="D226" t="s">
        <v>22</v>
      </c>
      <c r="E226">
        <v>7</v>
      </c>
      <c r="G226" t="s">
        <v>248</v>
      </c>
      <c r="H226">
        <v>1</v>
      </c>
      <c r="L226" t="s">
        <v>247</v>
      </c>
      <c r="O226" t="s">
        <v>22</v>
      </c>
      <c r="P226">
        <v>1</v>
      </c>
    </row>
    <row r="227" spans="3:16" x14ac:dyDescent="0.3">
      <c r="C227" t="s">
        <v>249</v>
      </c>
      <c r="D227" t="s">
        <v>12</v>
      </c>
      <c r="E227">
        <v>2</v>
      </c>
      <c r="G227" t="s">
        <v>249</v>
      </c>
      <c r="H227">
        <v>8</v>
      </c>
      <c r="L227" t="s">
        <v>248</v>
      </c>
      <c r="O227" t="s">
        <v>12</v>
      </c>
      <c r="P227">
        <v>8</v>
      </c>
    </row>
    <row r="228" spans="3:16" x14ac:dyDescent="0.3">
      <c r="C228" t="s">
        <v>250</v>
      </c>
      <c r="D228" t="s">
        <v>12</v>
      </c>
      <c r="E228">
        <v>6</v>
      </c>
      <c r="G228" t="s">
        <v>250</v>
      </c>
      <c r="H228">
        <v>3</v>
      </c>
      <c r="L228" t="s">
        <v>249</v>
      </c>
      <c r="O228" t="s">
        <v>12</v>
      </c>
      <c r="P228">
        <v>3</v>
      </c>
    </row>
    <row r="229" spans="3:16" x14ac:dyDescent="0.3">
      <c r="C229" t="s">
        <v>251</v>
      </c>
      <c r="D229" t="s">
        <v>22</v>
      </c>
      <c r="E229">
        <v>128</v>
      </c>
      <c r="G229" t="s">
        <v>251</v>
      </c>
      <c r="H229">
        <v>7</v>
      </c>
      <c r="L229" t="s">
        <v>250</v>
      </c>
      <c r="O229" t="s">
        <v>22</v>
      </c>
      <c r="P229">
        <v>7</v>
      </c>
    </row>
    <row r="230" spans="3:16" x14ac:dyDescent="0.3">
      <c r="C230" t="s">
        <v>252</v>
      </c>
      <c r="D230" t="s">
        <v>7</v>
      </c>
      <c r="E230">
        <v>5</v>
      </c>
      <c r="G230" t="s">
        <v>252</v>
      </c>
      <c r="H230">
        <v>174</v>
      </c>
      <c r="L230" t="s">
        <v>251</v>
      </c>
      <c r="O230" t="s">
        <v>7</v>
      </c>
      <c r="P230">
        <v>174</v>
      </c>
    </row>
    <row r="231" spans="3:16" x14ac:dyDescent="0.3">
      <c r="C231" t="s">
        <v>253</v>
      </c>
      <c r="D231" t="s">
        <v>10</v>
      </c>
      <c r="E231">
        <v>7</v>
      </c>
      <c r="G231" t="s">
        <v>253</v>
      </c>
      <c r="H231">
        <v>10</v>
      </c>
      <c r="L231" t="s">
        <v>252</v>
      </c>
      <c r="O231" t="s">
        <v>10</v>
      </c>
      <c r="P231">
        <v>10</v>
      </c>
    </row>
    <row r="232" spans="3:16" x14ac:dyDescent="0.3">
      <c r="C232" t="s">
        <v>254</v>
      </c>
      <c r="D232" t="s">
        <v>12</v>
      </c>
      <c r="E232">
        <v>18</v>
      </c>
      <c r="G232" t="s">
        <v>254</v>
      </c>
      <c r="H232">
        <v>10</v>
      </c>
      <c r="L232" t="s">
        <v>253</v>
      </c>
      <c r="O232" t="s">
        <v>12</v>
      </c>
      <c r="P232">
        <v>10</v>
      </c>
    </row>
    <row r="233" spans="3:16" x14ac:dyDescent="0.3">
      <c r="C233" t="s">
        <v>255</v>
      </c>
      <c r="D233" t="s">
        <v>8</v>
      </c>
      <c r="E233">
        <v>51</v>
      </c>
      <c r="G233" t="s">
        <v>255</v>
      </c>
      <c r="H233">
        <v>25</v>
      </c>
      <c r="L233" t="s">
        <v>254</v>
      </c>
      <c r="O233" t="s">
        <v>8</v>
      </c>
      <c r="P233">
        <v>25</v>
      </c>
    </row>
    <row r="234" spans="3:16" x14ac:dyDescent="0.3">
      <c r="C234" t="s">
        <v>256</v>
      </c>
      <c r="D234" t="s">
        <v>10</v>
      </c>
      <c r="E234">
        <v>6</v>
      </c>
      <c r="G234" t="s">
        <v>256</v>
      </c>
      <c r="H234">
        <v>61</v>
      </c>
      <c r="L234" t="s">
        <v>255</v>
      </c>
      <c r="O234" t="s">
        <v>10</v>
      </c>
      <c r="P234">
        <v>61</v>
      </c>
    </row>
    <row r="235" spans="3:16" x14ac:dyDescent="0.3">
      <c r="C235" t="s">
        <v>257</v>
      </c>
      <c r="D235" t="s">
        <v>9</v>
      </c>
      <c r="E235">
        <v>107</v>
      </c>
      <c r="G235" t="s">
        <v>257</v>
      </c>
      <c r="H235">
        <v>7</v>
      </c>
      <c r="L235" t="s">
        <v>256</v>
      </c>
      <c r="O235" t="s">
        <v>9</v>
      </c>
      <c r="P235">
        <v>7</v>
      </c>
    </row>
    <row r="236" spans="3:16" x14ac:dyDescent="0.3">
      <c r="C236" t="s">
        <v>258</v>
      </c>
      <c r="D236" t="s">
        <v>11</v>
      </c>
      <c r="E236">
        <v>2</v>
      </c>
      <c r="G236" t="s">
        <v>258</v>
      </c>
      <c r="H236">
        <v>140</v>
      </c>
      <c r="L236" t="s">
        <v>257</v>
      </c>
      <c r="O236" t="s">
        <v>11</v>
      </c>
      <c r="P236">
        <v>140</v>
      </c>
    </row>
    <row r="237" spans="3:16" x14ac:dyDescent="0.3">
      <c r="C237" t="s">
        <v>259</v>
      </c>
      <c r="D237" t="s">
        <v>17</v>
      </c>
      <c r="E237">
        <v>23</v>
      </c>
      <c r="G237" t="s">
        <v>259</v>
      </c>
      <c r="H237">
        <v>3</v>
      </c>
      <c r="L237" t="s">
        <v>258</v>
      </c>
      <c r="O237" t="s">
        <v>17</v>
      </c>
      <c r="P237">
        <v>3</v>
      </c>
    </row>
    <row r="238" spans="3:16" x14ac:dyDescent="0.3">
      <c r="C238" t="s">
        <v>260</v>
      </c>
      <c r="D238" t="s">
        <v>9</v>
      </c>
      <c r="E238">
        <v>48</v>
      </c>
      <c r="G238" t="s">
        <v>260</v>
      </c>
      <c r="H238">
        <v>29</v>
      </c>
      <c r="L238" t="s">
        <v>259</v>
      </c>
      <c r="O238" t="s">
        <v>9</v>
      </c>
      <c r="P238">
        <v>29</v>
      </c>
    </row>
    <row r="239" spans="3:16" x14ac:dyDescent="0.3">
      <c r="C239" t="s">
        <v>261</v>
      </c>
      <c r="D239" t="s">
        <v>12</v>
      </c>
      <c r="E239">
        <v>6</v>
      </c>
      <c r="G239" t="s">
        <v>261</v>
      </c>
      <c r="H239">
        <v>63</v>
      </c>
      <c r="L239" t="s">
        <v>260</v>
      </c>
      <c r="O239" t="s">
        <v>12</v>
      </c>
      <c r="P239">
        <v>63</v>
      </c>
    </row>
    <row r="240" spans="3:16" x14ac:dyDescent="0.3">
      <c r="C240" t="s">
        <v>262</v>
      </c>
      <c r="D240" t="s">
        <v>10</v>
      </c>
      <c r="E240">
        <v>13</v>
      </c>
      <c r="G240" t="s">
        <v>262</v>
      </c>
      <c r="H240">
        <v>6</v>
      </c>
      <c r="L240" t="s">
        <v>261</v>
      </c>
      <c r="O240" t="s">
        <v>10</v>
      </c>
      <c r="P240">
        <v>6</v>
      </c>
    </row>
    <row r="241" spans="3:16" x14ac:dyDescent="0.3">
      <c r="C241" t="s">
        <v>263</v>
      </c>
      <c r="D241" t="s">
        <v>13</v>
      </c>
      <c r="E241">
        <v>7</v>
      </c>
      <c r="G241" t="s">
        <v>263</v>
      </c>
      <c r="H241">
        <v>20</v>
      </c>
      <c r="L241" t="s">
        <v>262</v>
      </c>
      <c r="O241" t="s">
        <v>13</v>
      </c>
      <c r="P241">
        <v>20</v>
      </c>
    </row>
    <row r="242" spans="3:16" x14ac:dyDescent="0.3">
      <c r="C242" t="s">
        <v>264</v>
      </c>
      <c r="D242" t="s">
        <v>15</v>
      </c>
      <c r="E242">
        <v>17</v>
      </c>
      <c r="G242" t="s">
        <v>264</v>
      </c>
      <c r="H242">
        <v>7</v>
      </c>
      <c r="L242" t="s">
        <v>263</v>
      </c>
      <c r="O242" t="s">
        <v>15</v>
      </c>
      <c r="P242">
        <v>7</v>
      </c>
    </row>
    <row r="243" spans="3:16" x14ac:dyDescent="0.3">
      <c r="C243" t="s">
        <v>265</v>
      </c>
      <c r="D243" t="s">
        <v>10</v>
      </c>
      <c r="E243">
        <v>1</v>
      </c>
      <c r="G243" t="s">
        <v>265</v>
      </c>
      <c r="H243">
        <v>21</v>
      </c>
      <c r="L243" t="s">
        <v>264</v>
      </c>
      <c r="O243" t="s">
        <v>10</v>
      </c>
      <c r="P243">
        <v>21</v>
      </c>
    </row>
    <row r="244" spans="3:16" x14ac:dyDescent="0.3">
      <c r="C244" t="s">
        <v>266</v>
      </c>
      <c r="D244" t="s">
        <v>8</v>
      </c>
      <c r="E244">
        <v>4</v>
      </c>
      <c r="G244" t="s">
        <v>266</v>
      </c>
      <c r="H244">
        <v>1</v>
      </c>
      <c r="L244" t="s">
        <v>265</v>
      </c>
      <c r="O244" t="s">
        <v>8</v>
      </c>
      <c r="P244">
        <v>1</v>
      </c>
    </row>
    <row r="245" spans="3:16" x14ac:dyDescent="0.3">
      <c r="C245" t="s">
        <v>267</v>
      </c>
      <c r="D245" t="s">
        <v>7</v>
      </c>
      <c r="E245">
        <v>27</v>
      </c>
      <c r="G245" t="s">
        <v>267</v>
      </c>
      <c r="H245">
        <v>7</v>
      </c>
      <c r="L245" t="s">
        <v>266</v>
      </c>
      <c r="O245" t="s">
        <v>7</v>
      </c>
      <c r="P245">
        <v>7</v>
      </c>
    </row>
    <row r="246" spans="3:16" x14ac:dyDescent="0.3">
      <c r="C246" t="s">
        <v>268</v>
      </c>
      <c r="D246" t="s">
        <v>10</v>
      </c>
      <c r="E246">
        <v>5</v>
      </c>
      <c r="G246" t="s">
        <v>268</v>
      </c>
      <c r="H246">
        <v>35</v>
      </c>
      <c r="L246" t="s">
        <v>267</v>
      </c>
      <c r="O246" t="s">
        <v>10</v>
      </c>
      <c r="P246">
        <v>35</v>
      </c>
    </row>
    <row r="247" spans="3:16" x14ac:dyDescent="0.3">
      <c r="C247" t="s">
        <v>269</v>
      </c>
      <c r="D247" t="s">
        <v>8</v>
      </c>
      <c r="E247">
        <v>19</v>
      </c>
      <c r="G247" t="s">
        <v>269</v>
      </c>
      <c r="H247">
        <v>6</v>
      </c>
      <c r="L247" t="s">
        <v>268</v>
      </c>
      <c r="O247" t="s">
        <v>8</v>
      </c>
      <c r="P247">
        <v>6</v>
      </c>
    </row>
    <row r="248" spans="3:16" x14ac:dyDescent="0.3">
      <c r="C248" t="s">
        <v>270</v>
      </c>
      <c r="D248" t="s">
        <v>9</v>
      </c>
      <c r="E248">
        <v>13</v>
      </c>
      <c r="G248" t="s">
        <v>270</v>
      </c>
      <c r="H248">
        <v>34</v>
      </c>
      <c r="L248" t="s">
        <v>269</v>
      </c>
      <c r="O248" t="s">
        <v>9</v>
      </c>
      <c r="P248">
        <v>34</v>
      </c>
    </row>
    <row r="249" spans="3:16" x14ac:dyDescent="0.3">
      <c r="C249" t="s">
        <v>271</v>
      </c>
      <c r="D249" t="s">
        <v>13</v>
      </c>
      <c r="E249">
        <v>14</v>
      </c>
      <c r="G249" t="s">
        <v>271</v>
      </c>
      <c r="H249">
        <v>21</v>
      </c>
      <c r="L249" t="s">
        <v>270</v>
      </c>
      <c r="O249" t="s">
        <v>13</v>
      </c>
      <c r="P249">
        <v>21</v>
      </c>
    </row>
    <row r="250" spans="3:16" x14ac:dyDescent="0.3">
      <c r="C250" t="s">
        <v>272</v>
      </c>
      <c r="D250" t="s">
        <v>9</v>
      </c>
      <c r="E250">
        <v>13</v>
      </c>
      <c r="G250" t="s">
        <v>272</v>
      </c>
      <c r="H250">
        <v>20</v>
      </c>
      <c r="L250" t="s">
        <v>271</v>
      </c>
      <c r="O250" t="s">
        <v>9</v>
      </c>
      <c r="P250">
        <v>20</v>
      </c>
    </row>
    <row r="251" spans="3:16" x14ac:dyDescent="0.3">
      <c r="C251" t="s">
        <v>273</v>
      </c>
      <c r="D251" t="s">
        <v>11</v>
      </c>
      <c r="E251">
        <v>31</v>
      </c>
      <c r="G251" t="s">
        <v>273</v>
      </c>
      <c r="H251">
        <v>18</v>
      </c>
      <c r="L251" t="s">
        <v>272</v>
      </c>
      <c r="O251" t="s">
        <v>11</v>
      </c>
      <c r="P251">
        <v>18</v>
      </c>
    </row>
    <row r="252" spans="3:16" x14ac:dyDescent="0.3">
      <c r="C252" t="s">
        <v>274</v>
      </c>
      <c r="D252" t="s">
        <v>11</v>
      </c>
      <c r="E252">
        <v>25</v>
      </c>
      <c r="G252" t="s">
        <v>274</v>
      </c>
      <c r="H252">
        <v>38</v>
      </c>
      <c r="L252" t="s">
        <v>273</v>
      </c>
      <c r="O252" t="s">
        <v>11</v>
      </c>
      <c r="P252">
        <v>38</v>
      </c>
    </row>
    <row r="253" spans="3:16" x14ac:dyDescent="0.3">
      <c r="C253" t="s">
        <v>275</v>
      </c>
      <c r="D253" t="s">
        <v>7</v>
      </c>
      <c r="E253">
        <v>249</v>
      </c>
      <c r="G253" t="s">
        <v>275</v>
      </c>
      <c r="H253">
        <v>26</v>
      </c>
      <c r="L253" t="s">
        <v>274</v>
      </c>
      <c r="O253" t="s">
        <v>7</v>
      </c>
      <c r="P253">
        <v>26</v>
      </c>
    </row>
    <row r="254" spans="3:16" x14ac:dyDescent="0.3">
      <c r="C254" t="s">
        <v>276</v>
      </c>
      <c r="D254" t="s">
        <v>9</v>
      </c>
      <c r="E254">
        <v>2</v>
      </c>
      <c r="G254" t="s">
        <v>276</v>
      </c>
      <c r="H254">
        <v>375</v>
      </c>
      <c r="L254" t="s">
        <v>275</v>
      </c>
      <c r="O254" t="s">
        <v>9</v>
      </c>
      <c r="P254">
        <v>375</v>
      </c>
    </row>
    <row r="255" spans="3:16" x14ac:dyDescent="0.3">
      <c r="C255" t="s">
        <v>277</v>
      </c>
      <c r="D255" t="s">
        <v>10</v>
      </c>
      <c r="E255">
        <v>10</v>
      </c>
      <c r="G255" t="s">
        <v>277</v>
      </c>
      <c r="H255">
        <v>2</v>
      </c>
      <c r="L255" t="s">
        <v>276</v>
      </c>
      <c r="O255" t="s">
        <v>10</v>
      </c>
      <c r="P255">
        <v>2</v>
      </c>
    </row>
    <row r="256" spans="3:16" x14ac:dyDescent="0.3">
      <c r="C256" t="s">
        <v>278</v>
      </c>
      <c r="D256" t="s">
        <v>7</v>
      </c>
      <c r="E256">
        <v>124</v>
      </c>
      <c r="G256" t="s">
        <v>278</v>
      </c>
      <c r="H256">
        <v>10</v>
      </c>
      <c r="L256" t="s">
        <v>277</v>
      </c>
      <c r="O256" t="s">
        <v>7</v>
      </c>
      <c r="P256">
        <v>10</v>
      </c>
    </row>
    <row r="257" spans="3:16" x14ac:dyDescent="0.3">
      <c r="C257" t="s">
        <v>286</v>
      </c>
      <c r="D257" t="s">
        <v>7</v>
      </c>
      <c r="E257">
        <v>3</v>
      </c>
      <c r="G257" t="s">
        <v>497</v>
      </c>
      <c r="H257">
        <v>182</v>
      </c>
      <c r="L257" t="s">
        <v>278</v>
      </c>
      <c r="O257" t="s">
        <v>7</v>
      </c>
      <c r="P257">
        <v>182</v>
      </c>
    </row>
    <row r="258" spans="3:16" x14ac:dyDescent="0.3">
      <c r="C258" t="s">
        <v>280</v>
      </c>
      <c r="D258" t="s">
        <v>12</v>
      </c>
      <c r="E258">
        <v>4</v>
      </c>
      <c r="G258" t="s">
        <v>280</v>
      </c>
      <c r="H258">
        <v>19</v>
      </c>
      <c r="L258" t="s">
        <v>280</v>
      </c>
      <c r="O258" t="s">
        <v>12</v>
      </c>
      <c r="P258">
        <v>19</v>
      </c>
    </row>
    <row r="259" spans="3:16" x14ac:dyDescent="0.3">
      <c r="C259" t="s">
        <v>281</v>
      </c>
      <c r="D259" t="s">
        <v>10</v>
      </c>
      <c r="E259">
        <v>19</v>
      </c>
      <c r="G259" t="s">
        <v>281</v>
      </c>
      <c r="H259">
        <v>4</v>
      </c>
      <c r="L259" t="s">
        <v>281</v>
      </c>
      <c r="O259" t="s">
        <v>10</v>
      </c>
      <c r="P259">
        <v>4</v>
      </c>
    </row>
    <row r="260" spans="3:16" x14ac:dyDescent="0.3">
      <c r="C260" t="s">
        <v>282</v>
      </c>
      <c r="D260" t="s">
        <v>9</v>
      </c>
      <c r="E260">
        <v>0</v>
      </c>
      <c r="G260" t="s">
        <v>282</v>
      </c>
      <c r="H260">
        <v>31</v>
      </c>
      <c r="L260" t="s">
        <v>282</v>
      </c>
      <c r="O260" t="s">
        <v>9</v>
      </c>
      <c r="P260">
        <v>31</v>
      </c>
    </row>
    <row r="261" spans="3:16" x14ac:dyDescent="0.3">
      <c r="C261" t="s">
        <v>283</v>
      </c>
      <c r="D261" t="s">
        <v>22</v>
      </c>
      <c r="E261">
        <v>9</v>
      </c>
      <c r="G261" t="s">
        <v>283</v>
      </c>
      <c r="H261">
        <v>0</v>
      </c>
      <c r="L261" t="s">
        <v>283</v>
      </c>
      <c r="O261" t="s">
        <v>22</v>
      </c>
      <c r="P261">
        <v>0</v>
      </c>
    </row>
    <row r="262" spans="3:16" x14ac:dyDescent="0.3">
      <c r="C262" t="s">
        <v>284</v>
      </c>
      <c r="D262" t="s">
        <v>15</v>
      </c>
      <c r="E262">
        <v>10</v>
      </c>
      <c r="G262" t="s">
        <v>284</v>
      </c>
      <c r="H262">
        <v>10</v>
      </c>
      <c r="L262" t="s">
        <v>284</v>
      </c>
      <c r="O262" t="s">
        <v>15</v>
      </c>
      <c r="P262">
        <v>10</v>
      </c>
    </row>
    <row r="263" spans="3:16" x14ac:dyDescent="0.3">
      <c r="C263" t="s">
        <v>287</v>
      </c>
      <c r="D263" t="s">
        <v>11</v>
      </c>
      <c r="E263">
        <v>18</v>
      </c>
      <c r="G263" t="s">
        <v>287</v>
      </c>
      <c r="H263">
        <v>14</v>
      </c>
      <c r="L263" t="s">
        <v>287</v>
      </c>
      <c r="O263" t="s">
        <v>11</v>
      </c>
      <c r="P263">
        <v>14</v>
      </c>
    </row>
    <row r="264" spans="3:16" x14ac:dyDescent="0.3">
      <c r="C264" t="s">
        <v>288</v>
      </c>
      <c r="D264" t="s">
        <v>7</v>
      </c>
      <c r="E264">
        <v>28</v>
      </c>
      <c r="G264" t="s">
        <v>288</v>
      </c>
      <c r="H264">
        <v>31</v>
      </c>
      <c r="L264" t="s">
        <v>288</v>
      </c>
      <c r="O264" t="s">
        <v>7</v>
      </c>
      <c r="P264">
        <v>31</v>
      </c>
    </row>
    <row r="265" spans="3:16" x14ac:dyDescent="0.3">
      <c r="C265" t="s">
        <v>289</v>
      </c>
      <c r="D265" t="s">
        <v>7</v>
      </c>
      <c r="E265">
        <v>98</v>
      </c>
      <c r="G265" t="s">
        <v>289</v>
      </c>
      <c r="H265">
        <v>33</v>
      </c>
      <c r="L265" t="s">
        <v>289</v>
      </c>
      <c r="O265" t="s">
        <v>7</v>
      </c>
      <c r="P265">
        <v>33</v>
      </c>
    </row>
    <row r="266" spans="3:16" x14ac:dyDescent="0.3">
      <c r="C266" t="s">
        <v>290</v>
      </c>
      <c r="D266" t="s">
        <v>11</v>
      </c>
      <c r="E266">
        <v>6</v>
      </c>
      <c r="G266" t="s">
        <v>290</v>
      </c>
      <c r="H266">
        <v>114</v>
      </c>
      <c r="L266" t="s">
        <v>290</v>
      </c>
      <c r="O266" t="s">
        <v>11</v>
      </c>
      <c r="P266">
        <v>114</v>
      </c>
    </row>
    <row r="267" spans="3:16" x14ac:dyDescent="0.3">
      <c r="C267" t="s">
        <v>291</v>
      </c>
      <c r="D267" t="s">
        <v>9</v>
      </c>
      <c r="E267">
        <v>6</v>
      </c>
      <c r="G267" t="s">
        <v>291</v>
      </c>
      <c r="H267">
        <v>7</v>
      </c>
      <c r="L267" t="s">
        <v>291</v>
      </c>
      <c r="O267" t="s">
        <v>9</v>
      </c>
      <c r="P267">
        <v>7</v>
      </c>
    </row>
    <row r="268" spans="3:16" x14ac:dyDescent="0.3">
      <c r="C268" t="s">
        <v>292</v>
      </c>
      <c r="D268" t="s">
        <v>15</v>
      </c>
      <c r="E268">
        <v>5</v>
      </c>
      <c r="G268" t="s">
        <v>292</v>
      </c>
      <c r="H268">
        <v>6</v>
      </c>
      <c r="L268" t="s">
        <v>292</v>
      </c>
      <c r="O268" t="s">
        <v>15</v>
      </c>
      <c r="P268">
        <v>6</v>
      </c>
    </row>
    <row r="269" spans="3:16" x14ac:dyDescent="0.3">
      <c r="C269" t="s">
        <v>293</v>
      </c>
      <c r="D269" t="s">
        <v>22</v>
      </c>
      <c r="E269">
        <v>28</v>
      </c>
      <c r="G269" t="s">
        <v>293</v>
      </c>
      <c r="H269">
        <v>10</v>
      </c>
      <c r="L269" t="s">
        <v>293</v>
      </c>
      <c r="O269" t="s">
        <v>22</v>
      </c>
      <c r="P269">
        <v>10</v>
      </c>
    </row>
    <row r="270" spans="3:16" x14ac:dyDescent="0.3">
      <c r="C270" t="s">
        <v>294</v>
      </c>
      <c r="D270" t="s">
        <v>8</v>
      </c>
      <c r="E270">
        <v>19</v>
      </c>
      <c r="G270" t="s">
        <v>294</v>
      </c>
      <c r="H270">
        <v>30</v>
      </c>
      <c r="L270" t="s">
        <v>294</v>
      </c>
      <c r="O270" t="s">
        <v>8</v>
      </c>
      <c r="P270">
        <v>30</v>
      </c>
    </row>
    <row r="271" spans="3:16" x14ac:dyDescent="0.3">
      <c r="C271" t="s">
        <v>295</v>
      </c>
      <c r="D271" t="s">
        <v>7</v>
      </c>
      <c r="E271">
        <v>20</v>
      </c>
      <c r="G271" t="s">
        <v>295</v>
      </c>
      <c r="H271">
        <v>29</v>
      </c>
      <c r="L271" t="s">
        <v>295</v>
      </c>
      <c r="O271" t="s">
        <v>7</v>
      </c>
      <c r="P271">
        <v>29</v>
      </c>
    </row>
    <row r="272" spans="3:16" x14ac:dyDescent="0.3">
      <c r="C272" t="s">
        <v>296</v>
      </c>
      <c r="D272" t="s">
        <v>7</v>
      </c>
      <c r="E272">
        <v>1</v>
      </c>
      <c r="G272" t="s">
        <v>296</v>
      </c>
      <c r="H272">
        <v>24</v>
      </c>
      <c r="L272" t="s">
        <v>296</v>
      </c>
      <c r="O272" t="s">
        <v>7</v>
      </c>
      <c r="P272">
        <v>24</v>
      </c>
    </row>
    <row r="273" spans="3:16" x14ac:dyDescent="0.3">
      <c r="C273" t="s">
        <v>297</v>
      </c>
      <c r="D273" t="s">
        <v>17</v>
      </c>
      <c r="E273">
        <v>5</v>
      </c>
      <c r="G273" t="s">
        <v>297</v>
      </c>
      <c r="H273">
        <v>1</v>
      </c>
      <c r="L273" t="s">
        <v>297</v>
      </c>
      <c r="O273" t="s">
        <v>17</v>
      </c>
      <c r="P273">
        <v>1</v>
      </c>
    </row>
    <row r="274" spans="3:16" x14ac:dyDescent="0.3">
      <c r="C274" t="s">
        <v>298</v>
      </c>
      <c r="D274" t="s">
        <v>13</v>
      </c>
      <c r="E274">
        <v>18</v>
      </c>
      <c r="G274" t="s">
        <v>298</v>
      </c>
      <c r="H274">
        <v>6</v>
      </c>
      <c r="L274" t="s">
        <v>298</v>
      </c>
      <c r="O274" t="s">
        <v>13</v>
      </c>
      <c r="P274">
        <v>6</v>
      </c>
    </row>
    <row r="275" spans="3:16" x14ac:dyDescent="0.3">
      <c r="C275" t="s">
        <v>299</v>
      </c>
      <c r="D275" t="s">
        <v>12</v>
      </c>
      <c r="E275">
        <v>14</v>
      </c>
      <c r="G275" t="s">
        <v>299</v>
      </c>
      <c r="H275">
        <v>20</v>
      </c>
      <c r="L275" t="s">
        <v>299</v>
      </c>
      <c r="O275" t="s">
        <v>12</v>
      </c>
      <c r="P275">
        <v>20</v>
      </c>
    </row>
    <row r="276" spans="3:16" x14ac:dyDescent="0.3">
      <c r="C276" t="s">
        <v>300</v>
      </c>
      <c r="D276" t="s">
        <v>7</v>
      </c>
      <c r="E276">
        <v>8</v>
      </c>
      <c r="G276" t="s">
        <v>300</v>
      </c>
      <c r="H276">
        <v>17</v>
      </c>
      <c r="L276" t="s">
        <v>300</v>
      </c>
      <c r="O276" t="s">
        <v>7</v>
      </c>
      <c r="P276">
        <v>17</v>
      </c>
    </row>
    <row r="277" spans="3:16" x14ac:dyDescent="0.3">
      <c r="C277" t="s">
        <v>301</v>
      </c>
      <c r="D277" t="s">
        <v>13</v>
      </c>
      <c r="E277">
        <v>29</v>
      </c>
      <c r="G277" t="s">
        <v>301</v>
      </c>
      <c r="H277">
        <v>10</v>
      </c>
      <c r="L277" t="s">
        <v>301</v>
      </c>
      <c r="O277" t="s">
        <v>13</v>
      </c>
      <c r="P277">
        <v>10</v>
      </c>
    </row>
    <row r="278" spans="3:16" x14ac:dyDescent="0.3">
      <c r="C278" t="s">
        <v>302</v>
      </c>
      <c r="D278" t="s">
        <v>11</v>
      </c>
      <c r="E278">
        <v>30</v>
      </c>
      <c r="G278" t="s">
        <v>302</v>
      </c>
      <c r="H278">
        <v>34</v>
      </c>
      <c r="L278" t="s">
        <v>302</v>
      </c>
      <c r="O278" t="s">
        <v>11</v>
      </c>
      <c r="P278">
        <v>34</v>
      </c>
    </row>
    <row r="279" spans="3:16" x14ac:dyDescent="0.3">
      <c r="C279" t="s">
        <v>303</v>
      </c>
      <c r="D279" t="s">
        <v>8</v>
      </c>
      <c r="E279">
        <v>15</v>
      </c>
      <c r="G279" t="s">
        <v>303</v>
      </c>
      <c r="H279">
        <v>34</v>
      </c>
      <c r="L279" t="s">
        <v>303</v>
      </c>
      <c r="O279" t="s">
        <v>8</v>
      </c>
      <c r="P279">
        <v>34</v>
      </c>
    </row>
    <row r="280" spans="3:16" x14ac:dyDescent="0.3">
      <c r="C280" t="s">
        <v>279</v>
      </c>
      <c r="D280" t="s">
        <v>22</v>
      </c>
      <c r="E280">
        <v>13</v>
      </c>
      <c r="G280" t="s">
        <v>406</v>
      </c>
      <c r="H280">
        <v>23</v>
      </c>
      <c r="L280" t="s">
        <v>406</v>
      </c>
      <c r="O280" t="s">
        <v>22</v>
      </c>
      <c r="P280">
        <v>23</v>
      </c>
    </row>
    <row r="281" spans="3:16" x14ac:dyDescent="0.3">
      <c r="C281" t="s">
        <v>304</v>
      </c>
      <c r="D281" t="s">
        <v>15</v>
      </c>
      <c r="E281">
        <v>16</v>
      </c>
      <c r="G281" t="s">
        <v>304</v>
      </c>
      <c r="H281">
        <v>20</v>
      </c>
      <c r="L281" t="s">
        <v>304</v>
      </c>
      <c r="O281" t="s">
        <v>15</v>
      </c>
      <c r="P281">
        <v>20</v>
      </c>
    </row>
    <row r="282" spans="3:16" x14ac:dyDescent="0.3">
      <c r="C282" t="s">
        <v>305</v>
      </c>
      <c r="D282" t="s">
        <v>22</v>
      </c>
      <c r="E282">
        <v>0</v>
      </c>
      <c r="G282" t="s">
        <v>305</v>
      </c>
      <c r="H282">
        <v>0</v>
      </c>
      <c r="L282" t="s">
        <v>305</v>
      </c>
      <c r="O282" t="s">
        <v>22</v>
      </c>
      <c r="P282">
        <v>0</v>
      </c>
    </row>
    <row r="283" spans="3:16" x14ac:dyDescent="0.3">
      <c r="C283" t="s">
        <v>306</v>
      </c>
      <c r="D283" t="s">
        <v>12</v>
      </c>
      <c r="E283">
        <v>3</v>
      </c>
      <c r="G283" t="s">
        <v>306</v>
      </c>
      <c r="H283">
        <v>3</v>
      </c>
      <c r="L283" t="s">
        <v>306</v>
      </c>
      <c r="O283" t="s">
        <v>12</v>
      </c>
      <c r="P283">
        <v>3</v>
      </c>
    </row>
    <row r="284" spans="3:16" x14ac:dyDescent="0.3">
      <c r="C284" t="s">
        <v>307</v>
      </c>
      <c r="D284" t="s">
        <v>9</v>
      </c>
      <c r="E284">
        <v>11</v>
      </c>
      <c r="G284" t="s">
        <v>307</v>
      </c>
      <c r="H284">
        <v>13</v>
      </c>
      <c r="L284" t="s">
        <v>307</v>
      </c>
      <c r="O284" t="s">
        <v>9</v>
      </c>
      <c r="P284">
        <v>13</v>
      </c>
    </row>
    <row r="285" spans="3:16" x14ac:dyDescent="0.3">
      <c r="C285" t="s">
        <v>308</v>
      </c>
      <c r="D285" t="s">
        <v>15</v>
      </c>
      <c r="E285">
        <v>20</v>
      </c>
      <c r="G285" t="s">
        <v>308</v>
      </c>
      <c r="H285">
        <v>34</v>
      </c>
      <c r="L285" t="s">
        <v>308</v>
      </c>
      <c r="O285" t="s">
        <v>15</v>
      </c>
      <c r="P285">
        <v>34</v>
      </c>
    </row>
    <row r="286" spans="3:16" x14ac:dyDescent="0.3">
      <c r="C286" t="s">
        <v>309</v>
      </c>
      <c r="D286" t="s">
        <v>10</v>
      </c>
      <c r="E286">
        <v>23</v>
      </c>
      <c r="G286" t="s">
        <v>309</v>
      </c>
      <c r="H286">
        <v>33</v>
      </c>
      <c r="L286" t="s">
        <v>309</v>
      </c>
      <c r="O286" t="s">
        <v>10</v>
      </c>
      <c r="P286">
        <v>33</v>
      </c>
    </row>
    <row r="287" spans="3:16" x14ac:dyDescent="0.3">
      <c r="C287" t="s">
        <v>310</v>
      </c>
      <c r="D287" t="s">
        <v>7</v>
      </c>
      <c r="E287">
        <v>254</v>
      </c>
      <c r="G287" t="s">
        <v>310</v>
      </c>
      <c r="H287">
        <v>330</v>
      </c>
      <c r="L287" t="s">
        <v>310</v>
      </c>
      <c r="O287" t="s">
        <v>7</v>
      </c>
      <c r="P287">
        <v>330</v>
      </c>
    </row>
    <row r="288" spans="3:16" x14ac:dyDescent="0.3">
      <c r="C288" t="s">
        <v>311</v>
      </c>
      <c r="D288" t="s">
        <v>13</v>
      </c>
      <c r="E288">
        <v>11</v>
      </c>
      <c r="G288" t="s">
        <v>311</v>
      </c>
      <c r="H288">
        <v>14</v>
      </c>
      <c r="L288" t="s">
        <v>311</v>
      </c>
      <c r="O288" t="s">
        <v>13</v>
      </c>
      <c r="P288">
        <v>14</v>
      </c>
    </row>
    <row r="289" spans="3:16" x14ac:dyDescent="0.3">
      <c r="C289" t="s">
        <v>312</v>
      </c>
      <c r="D289" t="s">
        <v>13</v>
      </c>
      <c r="E289">
        <v>5</v>
      </c>
      <c r="G289" t="s">
        <v>312</v>
      </c>
      <c r="H289">
        <v>8</v>
      </c>
      <c r="L289" t="s">
        <v>312</v>
      </c>
      <c r="O289" t="s">
        <v>13</v>
      </c>
      <c r="P289">
        <v>8</v>
      </c>
    </row>
    <row r="290" spans="3:16" x14ac:dyDescent="0.3">
      <c r="C290" t="s">
        <v>313</v>
      </c>
      <c r="D290" t="s">
        <v>14</v>
      </c>
      <c r="E290">
        <v>16</v>
      </c>
      <c r="G290" t="s">
        <v>313</v>
      </c>
      <c r="H290">
        <v>17</v>
      </c>
      <c r="L290" t="s">
        <v>313</v>
      </c>
      <c r="O290" t="s">
        <v>14</v>
      </c>
      <c r="P290">
        <v>17</v>
      </c>
    </row>
    <row r="291" spans="3:16" x14ac:dyDescent="0.3">
      <c r="C291" t="s">
        <v>314</v>
      </c>
      <c r="D291" t="s">
        <v>22</v>
      </c>
      <c r="E291">
        <v>3</v>
      </c>
      <c r="G291" t="s">
        <v>314</v>
      </c>
      <c r="H291">
        <v>4</v>
      </c>
      <c r="L291" t="s">
        <v>314</v>
      </c>
      <c r="O291" t="s">
        <v>22</v>
      </c>
      <c r="P291">
        <v>4</v>
      </c>
    </row>
    <row r="292" spans="3:16" x14ac:dyDescent="0.3">
      <c r="C292" t="s">
        <v>315</v>
      </c>
      <c r="D292" t="s">
        <v>7</v>
      </c>
      <c r="E292">
        <v>123</v>
      </c>
      <c r="G292" t="s">
        <v>315</v>
      </c>
      <c r="H292">
        <v>154</v>
      </c>
      <c r="L292" t="s">
        <v>315</v>
      </c>
      <c r="O292" t="s">
        <v>7</v>
      </c>
      <c r="P292">
        <v>154</v>
      </c>
    </row>
    <row r="293" spans="3:16" x14ac:dyDescent="0.3">
      <c r="C293" t="s">
        <v>316</v>
      </c>
      <c r="D293" t="s">
        <v>12</v>
      </c>
      <c r="E293">
        <v>7</v>
      </c>
      <c r="G293" t="s">
        <v>316</v>
      </c>
      <c r="H293">
        <v>9</v>
      </c>
      <c r="L293" t="s">
        <v>316</v>
      </c>
      <c r="O293" t="s">
        <v>12</v>
      </c>
      <c r="P293">
        <v>9</v>
      </c>
    </row>
    <row r="294" spans="3:16" x14ac:dyDescent="0.3">
      <c r="C294" t="s">
        <v>317</v>
      </c>
      <c r="D294" t="s">
        <v>12</v>
      </c>
      <c r="E294">
        <v>11</v>
      </c>
      <c r="G294" t="s">
        <v>317</v>
      </c>
      <c r="H294">
        <v>17</v>
      </c>
      <c r="L294" t="s">
        <v>317</v>
      </c>
      <c r="O294" t="s">
        <v>12</v>
      </c>
      <c r="P294">
        <v>17</v>
      </c>
    </row>
    <row r="295" spans="3:16" x14ac:dyDescent="0.3">
      <c r="C295" t="s">
        <v>318</v>
      </c>
      <c r="D295" t="s">
        <v>16</v>
      </c>
      <c r="E295">
        <v>9</v>
      </c>
      <c r="G295" t="s">
        <v>318</v>
      </c>
      <c r="H295">
        <v>14</v>
      </c>
      <c r="L295" t="s">
        <v>318</v>
      </c>
      <c r="O295" t="s">
        <v>16</v>
      </c>
      <c r="P295">
        <v>14</v>
      </c>
    </row>
    <row r="296" spans="3:16" x14ac:dyDescent="0.3">
      <c r="C296" t="s">
        <v>8</v>
      </c>
      <c r="D296" t="s">
        <v>8</v>
      </c>
      <c r="E296">
        <v>243</v>
      </c>
      <c r="G296" t="s">
        <v>8</v>
      </c>
      <c r="H296">
        <v>307</v>
      </c>
      <c r="L296" t="s">
        <v>8</v>
      </c>
      <c r="O296" t="s">
        <v>8</v>
      </c>
      <c r="P296">
        <v>307</v>
      </c>
    </row>
    <row r="297" spans="3:16" x14ac:dyDescent="0.3">
      <c r="C297" t="s">
        <v>319</v>
      </c>
      <c r="D297" t="s">
        <v>8</v>
      </c>
      <c r="E297">
        <v>22</v>
      </c>
      <c r="G297" t="s">
        <v>319</v>
      </c>
      <c r="H297">
        <v>32</v>
      </c>
      <c r="L297" t="s">
        <v>319</v>
      </c>
      <c r="O297" t="s">
        <v>8</v>
      </c>
      <c r="P297">
        <v>32</v>
      </c>
    </row>
    <row r="298" spans="3:16" x14ac:dyDescent="0.3">
      <c r="C298" t="s">
        <v>320</v>
      </c>
      <c r="D298" t="s">
        <v>11</v>
      </c>
      <c r="E298">
        <v>6</v>
      </c>
      <c r="G298" t="s">
        <v>320</v>
      </c>
      <c r="H298">
        <v>9</v>
      </c>
      <c r="L298" t="s">
        <v>320</v>
      </c>
      <c r="O298" t="s">
        <v>11</v>
      </c>
      <c r="P298">
        <v>9</v>
      </c>
    </row>
    <row r="299" spans="3:16" x14ac:dyDescent="0.3">
      <c r="C299" t="s">
        <v>321</v>
      </c>
      <c r="D299" t="s">
        <v>11</v>
      </c>
      <c r="E299">
        <v>11</v>
      </c>
      <c r="G299" t="s">
        <v>321</v>
      </c>
      <c r="H299">
        <v>15</v>
      </c>
      <c r="L299" t="s">
        <v>321</v>
      </c>
      <c r="O299" t="s">
        <v>11</v>
      </c>
      <c r="P299">
        <v>15</v>
      </c>
    </row>
    <row r="300" spans="3:16" x14ac:dyDescent="0.3">
      <c r="C300" t="s">
        <v>322</v>
      </c>
      <c r="D300" t="s">
        <v>7</v>
      </c>
      <c r="E300">
        <v>20</v>
      </c>
      <c r="G300" t="s">
        <v>322</v>
      </c>
      <c r="H300">
        <v>36</v>
      </c>
      <c r="L300" t="s">
        <v>322</v>
      </c>
      <c r="O300" t="s">
        <v>7</v>
      </c>
      <c r="P300">
        <v>36</v>
      </c>
    </row>
    <row r="301" spans="3:16" x14ac:dyDescent="0.3">
      <c r="C301" t="s">
        <v>323</v>
      </c>
      <c r="D301" t="s">
        <v>17</v>
      </c>
      <c r="E301">
        <v>1</v>
      </c>
      <c r="G301" t="s">
        <v>323</v>
      </c>
      <c r="H301">
        <v>2</v>
      </c>
      <c r="L301" t="s">
        <v>323</v>
      </c>
      <c r="O301" t="s">
        <v>17</v>
      </c>
      <c r="P301">
        <v>2</v>
      </c>
    </row>
    <row r="302" spans="3:16" x14ac:dyDescent="0.3">
      <c r="C302" t="s">
        <v>324</v>
      </c>
      <c r="D302" t="s">
        <v>8</v>
      </c>
      <c r="E302">
        <v>13</v>
      </c>
      <c r="G302" t="s">
        <v>324</v>
      </c>
      <c r="H302">
        <v>20</v>
      </c>
      <c r="L302" t="s">
        <v>324</v>
      </c>
      <c r="O302" t="s">
        <v>8</v>
      </c>
      <c r="P302">
        <v>20</v>
      </c>
    </row>
    <row r="303" spans="3:16" x14ac:dyDescent="0.3">
      <c r="C303" t="s">
        <v>325</v>
      </c>
      <c r="D303" t="s">
        <v>15</v>
      </c>
      <c r="E303">
        <v>8</v>
      </c>
      <c r="G303" t="s">
        <v>325</v>
      </c>
      <c r="H303">
        <v>9</v>
      </c>
      <c r="L303" t="s">
        <v>325</v>
      </c>
      <c r="O303" t="s">
        <v>15</v>
      </c>
      <c r="P303">
        <v>9</v>
      </c>
    </row>
    <row r="304" spans="3:16" x14ac:dyDescent="0.3">
      <c r="C304" t="s">
        <v>326</v>
      </c>
      <c r="D304" t="s">
        <v>7</v>
      </c>
      <c r="E304">
        <v>22</v>
      </c>
      <c r="G304" t="s">
        <v>326</v>
      </c>
      <c r="H304">
        <v>28</v>
      </c>
      <c r="L304" t="s">
        <v>326</v>
      </c>
      <c r="O304" t="s">
        <v>7</v>
      </c>
      <c r="P304">
        <v>28</v>
      </c>
    </row>
    <row r="305" spans="3:16" x14ac:dyDescent="0.3">
      <c r="C305" t="s">
        <v>327</v>
      </c>
      <c r="D305" t="s">
        <v>12</v>
      </c>
      <c r="E305">
        <v>25</v>
      </c>
      <c r="G305" t="s">
        <v>327</v>
      </c>
      <c r="H305">
        <v>40</v>
      </c>
      <c r="L305" t="s">
        <v>327</v>
      </c>
      <c r="O305" t="s">
        <v>12</v>
      </c>
      <c r="P305">
        <v>40</v>
      </c>
    </row>
    <row r="306" spans="3:16" x14ac:dyDescent="0.3">
      <c r="C306" t="s">
        <v>328</v>
      </c>
      <c r="D306" t="s">
        <v>11</v>
      </c>
      <c r="E306">
        <v>67</v>
      </c>
      <c r="G306" t="s">
        <v>328</v>
      </c>
      <c r="H306">
        <v>96</v>
      </c>
      <c r="L306" t="s">
        <v>328</v>
      </c>
      <c r="O306" t="s">
        <v>11</v>
      </c>
      <c r="P306">
        <v>96</v>
      </c>
    </row>
    <row r="307" spans="3:16" x14ac:dyDescent="0.3">
      <c r="C307" t="s">
        <v>329</v>
      </c>
      <c r="D307" t="s">
        <v>11</v>
      </c>
      <c r="E307">
        <v>21</v>
      </c>
      <c r="G307" t="s">
        <v>329</v>
      </c>
      <c r="H307">
        <v>37</v>
      </c>
      <c r="L307" t="s">
        <v>329</v>
      </c>
      <c r="O307" t="s">
        <v>11</v>
      </c>
      <c r="P307">
        <v>37</v>
      </c>
    </row>
    <row r="308" spans="3:16" x14ac:dyDescent="0.3">
      <c r="C308" t="s">
        <v>330</v>
      </c>
      <c r="D308" t="s">
        <v>8</v>
      </c>
      <c r="E308">
        <v>24</v>
      </c>
      <c r="G308" t="s">
        <v>330</v>
      </c>
      <c r="H308">
        <v>47</v>
      </c>
      <c r="L308" t="s">
        <v>330</v>
      </c>
      <c r="O308" t="s">
        <v>8</v>
      </c>
      <c r="P308">
        <v>47</v>
      </c>
    </row>
    <row r="309" spans="3:16" x14ac:dyDescent="0.3">
      <c r="C309" t="s">
        <v>331</v>
      </c>
      <c r="D309" t="s">
        <v>9</v>
      </c>
      <c r="E309">
        <v>28</v>
      </c>
      <c r="G309" t="s">
        <v>331</v>
      </c>
      <c r="H309">
        <v>43</v>
      </c>
      <c r="L309" t="s">
        <v>331</v>
      </c>
      <c r="O309" t="s">
        <v>9</v>
      </c>
      <c r="P309">
        <v>43</v>
      </c>
    </row>
    <row r="310" spans="3:16" x14ac:dyDescent="0.3">
      <c r="C310" t="s">
        <v>332</v>
      </c>
      <c r="D310" t="s">
        <v>22</v>
      </c>
      <c r="E310">
        <v>0</v>
      </c>
      <c r="G310" t="s">
        <v>332</v>
      </c>
      <c r="H310">
        <v>0</v>
      </c>
      <c r="L310" t="s">
        <v>332</v>
      </c>
      <c r="O310" t="s">
        <v>22</v>
      </c>
      <c r="P310">
        <v>0</v>
      </c>
    </row>
    <row r="311" spans="3:16" x14ac:dyDescent="0.3">
      <c r="C311" t="s">
        <v>333</v>
      </c>
      <c r="D311" t="s">
        <v>15</v>
      </c>
      <c r="E311">
        <v>8</v>
      </c>
      <c r="G311" t="s">
        <v>333</v>
      </c>
      <c r="H311">
        <v>13</v>
      </c>
      <c r="L311" t="s">
        <v>333</v>
      </c>
      <c r="O311" t="s">
        <v>15</v>
      </c>
      <c r="P311">
        <v>13</v>
      </c>
    </row>
    <row r="312" spans="3:16" x14ac:dyDescent="0.3">
      <c r="C312" t="s">
        <v>334</v>
      </c>
      <c r="D312" t="s">
        <v>11</v>
      </c>
      <c r="E312">
        <v>7</v>
      </c>
      <c r="G312" t="s">
        <v>334</v>
      </c>
      <c r="H312">
        <v>13</v>
      </c>
      <c r="L312" t="s">
        <v>334</v>
      </c>
      <c r="O312" t="s">
        <v>11</v>
      </c>
      <c r="P312">
        <v>13</v>
      </c>
    </row>
    <row r="313" spans="3:16" x14ac:dyDescent="0.3">
      <c r="C313" t="s">
        <v>335</v>
      </c>
      <c r="D313" t="s">
        <v>9</v>
      </c>
      <c r="E313">
        <v>6</v>
      </c>
      <c r="G313" t="s">
        <v>335</v>
      </c>
      <c r="H313">
        <v>8</v>
      </c>
      <c r="L313" t="s">
        <v>335</v>
      </c>
      <c r="O313" t="s">
        <v>9</v>
      </c>
      <c r="P313">
        <v>8</v>
      </c>
    </row>
    <row r="314" spans="3:16" x14ac:dyDescent="0.3">
      <c r="C314" t="s">
        <v>336</v>
      </c>
      <c r="D314" t="s">
        <v>10</v>
      </c>
      <c r="E314">
        <v>13</v>
      </c>
      <c r="G314" t="s">
        <v>336</v>
      </c>
      <c r="H314">
        <v>20</v>
      </c>
      <c r="L314" t="s">
        <v>336</v>
      </c>
      <c r="O314" t="s">
        <v>10</v>
      </c>
      <c r="P314">
        <v>20</v>
      </c>
    </row>
    <row r="315" spans="3:16" x14ac:dyDescent="0.3">
      <c r="C315" t="s">
        <v>337</v>
      </c>
      <c r="D315" t="s">
        <v>7</v>
      </c>
      <c r="E315">
        <v>29</v>
      </c>
      <c r="G315" t="s">
        <v>337</v>
      </c>
      <c r="H315">
        <v>38</v>
      </c>
      <c r="L315" t="s">
        <v>337</v>
      </c>
      <c r="O315" t="s">
        <v>7</v>
      </c>
      <c r="P315">
        <v>38</v>
      </c>
    </row>
    <row r="316" spans="3:16" x14ac:dyDescent="0.3">
      <c r="C316" t="s">
        <v>338</v>
      </c>
      <c r="D316" t="s">
        <v>22</v>
      </c>
      <c r="E316">
        <v>3</v>
      </c>
      <c r="G316" t="s">
        <v>338</v>
      </c>
      <c r="H316">
        <v>6</v>
      </c>
      <c r="L316" t="s">
        <v>338</v>
      </c>
      <c r="O316" t="s">
        <v>22</v>
      </c>
      <c r="P316">
        <v>6</v>
      </c>
    </row>
    <row r="317" spans="3:16" x14ac:dyDescent="0.3">
      <c r="C317" t="s">
        <v>339</v>
      </c>
      <c r="D317" t="s">
        <v>7</v>
      </c>
      <c r="E317">
        <v>6</v>
      </c>
      <c r="G317" t="s">
        <v>339</v>
      </c>
      <c r="H317">
        <v>8</v>
      </c>
      <c r="L317" t="s">
        <v>339</v>
      </c>
      <c r="O317" t="s">
        <v>7</v>
      </c>
      <c r="P317">
        <v>8</v>
      </c>
    </row>
    <row r="318" spans="3:16" x14ac:dyDescent="0.3">
      <c r="C318" t="s">
        <v>340</v>
      </c>
      <c r="D318" t="s">
        <v>7</v>
      </c>
      <c r="E318">
        <v>46</v>
      </c>
      <c r="G318" t="s">
        <v>340</v>
      </c>
      <c r="H318">
        <v>59</v>
      </c>
      <c r="L318" t="s">
        <v>340</v>
      </c>
      <c r="O318" t="s">
        <v>7</v>
      </c>
      <c r="P318">
        <v>59</v>
      </c>
    </row>
    <row r="319" spans="3:16" x14ac:dyDescent="0.3">
      <c r="C319" t="s">
        <v>341</v>
      </c>
      <c r="D319" t="s">
        <v>9</v>
      </c>
      <c r="E319">
        <v>7</v>
      </c>
      <c r="G319" t="s">
        <v>341</v>
      </c>
      <c r="H319">
        <v>9</v>
      </c>
      <c r="L319" t="s">
        <v>341</v>
      </c>
      <c r="O319" t="s">
        <v>9</v>
      </c>
      <c r="P319">
        <v>9</v>
      </c>
    </row>
    <row r="320" spans="3:16" x14ac:dyDescent="0.3">
      <c r="C320" t="s">
        <v>342</v>
      </c>
      <c r="D320" t="s">
        <v>10</v>
      </c>
      <c r="E320">
        <v>5</v>
      </c>
      <c r="G320" t="s">
        <v>342</v>
      </c>
      <c r="H320">
        <v>8</v>
      </c>
      <c r="L320" t="s">
        <v>342</v>
      </c>
      <c r="O320" t="s">
        <v>10</v>
      </c>
      <c r="P320">
        <v>8</v>
      </c>
    </row>
    <row r="321" spans="3:16" x14ac:dyDescent="0.3">
      <c r="C321" t="s">
        <v>343</v>
      </c>
      <c r="D321" t="s">
        <v>9</v>
      </c>
      <c r="E321">
        <v>6</v>
      </c>
      <c r="G321" t="s">
        <v>343</v>
      </c>
      <c r="H321">
        <v>6</v>
      </c>
      <c r="L321" t="s">
        <v>343</v>
      </c>
      <c r="O321" t="s">
        <v>9</v>
      </c>
      <c r="P321">
        <v>6</v>
      </c>
    </row>
    <row r="322" spans="3:16" x14ac:dyDescent="0.3">
      <c r="C322" t="s">
        <v>344</v>
      </c>
      <c r="D322" t="s">
        <v>12</v>
      </c>
      <c r="E322">
        <v>11</v>
      </c>
      <c r="G322" t="s">
        <v>344</v>
      </c>
      <c r="H322">
        <v>14</v>
      </c>
      <c r="L322" t="s">
        <v>344</v>
      </c>
      <c r="O322" t="s">
        <v>12</v>
      </c>
      <c r="P322">
        <v>14</v>
      </c>
    </row>
    <row r="323" spans="3:16" x14ac:dyDescent="0.3">
      <c r="C323" t="s">
        <v>345</v>
      </c>
      <c r="D323" t="s">
        <v>11</v>
      </c>
      <c r="E323">
        <v>27</v>
      </c>
      <c r="G323" t="s">
        <v>345</v>
      </c>
      <c r="H323">
        <v>43</v>
      </c>
      <c r="L323" t="s">
        <v>345</v>
      </c>
      <c r="O323" t="s">
        <v>11</v>
      </c>
      <c r="P323">
        <v>43</v>
      </c>
    </row>
    <row r="324" spans="3:16" x14ac:dyDescent="0.3">
      <c r="C324" t="s">
        <v>346</v>
      </c>
      <c r="D324" t="s">
        <v>12</v>
      </c>
      <c r="E324">
        <v>8</v>
      </c>
      <c r="G324" t="s">
        <v>346</v>
      </c>
      <c r="H324">
        <v>10</v>
      </c>
      <c r="L324" t="s">
        <v>346</v>
      </c>
      <c r="O324" t="s">
        <v>12</v>
      </c>
      <c r="P324">
        <v>10</v>
      </c>
    </row>
    <row r="325" spans="3:16" x14ac:dyDescent="0.3">
      <c r="C325" t="s">
        <v>347</v>
      </c>
      <c r="D325" t="s">
        <v>10</v>
      </c>
      <c r="E325">
        <v>24</v>
      </c>
      <c r="G325" t="s">
        <v>347</v>
      </c>
      <c r="H325">
        <v>36</v>
      </c>
      <c r="L325" t="s">
        <v>347</v>
      </c>
      <c r="O325" t="s">
        <v>10</v>
      </c>
      <c r="P325">
        <v>36</v>
      </c>
    </row>
    <row r="326" spans="3:16" x14ac:dyDescent="0.3">
      <c r="C326" t="s">
        <v>348</v>
      </c>
      <c r="D326" t="s">
        <v>10</v>
      </c>
      <c r="E326">
        <v>13</v>
      </c>
      <c r="G326" t="s">
        <v>348</v>
      </c>
      <c r="H326">
        <v>19</v>
      </c>
      <c r="L326" t="s">
        <v>348</v>
      </c>
      <c r="O326" t="s">
        <v>10</v>
      </c>
      <c r="P326">
        <v>19</v>
      </c>
    </row>
    <row r="327" spans="3:16" x14ac:dyDescent="0.3">
      <c r="C327" t="s">
        <v>349</v>
      </c>
      <c r="D327" t="s">
        <v>17</v>
      </c>
      <c r="E327">
        <v>15</v>
      </c>
      <c r="G327" t="s">
        <v>349</v>
      </c>
      <c r="H327">
        <v>20</v>
      </c>
      <c r="L327" t="s">
        <v>349</v>
      </c>
      <c r="O327" t="s">
        <v>17</v>
      </c>
      <c r="P327">
        <v>20</v>
      </c>
    </row>
    <row r="328" spans="3:16" x14ac:dyDescent="0.3">
      <c r="C328" t="s">
        <v>350</v>
      </c>
      <c r="D328" t="s">
        <v>14</v>
      </c>
      <c r="E328">
        <v>3</v>
      </c>
      <c r="G328" t="s">
        <v>350</v>
      </c>
      <c r="H328">
        <v>6</v>
      </c>
      <c r="L328" t="s">
        <v>350</v>
      </c>
      <c r="O328" t="s">
        <v>14</v>
      </c>
      <c r="P328">
        <v>6</v>
      </c>
    </row>
    <row r="329" spans="3:16" x14ac:dyDescent="0.3">
      <c r="C329" t="s">
        <v>351</v>
      </c>
      <c r="D329" t="s">
        <v>10</v>
      </c>
      <c r="E329">
        <v>2</v>
      </c>
      <c r="G329" t="s">
        <v>351</v>
      </c>
      <c r="H329">
        <v>5</v>
      </c>
      <c r="L329" t="s">
        <v>351</v>
      </c>
      <c r="O329" t="s">
        <v>10</v>
      </c>
      <c r="P329">
        <v>5</v>
      </c>
    </row>
    <row r="330" spans="3:16" x14ac:dyDescent="0.3">
      <c r="C330" t="s">
        <v>352</v>
      </c>
      <c r="D330" t="s">
        <v>17</v>
      </c>
      <c r="E330">
        <v>3</v>
      </c>
      <c r="G330" t="s">
        <v>352</v>
      </c>
      <c r="H330">
        <v>4</v>
      </c>
      <c r="L330" t="s">
        <v>352</v>
      </c>
      <c r="O330" t="s">
        <v>17</v>
      </c>
      <c r="P330">
        <v>4</v>
      </c>
    </row>
    <row r="331" spans="3:16" x14ac:dyDescent="0.3">
      <c r="C331" t="s">
        <v>353</v>
      </c>
      <c r="D331" t="s">
        <v>9</v>
      </c>
      <c r="E331">
        <v>38</v>
      </c>
      <c r="G331" t="s">
        <v>353</v>
      </c>
      <c r="H331">
        <v>61</v>
      </c>
      <c r="L331" t="s">
        <v>353</v>
      </c>
      <c r="O331" t="s">
        <v>9</v>
      </c>
      <c r="P331">
        <v>61</v>
      </c>
    </row>
    <row r="332" spans="3:16" x14ac:dyDescent="0.3">
      <c r="C332" t="s">
        <v>354</v>
      </c>
      <c r="D332" t="s">
        <v>22</v>
      </c>
      <c r="E332">
        <v>2</v>
      </c>
      <c r="G332" t="s">
        <v>354</v>
      </c>
      <c r="H332">
        <v>3</v>
      </c>
      <c r="L332" t="s">
        <v>354</v>
      </c>
      <c r="O332" t="s">
        <v>22</v>
      </c>
      <c r="P332">
        <v>3</v>
      </c>
    </row>
    <row r="333" spans="3:16" x14ac:dyDescent="0.3">
      <c r="C333" t="s">
        <v>355</v>
      </c>
      <c r="D333" t="s">
        <v>9</v>
      </c>
      <c r="E333">
        <v>9</v>
      </c>
      <c r="G333" t="s">
        <v>355</v>
      </c>
      <c r="H333">
        <v>12</v>
      </c>
      <c r="L333" t="s">
        <v>355</v>
      </c>
      <c r="O333" t="s">
        <v>9</v>
      </c>
      <c r="P333">
        <v>12</v>
      </c>
    </row>
    <row r="334" spans="3:16" x14ac:dyDescent="0.3">
      <c r="C334" t="s">
        <v>356</v>
      </c>
      <c r="D334" t="s">
        <v>13</v>
      </c>
      <c r="E334">
        <v>4</v>
      </c>
      <c r="G334" t="s">
        <v>356</v>
      </c>
      <c r="H334">
        <v>9</v>
      </c>
      <c r="L334" t="s">
        <v>356</v>
      </c>
      <c r="O334" t="s">
        <v>13</v>
      </c>
      <c r="P334">
        <v>9</v>
      </c>
    </row>
    <row r="335" spans="3:16" x14ac:dyDescent="0.3">
      <c r="C335" t="s">
        <v>357</v>
      </c>
      <c r="D335" t="s">
        <v>10</v>
      </c>
      <c r="E335">
        <v>30</v>
      </c>
      <c r="G335" t="s">
        <v>357</v>
      </c>
      <c r="H335">
        <v>43</v>
      </c>
      <c r="L335" t="s">
        <v>357</v>
      </c>
      <c r="O335" t="s">
        <v>10</v>
      </c>
      <c r="P335">
        <v>43</v>
      </c>
    </row>
    <row r="336" spans="3:16" x14ac:dyDescent="0.3">
      <c r="C336" t="s">
        <v>358</v>
      </c>
      <c r="D336" t="s">
        <v>12</v>
      </c>
      <c r="E336">
        <v>4</v>
      </c>
      <c r="G336" t="s">
        <v>358</v>
      </c>
      <c r="H336">
        <v>5</v>
      </c>
      <c r="L336" t="s">
        <v>358</v>
      </c>
      <c r="O336" t="s">
        <v>12</v>
      </c>
      <c r="P336">
        <v>5</v>
      </c>
    </row>
    <row r="337" spans="3:16" x14ac:dyDescent="0.3">
      <c r="C337" t="s">
        <v>359</v>
      </c>
      <c r="D337" t="s">
        <v>8</v>
      </c>
      <c r="E337">
        <v>7</v>
      </c>
      <c r="G337" t="s">
        <v>359</v>
      </c>
      <c r="H337">
        <v>11</v>
      </c>
      <c r="L337" t="s">
        <v>359</v>
      </c>
      <c r="O337" t="s">
        <v>8</v>
      </c>
      <c r="P337">
        <v>11</v>
      </c>
    </row>
    <row r="338" spans="3:16" x14ac:dyDescent="0.3">
      <c r="C338" t="s">
        <v>360</v>
      </c>
      <c r="D338" t="s">
        <v>10</v>
      </c>
      <c r="E338">
        <v>3</v>
      </c>
      <c r="G338" t="s">
        <v>360</v>
      </c>
      <c r="H338">
        <v>4</v>
      </c>
      <c r="L338" t="s">
        <v>360</v>
      </c>
      <c r="O338" t="s">
        <v>10</v>
      </c>
      <c r="P338">
        <v>4</v>
      </c>
    </row>
    <row r="339" spans="3:16" x14ac:dyDescent="0.3">
      <c r="C339" t="s">
        <v>361</v>
      </c>
      <c r="D339" t="s">
        <v>7</v>
      </c>
      <c r="E339">
        <v>5</v>
      </c>
      <c r="G339" t="s">
        <v>361</v>
      </c>
      <c r="H339">
        <v>6</v>
      </c>
      <c r="L339" t="s">
        <v>361</v>
      </c>
      <c r="O339" t="s">
        <v>7</v>
      </c>
      <c r="P339">
        <v>6</v>
      </c>
    </row>
    <row r="340" spans="3:16" x14ac:dyDescent="0.3">
      <c r="C340" t="s">
        <v>362</v>
      </c>
      <c r="D340" t="s">
        <v>8</v>
      </c>
      <c r="E340">
        <v>25</v>
      </c>
      <c r="G340" t="s">
        <v>362</v>
      </c>
      <c r="H340">
        <v>44</v>
      </c>
      <c r="L340" t="s">
        <v>362</v>
      </c>
      <c r="O340" t="s">
        <v>8</v>
      </c>
      <c r="P340">
        <v>44</v>
      </c>
    </row>
    <row r="341" spans="3:16" x14ac:dyDescent="0.3">
      <c r="C341" t="s">
        <v>363</v>
      </c>
      <c r="D341" t="s">
        <v>12</v>
      </c>
      <c r="E341">
        <v>6</v>
      </c>
      <c r="G341" t="s">
        <v>363</v>
      </c>
      <c r="H341">
        <v>13</v>
      </c>
      <c r="L341" t="s">
        <v>363</v>
      </c>
      <c r="O341" t="s">
        <v>12</v>
      </c>
      <c r="P341">
        <v>13</v>
      </c>
    </row>
    <row r="342" spans="3:16" x14ac:dyDescent="0.3">
      <c r="C342" t="s">
        <v>364</v>
      </c>
      <c r="D342" t="s">
        <v>8</v>
      </c>
      <c r="E342">
        <v>6</v>
      </c>
      <c r="G342" t="s">
        <v>364</v>
      </c>
      <c r="H342">
        <v>8</v>
      </c>
      <c r="L342" t="s">
        <v>364</v>
      </c>
      <c r="O342" t="s">
        <v>8</v>
      </c>
      <c r="P342">
        <v>8</v>
      </c>
    </row>
    <row r="343" spans="3:16" x14ac:dyDescent="0.3">
      <c r="C343" t="s">
        <v>365</v>
      </c>
      <c r="D343" t="s">
        <v>12</v>
      </c>
      <c r="E343">
        <v>46</v>
      </c>
      <c r="G343" t="s">
        <v>365</v>
      </c>
      <c r="H343">
        <v>75</v>
      </c>
      <c r="L343" t="s">
        <v>365</v>
      </c>
      <c r="O343" t="s">
        <v>12</v>
      </c>
      <c r="P343">
        <v>75</v>
      </c>
    </row>
    <row r="344" spans="3:16" x14ac:dyDescent="0.3">
      <c r="C344" t="s">
        <v>366</v>
      </c>
      <c r="D344" t="s">
        <v>10</v>
      </c>
      <c r="E344">
        <v>9</v>
      </c>
      <c r="G344" t="s">
        <v>366</v>
      </c>
      <c r="H344">
        <v>16</v>
      </c>
      <c r="L344" t="s">
        <v>366</v>
      </c>
      <c r="O344" t="s">
        <v>10</v>
      </c>
      <c r="P344">
        <v>16</v>
      </c>
    </row>
    <row r="345" spans="3:16" x14ac:dyDescent="0.3">
      <c r="C345" t="s">
        <v>367</v>
      </c>
      <c r="D345" t="s">
        <v>12</v>
      </c>
      <c r="E345">
        <v>6</v>
      </c>
      <c r="G345" t="s">
        <v>367</v>
      </c>
      <c r="H345">
        <v>10</v>
      </c>
      <c r="L345" t="s">
        <v>367</v>
      </c>
      <c r="O345" t="s">
        <v>12</v>
      </c>
      <c r="P345">
        <v>10</v>
      </c>
    </row>
    <row r="346" spans="3:16" x14ac:dyDescent="0.3">
      <c r="C346" t="s">
        <v>368</v>
      </c>
      <c r="D346" t="s">
        <v>16</v>
      </c>
      <c r="E346">
        <v>7</v>
      </c>
      <c r="G346" t="s">
        <v>368</v>
      </c>
      <c r="H346">
        <v>9</v>
      </c>
      <c r="L346" t="s">
        <v>368</v>
      </c>
      <c r="O346" t="s">
        <v>16</v>
      </c>
      <c r="P346">
        <v>9</v>
      </c>
    </row>
    <row r="347" spans="3:16" x14ac:dyDescent="0.3">
      <c r="C347" t="s">
        <v>369</v>
      </c>
      <c r="D347" t="s">
        <v>8</v>
      </c>
      <c r="E347">
        <v>34</v>
      </c>
      <c r="G347" t="s">
        <v>369</v>
      </c>
      <c r="H347">
        <v>47</v>
      </c>
      <c r="L347" t="s">
        <v>369</v>
      </c>
      <c r="O347" t="s">
        <v>8</v>
      </c>
      <c r="P347">
        <v>47</v>
      </c>
    </row>
    <row r="348" spans="3:16" x14ac:dyDescent="0.3">
      <c r="C348" t="s">
        <v>370</v>
      </c>
      <c r="D348" t="s">
        <v>10</v>
      </c>
      <c r="E348">
        <v>12</v>
      </c>
      <c r="G348" t="s">
        <v>370</v>
      </c>
      <c r="H348">
        <v>21</v>
      </c>
      <c r="L348" t="s">
        <v>370</v>
      </c>
      <c r="O348" t="s">
        <v>10</v>
      </c>
      <c r="P348">
        <v>21</v>
      </c>
    </row>
    <row r="349" spans="3:16" x14ac:dyDescent="0.3">
      <c r="C349" t="s">
        <v>371</v>
      </c>
      <c r="D349" t="s">
        <v>9</v>
      </c>
      <c r="E349">
        <v>17</v>
      </c>
      <c r="G349" t="s">
        <v>371</v>
      </c>
      <c r="H349">
        <v>28</v>
      </c>
      <c r="L349" t="s">
        <v>371</v>
      </c>
      <c r="O349" t="s">
        <v>9</v>
      </c>
      <c r="P349">
        <v>28</v>
      </c>
    </row>
    <row r="350" spans="3:16" x14ac:dyDescent="0.3">
      <c r="C350" t="s">
        <v>372</v>
      </c>
      <c r="D350" t="s">
        <v>9</v>
      </c>
      <c r="E350">
        <v>2</v>
      </c>
      <c r="G350" t="s">
        <v>372</v>
      </c>
      <c r="H350">
        <v>3</v>
      </c>
      <c r="L350" t="s">
        <v>372</v>
      </c>
      <c r="O350" t="s">
        <v>9</v>
      </c>
      <c r="P350">
        <v>3</v>
      </c>
    </row>
    <row r="351" spans="3:16" x14ac:dyDescent="0.3">
      <c r="C351" t="s">
        <v>373</v>
      </c>
      <c r="D351" t="s">
        <v>9</v>
      </c>
      <c r="E351">
        <v>11</v>
      </c>
      <c r="G351" t="s">
        <v>373</v>
      </c>
      <c r="H351">
        <v>17</v>
      </c>
      <c r="L351" t="s">
        <v>373</v>
      </c>
      <c r="O351" t="s">
        <v>9</v>
      </c>
      <c r="P351">
        <v>17</v>
      </c>
    </row>
    <row r="352" spans="3:16" x14ac:dyDescent="0.3">
      <c r="C352" t="s">
        <v>374</v>
      </c>
      <c r="D352" t="s">
        <v>7</v>
      </c>
      <c r="E352">
        <v>17</v>
      </c>
      <c r="G352" t="s">
        <v>374</v>
      </c>
      <c r="H352">
        <v>25</v>
      </c>
      <c r="L352" t="s">
        <v>374</v>
      </c>
      <c r="O352" t="s">
        <v>7</v>
      </c>
      <c r="P352">
        <v>25</v>
      </c>
    </row>
    <row r="353" spans="3:16" x14ac:dyDescent="0.3">
      <c r="C353" t="s">
        <v>375</v>
      </c>
      <c r="D353" t="s">
        <v>10</v>
      </c>
      <c r="E353">
        <v>10</v>
      </c>
      <c r="G353" t="s">
        <v>375</v>
      </c>
      <c r="H353">
        <v>16</v>
      </c>
      <c r="L353" t="s">
        <v>375</v>
      </c>
      <c r="O353" t="s">
        <v>10</v>
      </c>
      <c r="P353">
        <v>16</v>
      </c>
    </row>
    <row r="354" spans="3:16" x14ac:dyDescent="0.3">
      <c r="C354" t="s">
        <v>376</v>
      </c>
      <c r="D354" t="s">
        <v>13</v>
      </c>
      <c r="E354">
        <v>36</v>
      </c>
      <c r="G354" t="s">
        <v>376</v>
      </c>
      <c r="H354">
        <v>45</v>
      </c>
      <c r="L354" t="s">
        <v>376</v>
      </c>
      <c r="O354" t="s">
        <v>13</v>
      </c>
      <c r="P354">
        <v>45</v>
      </c>
    </row>
    <row r="355" spans="3:16" x14ac:dyDescent="0.3">
      <c r="C355" t="s">
        <v>377</v>
      </c>
      <c r="D355" t="s">
        <v>9</v>
      </c>
      <c r="E355">
        <v>13</v>
      </c>
      <c r="G355" t="s">
        <v>377</v>
      </c>
      <c r="H355">
        <v>18</v>
      </c>
      <c r="L355" t="s">
        <v>377</v>
      </c>
      <c r="O355" t="s">
        <v>9</v>
      </c>
      <c r="P355">
        <v>18</v>
      </c>
    </row>
    <row r="356" spans="3:16" x14ac:dyDescent="0.3">
      <c r="C356" t="s">
        <v>378</v>
      </c>
      <c r="D356" t="s">
        <v>13</v>
      </c>
      <c r="E356">
        <v>63</v>
      </c>
      <c r="G356" t="s">
        <v>378</v>
      </c>
      <c r="H356">
        <v>92</v>
      </c>
      <c r="L356" t="s">
        <v>378</v>
      </c>
      <c r="O356" t="s">
        <v>13</v>
      </c>
      <c r="P356">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61436-8B39-438A-958E-A4BFB5788774}">
  <dimension ref="B2:AE62"/>
  <sheetViews>
    <sheetView zoomScale="90" zoomScaleNormal="90" workbookViewId="0">
      <selection activeCell="J28" sqref="J28:J29"/>
    </sheetView>
  </sheetViews>
  <sheetFormatPr defaultRowHeight="14.4" x14ac:dyDescent="0.3"/>
  <cols>
    <col min="1" max="1" width="4.6640625" customWidth="1"/>
    <col min="2" max="2" width="18.5546875" bestFit="1" customWidth="1"/>
    <col min="3" max="3" width="13.44140625" customWidth="1"/>
    <col min="4" max="4" width="8.5546875" bestFit="1" customWidth="1"/>
    <col min="5" max="5" width="11.109375" customWidth="1"/>
    <col min="6" max="6" width="6.5546875" bestFit="1" customWidth="1"/>
    <col min="7" max="8" width="6.5546875" customWidth="1"/>
    <col min="10" max="10" width="10.109375" customWidth="1"/>
    <col min="11" max="11" width="10.109375" bestFit="1" customWidth="1"/>
    <col min="12" max="12" width="18" bestFit="1" customWidth="1"/>
    <col min="13" max="13" width="17.6640625" bestFit="1" customWidth="1"/>
    <col min="14" max="14" width="16" bestFit="1" customWidth="1"/>
  </cols>
  <sheetData>
    <row r="2" spans="2:31" x14ac:dyDescent="0.3">
      <c r="J2" t="s">
        <v>402</v>
      </c>
      <c r="AB2" s="7"/>
      <c r="AC2" s="16"/>
      <c r="AD2" s="7"/>
      <c r="AE2" s="7"/>
    </row>
    <row r="3" spans="2:31" x14ac:dyDescent="0.3">
      <c r="B3" t="s">
        <v>1</v>
      </c>
      <c r="C3" t="s">
        <v>381</v>
      </c>
      <c r="D3" s="2" t="s">
        <v>2</v>
      </c>
      <c r="E3" t="s">
        <v>382</v>
      </c>
      <c r="P3" s="2"/>
      <c r="Q3" s="2"/>
      <c r="S3" s="2"/>
      <c r="T3" s="2"/>
      <c r="AB3" s="4"/>
      <c r="AC3" s="2"/>
      <c r="AD3" s="2"/>
      <c r="AE3" s="2"/>
    </row>
    <row r="4" spans="2:31" x14ac:dyDescent="0.3">
      <c r="B4" s="29">
        <v>1</v>
      </c>
      <c r="C4" s="3">
        <v>43888</v>
      </c>
      <c r="D4" s="2">
        <v>1</v>
      </c>
      <c r="J4" s="28" t="s">
        <v>383</v>
      </c>
      <c r="Q4" s="6"/>
      <c r="S4" s="4"/>
      <c r="T4" s="2"/>
      <c r="AB4" s="4"/>
      <c r="AC4" s="2"/>
      <c r="AD4" s="2"/>
      <c r="AE4" s="2"/>
    </row>
    <row r="5" spans="2:31" x14ac:dyDescent="0.3">
      <c r="B5" s="29">
        <v>2</v>
      </c>
      <c r="C5" s="3">
        <v>43889</v>
      </c>
      <c r="D5" s="2">
        <v>2</v>
      </c>
      <c r="Q5" s="6"/>
      <c r="S5" s="4"/>
      <c r="T5" s="4"/>
      <c r="AB5" s="4"/>
      <c r="AC5" s="2"/>
      <c r="AD5" s="2"/>
      <c r="AE5" s="2"/>
    </row>
    <row r="6" spans="2:31" x14ac:dyDescent="0.3">
      <c r="B6" s="29">
        <v>3</v>
      </c>
      <c r="C6" s="3">
        <v>43890</v>
      </c>
      <c r="D6" s="2">
        <v>6</v>
      </c>
      <c r="J6" t="s">
        <v>403</v>
      </c>
      <c r="Q6" s="6"/>
      <c r="S6" s="4"/>
      <c r="T6" s="4"/>
      <c r="AB6" s="4"/>
      <c r="AC6" s="2"/>
      <c r="AD6" s="2"/>
      <c r="AE6" s="2"/>
    </row>
    <row r="7" spans="2:31" x14ac:dyDescent="0.3">
      <c r="B7" s="29">
        <v>4</v>
      </c>
      <c r="C7" s="3">
        <v>43891</v>
      </c>
      <c r="D7" s="2">
        <v>9</v>
      </c>
      <c r="J7" t="s">
        <v>384</v>
      </c>
      <c r="Q7" s="6"/>
      <c r="S7" s="4"/>
      <c r="T7" s="4"/>
      <c r="AB7" s="4"/>
      <c r="AC7" s="2"/>
      <c r="AD7" s="2"/>
      <c r="AE7" s="2"/>
    </row>
    <row r="8" spans="2:31" x14ac:dyDescent="0.3">
      <c r="B8" s="29">
        <v>5</v>
      </c>
      <c r="C8" s="3">
        <v>43892</v>
      </c>
      <c r="D8" s="2">
        <v>17</v>
      </c>
      <c r="Q8" s="6"/>
      <c r="S8" s="4"/>
      <c r="T8" s="4"/>
      <c r="AB8" s="4"/>
      <c r="AC8" s="2"/>
      <c r="AD8" s="2"/>
      <c r="AE8" s="2"/>
    </row>
    <row r="9" spans="2:31" x14ac:dyDescent="0.3">
      <c r="B9" s="29">
        <v>6</v>
      </c>
      <c r="C9" s="3">
        <v>43893</v>
      </c>
      <c r="D9" s="2">
        <v>23</v>
      </c>
      <c r="Q9" s="6"/>
      <c r="S9" s="4"/>
      <c r="T9" s="4"/>
      <c r="AB9" s="4"/>
      <c r="AC9" s="2"/>
      <c r="AD9" s="2"/>
      <c r="AE9" s="2"/>
    </row>
    <row r="10" spans="2:31" x14ac:dyDescent="0.3">
      <c r="B10" s="29">
        <v>7</v>
      </c>
      <c r="C10" s="3">
        <v>43894</v>
      </c>
      <c r="D10" s="2">
        <v>38</v>
      </c>
      <c r="Q10" s="6"/>
      <c r="S10" s="4"/>
      <c r="T10" s="4"/>
      <c r="AB10" s="4"/>
      <c r="AC10" s="2"/>
      <c r="AD10" s="5"/>
      <c r="AE10" s="5"/>
    </row>
    <row r="11" spans="2:31" x14ac:dyDescent="0.3">
      <c r="B11" s="29">
        <v>8</v>
      </c>
      <c r="C11" s="3">
        <v>43895</v>
      </c>
      <c r="D11" s="2">
        <v>82</v>
      </c>
      <c r="Q11" s="6"/>
      <c r="S11" s="4"/>
      <c r="T11" s="4"/>
      <c r="AB11" s="4"/>
      <c r="AC11" s="2"/>
      <c r="AD11" s="4"/>
      <c r="AE11" s="5"/>
    </row>
    <row r="12" spans="2:31" x14ac:dyDescent="0.3">
      <c r="B12" s="29">
        <v>9</v>
      </c>
      <c r="C12" s="3">
        <v>43896</v>
      </c>
      <c r="D12" s="2">
        <v>128</v>
      </c>
      <c r="J12" s="28" t="s">
        <v>385</v>
      </c>
      <c r="L12" s="28" t="s">
        <v>386</v>
      </c>
      <c r="Q12" s="6"/>
      <c r="S12" s="4"/>
      <c r="T12" s="4"/>
      <c r="AB12" s="4"/>
      <c r="AC12" s="2"/>
      <c r="AD12" s="4"/>
      <c r="AE12" s="5"/>
    </row>
    <row r="13" spans="2:31" x14ac:dyDescent="0.3">
      <c r="B13" s="29">
        <v>10</v>
      </c>
      <c r="C13" s="3">
        <v>43897</v>
      </c>
      <c r="D13" s="2">
        <v>188</v>
      </c>
      <c r="J13" t="s">
        <v>387</v>
      </c>
      <c r="Q13" s="6"/>
      <c r="S13" s="4"/>
      <c r="T13" s="4"/>
      <c r="AB13" s="4"/>
      <c r="AC13" s="2"/>
      <c r="AD13" s="4"/>
      <c r="AE13" s="5"/>
    </row>
    <row r="14" spans="2:31" ht="15" thickBot="1" x14ac:dyDescent="0.35">
      <c r="B14" s="29">
        <v>11</v>
      </c>
      <c r="C14" s="3">
        <v>43898</v>
      </c>
      <c r="D14" s="2">
        <v>265</v>
      </c>
      <c r="Q14" s="6"/>
      <c r="S14" s="4"/>
      <c r="T14" s="4"/>
      <c r="AB14" s="4"/>
      <c r="AC14" s="2"/>
      <c r="AD14" s="4"/>
      <c r="AE14" s="5"/>
    </row>
    <row r="15" spans="2:31" ht="15" thickBot="1" x14ac:dyDescent="0.35">
      <c r="B15" s="31">
        <v>12</v>
      </c>
      <c r="C15" s="3">
        <v>43899</v>
      </c>
      <c r="D15" s="2">
        <v>321</v>
      </c>
      <c r="F15">
        <v>1</v>
      </c>
      <c r="J15" s="28" t="s">
        <v>388</v>
      </c>
      <c r="Q15" s="6"/>
      <c r="S15" s="4"/>
      <c r="T15" s="4"/>
      <c r="AB15" s="4"/>
      <c r="AD15" s="5"/>
      <c r="AE15" s="5"/>
    </row>
    <row r="16" spans="2:31" x14ac:dyDescent="0.3">
      <c r="B16" s="29">
        <v>13</v>
      </c>
      <c r="C16" s="3">
        <v>43900</v>
      </c>
      <c r="D16" s="2">
        <v>382</v>
      </c>
      <c r="F16">
        <v>2</v>
      </c>
      <c r="J16" s="28" t="s">
        <v>389</v>
      </c>
      <c r="P16" s="5"/>
      <c r="Q16" s="6"/>
      <c r="AB16" s="4"/>
    </row>
    <row r="17" spans="2:31" ht="15" thickBot="1" x14ac:dyDescent="0.35">
      <c r="B17" s="29">
        <v>14</v>
      </c>
      <c r="C17" s="3">
        <v>43901</v>
      </c>
      <c r="D17" s="2">
        <v>503</v>
      </c>
      <c r="F17">
        <v>3</v>
      </c>
      <c r="J17" t="s">
        <v>390</v>
      </c>
      <c r="L17" t="s">
        <v>391</v>
      </c>
      <c r="M17" t="s">
        <v>392</v>
      </c>
      <c r="N17" t="s">
        <v>393</v>
      </c>
      <c r="O17" t="s">
        <v>394</v>
      </c>
      <c r="Q17" s="6"/>
      <c r="AB17" s="4"/>
    </row>
    <row r="18" spans="2:31" ht="16.2" thickBot="1" x14ac:dyDescent="0.35">
      <c r="B18" s="31">
        <v>15</v>
      </c>
      <c r="C18" s="3">
        <v>43902</v>
      </c>
      <c r="D18" s="2">
        <v>614</v>
      </c>
      <c r="F18">
        <v>4</v>
      </c>
      <c r="G18">
        <v>1</v>
      </c>
      <c r="J18" s="28" t="s">
        <v>395</v>
      </c>
      <c r="M18" s="28" t="s">
        <v>396</v>
      </c>
      <c r="Q18" s="6"/>
      <c r="T18" s="30" t="s">
        <v>397</v>
      </c>
      <c r="AB18" s="2"/>
      <c r="AC18" s="2"/>
      <c r="AD18" s="2"/>
      <c r="AE18" s="2"/>
    </row>
    <row r="19" spans="2:31" x14ac:dyDescent="0.3">
      <c r="B19" s="29">
        <v>16</v>
      </c>
      <c r="C19" s="3">
        <v>43903</v>
      </c>
      <c r="D19" s="2">
        <v>804</v>
      </c>
      <c r="F19">
        <v>5</v>
      </c>
      <c r="G19">
        <v>2</v>
      </c>
      <c r="Q19" s="6"/>
      <c r="AB19" s="4"/>
      <c r="AC19" s="4"/>
      <c r="AD19" s="4"/>
      <c r="AE19" s="4"/>
    </row>
    <row r="20" spans="2:31" ht="15" thickBot="1" x14ac:dyDescent="0.35">
      <c r="B20" s="29">
        <v>17</v>
      </c>
      <c r="C20" s="3">
        <v>43904</v>
      </c>
      <c r="D20" s="2">
        <v>959</v>
      </c>
      <c r="F20">
        <v>6</v>
      </c>
      <c r="G20">
        <v>3</v>
      </c>
      <c r="P20" s="4"/>
      <c r="Q20" s="6"/>
      <c r="AB20" s="4"/>
      <c r="AC20" s="4"/>
      <c r="AD20" s="4"/>
      <c r="AE20" s="4"/>
    </row>
    <row r="21" spans="2:31" ht="15" thickBot="1" x14ac:dyDescent="0.35">
      <c r="B21" s="31">
        <v>18</v>
      </c>
      <c r="C21" s="3">
        <v>43905</v>
      </c>
      <c r="D21" s="2">
        <v>1135</v>
      </c>
      <c r="E21">
        <v>1135</v>
      </c>
      <c r="F21">
        <v>7</v>
      </c>
      <c r="G21">
        <v>4</v>
      </c>
      <c r="H21">
        <v>1</v>
      </c>
      <c r="J21" s="28" t="s">
        <v>398</v>
      </c>
      <c r="N21" t="s">
        <v>399</v>
      </c>
      <c r="Q21" s="6"/>
      <c r="AB21" s="4"/>
      <c r="AC21" s="4"/>
      <c r="AD21" s="4"/>
      <c r="AE21" s="4"/>
    </row>
    <row r="22" spans="2:31" x14ac:dyDescent="0.3">
      <c r="B22" s="29">
        <v>19</v>
      </c>
      <c r="C22" s="3">
        <v>43906</v>
      </c>
      <c r="D22" s="2">
        <v>1413</v>
      </c>
      <c r="E22" s="6">
        <f>D21*1.2</f>
        <v>1362</v>
      </c>
      <c r="F22">
        <v>8</v>
      </c>
      <c r="G22">
        <v>5</v>
      </c>
      <c r="H22">
        <v>2</v>
      </c>
      <c r="J22" t="s">
        <v>420</v>
      </c>
      <c r="Q22" s="6"/>
      <c r="AB22" s="4"/>
      <c r="AC22" s="4"/>
      <c r="AD22" s="4"/>
      <c r="AE22" s="4"/>
    </row>
    <row r="23" spans="2:31" x14ac:dyDescent="0.3">
      <c r="B23" s="29">
        <v>20</v>
      </c>
      <c r="C23" s="3">
        <v>43907</v>
      </c>
      <c r="D23" s="2">
        <v>1705</v>
      </c>
      <c r="E23" s="6">
        <f>E22*1.2</f>
        <v>1634.3999999999999</v>
      </c>
      <c r="F23">
        <v>9</v>
      </c>
      <c r="G23">
        <v>6</v>
      </c>
      <c r="H23">
        <v>3</v>
      </c>
      <c r="Q23" s="6"/>
      <c r="AB23" s="4"/>
      <c r="AC23" s="4"/>
      <c r="AD23" s="4"/>
      <c r="AE23" s="4"/>
    </row>
    <row r="24" spans="2:31" x14ac:dyDescent="0.3">
      <c r="B24" s="29">
        <v>21</v>
      </c>
      <c r="C24" s="3">
        <v>43908</v>
      </c>
      <c r="D24" s="2">
        <v>2051</v>
      </c>
      <c r="E24" s="6">
        <f t="shared" ref="E24:E28" si="0">E23*1.2</f>
        <v>1961.2799999999997</v>
      </c>
      <c r="F24">
        <v>10</v>
      </c>
      <c r="G24">
        <v>7</v>
      </c>
      <c r="H24">
        <v>4</v>
      </c>
      <c r="Q24" s="6"/>
      <c r="AB24" s="4"/>
      <c r="AC24" s="4"/>
      <c r="AD24" s="4"/>
      <c r="AE24" s="4"/>
    </row>
    <row r="25" spans="2:31" x14ac:dyDescent="0.3">
      <c r="B25" s="29">
        <v>22</v>
      </c>
      <c r="C25" s="3">
        <v>43909</v>
      </c>
      <c r="D25" s="2">
        <v>2460</v>
      </c>
      <c r="E25" s="6">
        <f t="shared" si="0"/>
        <v>2353.5359999999996</v>
      </c>
      <c r="F25">
        <v>11</v>
      </c>
      <c r="G25">
        <v>8</v>
      </c>
      <c r="H25">
        <v>5</v>
      </c>
      <c r="J25" s="28" t="s">
        <v>418</v>
      </c>
      <c r="Q25" s="6"/>
    </row>
    <row r="26" spans="2:31" x14ac:dyDescent="0.3">
      <c r="B26" s="29">
        <v>23</v>
      </c>
      <c r="C26" s="3">
        <v>43910</v>
      </c>
      <c r="D26" s="2">
        <v>2994</v>
      </c>
      <c r="E26" s="6">
        <f t="shared" si="0"/>
        <v>2824.2431999999994</v>
      </c>
      <c r="F26">
        <v>12</v>
      </c>
      <c r="G26">
        <v>9</v>
      </c>
      <c r="H26">
        <v>6</v>
      </c>
      <c r="J26" t="s">
        <v>419</v>
      </c>
      <c r="L26" s="4"/>
      <c r="Q26" s="6"/>
    </row>
    <row r="27" spans="2:31" ht="15" thickBot="1" x14ac:dyDescent="0.35">
      <c r="B27" s="29">
        <v>24</v>
      </c>
      <c r="C27" s="3">
        <v>43911</v>
      </c>
      <c r="D27" s="2">
        <v>3631</v>
      </c>
      <c r="E27" s="6">
        <f t="shared" si="0"/>
        <v>3389.0918399999991</v>
      </c>
      <c r="F27">
        <v>13</v>
      </c>
      <c r="G27">
        <v>10</v>
      </c>
      <c r="H27">
        <v>7</v>
      </c>
      <c r="L27" s="4"/>
      <c r="Q27" s="6"/>
    </row>
    <row r="28" spans="2:31" ht="15" thickBot="1" x14ac:dyDescent="0.35">
      <c r="B28" s="29">
        <v>25</v>
      </c>
      <c r="C28" s="3">
        <v>43912</v>
      </c>
      <c r="D28" s="39"/>
      <c r="E28" s="40">
        <f t="shared" si="0"/>
        <v>4066.9102079999989</v>
      </c>
      <c r="F28" s="41">
        <v>14</v>
      </c>
      <c r="G28">
        <v>11</v>
      </c>
      <c r="H28">
        <v>8</v>
      </c>
      <c r="J28" t="s">
        <v>424</v>
      </c>
      <c r="L28" s="4"/>
      <c r="Q28" s="6"/>
    </row>
    <row r="29" spans="2:31" x14ac:dyDescent="0.3">
      <c r="B29" s="29">
        <v>26</v>
      </c>
      <c r="C29" s="3">
        <v>43913</v>
      </c>
      <c r="D29" s="2"/>
      <c r="E29" s="6">
        <f>E28*1.15</f>
        <v>4676.9467391999988</v>
      </c>
      <c r="F29">
        <v>15</v>
      </c>
      <c r="G29">
        <v>12</v>
      </c>
      <c r="H29">
        <v>9</v>
      </c>
      <c r="J29" s="28" t="s">
        <v>514</v>
      </c>
      <c r="L29" s="4"/>
      <c r="Q29" s="6"/>
    </row>
    <row r="30" spans="2:31" ht="15" thickBot="1" x14ac:dyDescent="0.35">
      <c r="B30" s="29">
        <v>27</v>
      </c>
      <c r="C30" s="3">
        <v>43914</v>
      </c>
      <c r="D30" s="2"/>
      <c r="E30" s="6">
        <f t="shared" ref="E30:E31" si="1">E29*1.15</f>
        <v>5378.4887500799978</v>
      </c>
      <c r="F30">
        <v>16</v>
      </c>
      <c r="G30">
        <v>13</v>
      </c>
      <c r="H30">
        <v>10</v>
      </c>
      <c r="L30" s="4"/>
      <c r="Q30" s="6"/>
    </row>
    <row r="31" spans="2:31" ht="15" thickBot="1" x14ac:dyDescent="0.35">
      <c r="B31" s="29">
        <v>28</v>
      </c>
      <c r="C31" s="3">
        <v>43915</v>
      </c>
      <c r="D31" s="39"/>
      <c r="E31" s="40">
        <f t="shared" si="1"/>
        <v>6185.2620625919972</v>
      </c>
      <c r="F31" s="32">
        <v>17</v>
      </c>
      <c r="G31" s="41">
        <v>14</v>
      </c>
      <c r="H31">
        <v>11</v>
      </c>
      <c r="L31" s="4"/>
      <c r="Q31" s="6"/>
    </row>
    <row r="32" spans="2:31" x14ac:dyDescent="0.3">
      <c r="B32" s="29">
        <v>29</v>
      </c>
      <c r="C32" s="3">
        <v>43916</v>
      </c>
      <c r="D32" s="2"/>
      <c r="E32" s="6">
        <f>E31*1.1</f>
        <v>6803.7882688511972</v>
      </c>
      <c r="F32">
        <v>18</v>
      </c>
      <c r="G32">
        <v>15</v>
      </c>
      <c r="H32">
        <v>12</v>
      </c>
      <c r="L32" s="4"/>
      <c r="Q32" s="6"/>
    </row>
    <row r="33" spans="2:17" ht="15" thickBot="1" x14ac:dyDescent="0.35">
      <c r="B33" s="29">
        <v>30</v>
      </c>
      <c r="C33" s="3">
        <v>43917</v>
      </c>
      <c r="D33" s="2"/>
      <c r="E33" s="6">
        <f t="shared" ref="E33:E34" si="2">E32*1.1</f>
        <v>7484.1670957363176</v>
      </c>
      <c r="F33">
        <v>19</v>
      </c>
      <c r="G33">
        <v>16</v>
      </c>
      <c r="H33">
        <v>13</v>
      </c>
      <c r="L33" s="4"/>
      <c r="Q33" s="6"/>
    </row>
    <row r="34" spans="2:17" ht="15" thickBot="1" x14ac:dyDescent="0.35">
      <c r="B34" s="29">
        <v>31</v>
      </c>
      <c r="C34" s="3">
        <v>43918</v>
      </c>
      <c r="D34" s="39"/>
      <c r="E34" s="40">
        <f t="shared" si="2"/>
        <v>8232.5838053099505</v>
      </c>
      <c r="F34" s="32">
        <v>20</v>
      </c>
      <c r="G34" s="32">
        <v>17</v>
      </c>
      <c r="H34" s="41">
        <v>14</v>
      </c>
      <c r="L34" s="4"/>
      <c r="Q34" s="6"/>
    </row>
    <row r="35" spans="2:17" x14ac:dyDescent="0.3">
      <c r="B35" s="29">
        <v>32</v>
      </c>
      <c r="C35" s="3">
        <v>43919</v>
      </c>
      <c r="D35" s="2"/>
      <c r="E35" s="6">
        <f>E34*1.001</f>
        <v>8240.8163891152599</v>
      </c>
      <c r="F35">
        <v>21</v>
      </c>
      <c r="G35">
        <v>18</v>
      </c>
      <c r="H35">
        <v>15</v>
      </c>
      <c r="L35" s="4"/>
      <c r="Q35" s="6"/>
    </row>
    <row r="36" spans="2:17" x14ac:dyDescent="0.3">
      <c r="B36" s="29">
        <v>33</v>
      </c>
      <c r="C36" s="3">
        <v>43920</v>
      </c>
      <c r="D36" s="2"/>
      <c r="E36" s="6">
        <f t="shared" ref="E36:E42" si="3">E35*1.001</f>
        <v>8249.057205504374</v>
      </c>
      <c r="G36">
        <v>19</v>
      </c>
      <c r="H36">
        <v>16</v>
      </c>
      <c r="L36" s="4"/>
      <c r="Q36" s="6"/>
    </row>
    <row r="37" spans="2:17" x14ac:dyDescent="0.3">
      <c r="B37" s="29">
        <v>34</v>
      </c>
      <c r="D37" s="2"/>
      <c r="E37" s="6">
        <f t="shared" si="3"/>
        <v>8257.306262709877</v>
      </c>
      <c r="G37">
        <v>20</v>
      </c>
      <c r="H37">
        <v>17</v>
      </c>
      <c r="L37" s="4"/>
      <c r="Q37" s="6"/>
    </row>
    <row r="38" spans="2:17" x14ac:dyDescent="0.3">
      <c r="B38" s="29">
        <v>35</v>
      </c>
      <c r="D38" s="2"/>
      <c r="E38" s="6">
        <f t="shared" si="3"/>
        <v>8265.5635689725859</v>
      </c>
      <c r="G38">
        <v>21</v>
      </c>
      <c r="H38">
        <v>18</v>
      </c>
      <c r="L38" s="4"/>
      <c r="Q38" s="6"/>
    </row>
    <row r="39" spans="2:17" x14ac:dyDescent="0.3">
      <c r="B39" s="29">
        <v>36</v>
      </c>
      <c r="D39" s="2"/>
      <c r="E39" s="6">
        <f t="shared" si="3"/>
        <v>8273.8291325415576</v>
      </c>
      <c r="H39">
        <v>19</v>
      </c>
      <c r="L39" s="4"/>
      <c r="Q39" s="6"/>
    </row>
    <row r="40" spans="2:17" x14ac:dyDescent="0.3">
      <c r="B40" s="29">
        <v>37</v>
      </c>
      <c r="D40" s="2"/>
      <c r="E40" s="6">
        <f t="shared" si="3"/>
        <v>8282.102961674098</v>
      </c>
      <c r="H40">
        <v>20</v>
      </c>
      <c r="L40" s="4"/>
      <c r="Q40" s="6"/>
    </row>
    <row r="41" spans="2:17" x14ac:dyDescent="0.3">
      <c r="B41" s="29">
        <v>38</v>
      </c>
      <c r="D41" s="2"/>
      <c r="E41" s="6">
        <f t="shared" si="3"/>
        <v>8290.3850646357714</v>
      </c>
      <c r="H41">
        <v>21</v>
      </c>
      <c r="L41" s="4"/>
      <c r="Q41" s="6"/>
    </row>
    <row r="42" spans="2:17" x14ac:dyDescent="0.3">
      <c r="B42" s="29">
        <v>39</v>
      </c>
      <c r="E42" s="6">
        <f t="shared" si="3"/>
        <v>8298.6754497004058</v>
      </c>
      <c r="L42" s="4"/>
      <c r="Q42" s="6"/>
    </row>
    <row r="43" spans="2:17" x14ac:dyDescent="0.3">
      <c r="B43" s="2"/>
      <c r="J43" t="s">
        <v>400</v>
      </c>
      <c r="L43" s="4"/>
      <c r="Q43" s="6"/>
    </row>
    <row r="44" spans="2:17" x14ac:dyDescent="0.3">
      <c r="B44" s="2"/>
      <c r="L44" s="4"/>
      <c r="Q44" s="6"/>
    </row>
    <row r="45" spans="2:17" x14ac:dyDescent="0.3">
      <c r="B45" s="2"/>
      <c r="L45" s="4"/>
      <c r="Q45" s="6"/>
    </row>
    <row r="46" spans="2:17" x14ac:dyDescent="0.3">
      <c r="B46" s="2"/>
      <c r="L46" s="4"/>
      <c r="Q46" s="6"/>
    </row>
    <row r="47" spans="2:17" x14ac:dyDescent="0.3">
      <c r="L47" s="4"/>
      <c r="Q47" s="6"/>
    </row>
    <row r="48" spans="2:17" x14ac:dyDescent="0.3">
      <c r="L48" s="4"/>
      <c r="Q48" s="6"/>
    </row>
    <row r="49" spans="12:17" x14ac:dyDescent="0.3">
      <c r="L49" s="4"/>
      <c r="Q49" s="6"/>
    </row>
    <row r="50" spans="12:17" x14ac:dyDescent="0.3">
      <c r="L50" s="4"/>
      <c r="Q50" s="6"/>
    </row>
    <row r="51" spans="12:17" x14ac:dyDescent="0.3">
      <c r="L51" s="4"/>
      <c r="Q51" s="6"/>
    </row>
    <row r="52" spans="12:17" x14ac:dyDescent="0.3">
      <c r="L52" s="4"/>
      <c r="Q52" s="6"/>
    </row>
    <row r="53" spans="12:17" x14ac:dyDescent="0.3">
      <c r="L53" s="4"/>
      <c r="Q53" s="6"/>
    </row>
    <row r="54" spans="12:17" x14ac:dyDescent="0.3">
      <c r="L54" s="4"/>
      <c r="Q54" s="6"/>
    </row>
    <row r="55" spans="12:17" x14ac:dyDescent="0.3">
      <c r="L55" s="4"/>
      <c r="Q55" s="6"/>
    </row>
    <row r="56" spans="12:17" x14ac:dyDescent="0.3">
      <c r="L56" s="4"/>
      <c r="Q56" s="6"/>
    </row>
    <row r="57" spans="12:17" x14ac:dyDescent="0.3">
      <c r="L57" s="4"/>
      <c r="Q57" s="6"/>
    </row>
    <row r="58" spans="12:17" x14ac:dyDescent="0.3">
      <c r="L58" s="4"/>
      <c r="Q58" s="6"/>
    </row>
    <row r="59" spans="12:17" x14ac:dyDescent="0.3">
      <c r="L59" s="4"/>
      <c r="Q59" s="6"/>
    </row>
    <row r="60" spans="12:17" x14ac:dyDescent="0.3">
      <c r="L60" s="4"/>
      <c r="Q60" s="6"/>
    </row>
    <row r="61" spans="12:17" x14ac:dyDescent="0.3">
      <c r="L61" s="4"/>
      <c r="Q61" s="6"/>
    </row>
    <row r="62" spans="12:17" x14ac:dyDescent="0.3">
      <c r="L62" s="4"/>
      <c r="Q62" s="6"/>
    </row>
  </sheetData>
  <hyperlinks>
    <hyperlink ref="J4" r:id="rId1" xr:uid="{21A1E5F5-4461-4756-AEF9-2C56D70B96F5}"/>
    <hyperlink ref="J12" r:id="rId2" xr:uid="{F6C5D307-FCEA-441D-A6C8-F7A845A9B839}"/>
    <hyperlink ref="L12" r:id="rId3" display=" Iemand met koorts en luchtwegklachten en die de afgelopen 14 dagen in een gebied is geweest waar COVID-19 wijdverspreid is, kan worden getest op COVID-19.  // Het RIVM Rijksinstituut voor Volksgezondheid en Milieu  adviseert inwoners van de provincie Noord-Brabant bij verkoudheid,  //hoesten of koorts hun sociale contacten te beperken. Dit betekent: blijf thuis. //  Mocht je klachten hebben en toch het huis willen verlaten, probeer dan zo veel mogelijk afstand te houden tot anderen. " xr:uid="{1A41A336-65AC-4E7E-8334-6DDCFF33D245}"/>
    <hyperlink ref="J15" r:id="rId4" xr:uid="{DACBC9E9-6869-4D7F-A263-D6E1778DD087}"/>
    <hyperlink ref="J16" r:id="rId5" xr:uid="{8FA5689F-AD3D-4A2D-BCCA-0CC5FB5EFFEC}"/>
    <hyperlink ref="J18" r:id="rId6" xr:uid="{0449BCBB-A3C7-4A1D-9806-6273D03A077C}"/>
    <hyperlink ref="M18" r:id="rId7" xr:uid="{F986B8A0-FBDA-480B-B417-27D13D9B333C}"/>
    <hyperlink ref="J21" r:id="rId8" xr:uid="{4F7B5EB3-63DA-4D8C-988B-57DFC41B95D1}"/>
    <hyperlink ref="J25" r:id="rId9" xr:uid="{4E0E93AC-34EA-4682-BD76-5EF269B087F7}"/>
    <hyperlink ref="J29" r:id="rId10" xr:uid="{B1CA9C61-2F25-485E-8FB6-A3D4BE46A59D}"/>
  </hyperlinks>
  <pageMargins left="0.7" right="0.7" top="0.75" bottom="0.75" header="0.3" footer="0.3"/>
  <pageSetup paperSize="9"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A85E-F25A-4EAE-A3C1-F3EFCA0ED508}">
  <dimension ref="A1:AT209"/>
  <sheetViews>
    <sheetView zoomScale="106" zoomScaleNormal="106" workbookViewId="0">
      <selection activeCell="T18" sqref="T18"/>
    </sheetView>
  </sheetViews>
  <sheetFormatPr defaultRowHeight="14.4" x14ac:dyDescent="0.3"/>
  <cols>
    <col min="2" max="2" width="3.88671875" bestFit="1" customWidth="1"/>
    <col min="3" max="3" width="12" bestFit="1" customWidth="1"/>
    <col min="4" max="4" width="6.33203125" style="6" bestFit="1" customWidth="1"/>
    <col min="5" max="22" width="10.109375" customWidth="1"/>
    <col min="23" max="23" width="8.109375" bestFit="1" customWidth="1"/>
  </cols>
  <sheetData>
    <row r="1" spans="1:45" x14ac:dyDescent="0.3">
      <c r="K1" s="10"/>
    </row>
    <row r="2" spans="1:45" ht="15" thickBot="1" x14ac:dyDescent="0.35"/>
    <row r="3" spans="1:45" x14ac:dyDescent="0.3">
      <c r="C3" s="3" t="s">
        <v>6</v>
      </c>
      <c r="D3" s="70" t="s">
        <v>0</v>
      </c>
      <c r="E3" s="82" t="s">
        <v>417</v>
      </c>
      <c r="F3" s="75" t="s">
        <v>416</v>
      </c>
      <c r="G3" s="75" t="s">
        <v>477</v>
      </c>
      <c r="H3" s="75" t="s">
        <v>488</v>
      </c>
      <c r="I3" s="76" t="s">
        <v>478</v>
      </c>
      <c r="J3" s="82" t="s">
        <v>487</v>
      </c>
      <c r="K3" s="85" t="s">
        <v>4</v>
      </c>
      <c r="L3" s="75" t="s">
        <v>489</v>
      </c>
      <c r="M3" s="75" t="s">
        <v>490</v>
      </c>
      <c r="N3" s="76" t="s">
        <v>479</v>
      </c>
      <c r="O3" s="82" t="s">
        <v>408</v>
      </c>
      <c r="P3" s="75" t="s">
        <v>476</v>
      </c>
      <c r="Q3" s="75" t="s">
        <v>451</v>
      </c>
      <c r="R3" s="75" t="s">
        <v>491</v>
      </c>
      <c r="S3" s="76" t="s">
        <v>452</v>
      </c>
      <c r="T3" s="70"/>
      <c r="U3" s="70" t="s">
        <v>518</v>
      </c>
      <c r="V3" s="70" t="s">
        <v>519</v>
      </c>
      <c r="W3" s="92" t="s">
        <v>520</v>
      </c>
      <c r="X3" s="92" t="s">
        <v>498</v>
      </c>
      <c r="Y3" s="92" t="s">
        <v>500</v>
      </c>
      <c r="Z3" t="s">
        <v>501</v>
      </c>
      <c r="AA3" s="92" t="s">
        <v>499</v>
      </c>
      <c r="AC3" t="s">
        <v>502</v>
      </c>
      <c r="AE3" s="38"/>
      <c r="AS3" s="13"/>
    </row>
    <row r="4" spans="1:45" x14ac:dyDescent="0.3">
      <c r="A4" s="70">
        <v>1</v>
      </c>
      <c r="C4" s="73">
        <v>43888</v>
      </c>
      <c r="D4" s="63">
        <v>0</v>
      </c>
      <c r="E4" s="114">
        <f t="shared" ref="E4:E11" si="0">J4+D4+F4</f>
        <v>1</v>
      </c>
      <c r="F4" s="112">
        <v>1</v>
      </c>
      <c r="G4" s="70"/>
      <c r="H4" s="72"/>
      <c r="I4" s="78"/>
      <c r="J4" s="114">
        <v>0</v>
      </c>
      <c r="K4" s="112"/>
      <c r="L4" s="70"/>
      <c r="M4" s="71"/>
      <c r="N4" s="77"/>
      <c r="O4" s="114">
        <v>0</v>
      </c>
      <c r="P4" s="112"/>
      <c r="Q4" s="70"/>
      <c r="R4" s="70"/>
      <c r="S4" s="77"/>
      <c r="T4" s="70"/>
      <c r="U4" s="112">
        <v>3</v>
      </c>
      <c r="V4" s="110"/>
      <c r="W4" s="112"/>
      <c r="AB4" t="s">
        <v>409</v>
      </c>
      <c r="AS4" s="13"/>
    </row>
    <row r="5" spans="1:45" x14ac:dyDescent="0.3">
      <c r="A5" s="70">
        <v>2</v>
      </c>
      <c r="C5" s="73">
        <v>43889</v>
      </c>
      <c r="D5" s="63">
        <f t="shared" ref="D5:D11" si="1">E4</f>
        <v>1</v>
      </c>
      <c r="E5" s="114">
        <f t="shared" si="0"/>
        <v>2</v>
      </c>
      <c r="F5" s="112">
        <v>1</v>
      </c>
      <c r="G5" s="72">
        <f t="shared" ref="G5:G36" si="2">E5/E4</f>
        <v>2</v>
      </c>
      <c r="H5" s="74">
        <f t="shared" ref="H5:H36" si="3">(G5-1)</f>
        <v>1</v>
      </c>
      <c r="I5" s="78">
        <f t="shared" ref="I5:I36" si="4">F5/F4</f>
        <v>1</v>
      </c>
      <c r="J5" s="114">
        <v>0</v>
      </c>
      <c r="K5" s="112"/>
      <c r="L5" s="70"/>
      <c r="M5" s="71"/>
      <c r="N5" s="77"/>
      <c r="O5" s="114">
        <v>0</v>
      </c>
      <c r="P5" s="112"/>
      <c r="Q5" s="70"/>
      <c r="R5" s="70"/>
      <c r="S5" s="77"/>
      <c r="T5" s="70"/>
      <c r="U5" s="112">
        <v>5</v>
      </c>
      <c r="V5" s="110"/>
      <c r="W5" s="112"/>
      <c r="X5" s="110"/>
      <c r="Y5" s="110"/>
      <c r="AB5" t="s">
        <v>411</v>
      </c>
      <c r="AF5">
        <f>J26/J25</f>
        <v>1.3947368421052631</v>
      </c>
      <c r="AS5" s="13"/>
    </row>
    <row r="6" spans="1:45" x14ac:dyDescent="0.3">
      <c r="A6" s="70">
        <v>3</v>
      </c>
      <c r="C6" s="73">
        <v>43890</v>
      </c>
      <c r="D6" s="63">
        <f t="shared" si="1"/>
        <v>2</v>
      </c>
      <c r="E6" s="114">
        <f t="shared" si="0"/>
        <v>6</v>
      </c>
      <c r="F6" s="112">
        <v>4</v>
      </c>
      <c r="G6" s="72">
        <f t="shared" si="2"/>
        <v>3</v>
      </c>
      <c r="H6" s="74">
        <f t="shared" si="3"/>
        <v>2</v>
      </c>
      <c r="I6" s="78">
        <f t="shared" si="4"/>
        <v>4</v>
      </c>
      <c r="J6" s="114">
        <v>0</v>
      </c>
      <c r="K6" s="112"/>
      <c r="L6" s="70"/>
      <c r="M6" s="71"/>
      <c r="N6" s="77"/>
      <c r="O6" s="114">
        <v>0</v>
      </c>
      <c r="P6" s="112"/>
      <c r="Q6" s="70"/>
      <c r="R6" s="70"/>
      <c r="S6" s="77"/>
      <c r="T6" s="70"/>
      <c r="U6" s="112">
        <v>13</v>
      </c>
      <c r="V6" s="110"/>
      <c r="W6" s="112"/>
      <c r="X6" s="110"/>
      <c r="Y6" s="110"/>
      <c r="AB6" t="s">
        <v>410</v>
      </c>
      <c r="AF6">
        <f>J27/J26</f>
        <v>1.2830188679245282</v>
      </c>
      <c r="AS6" s="13"/>
    </row>
    <row r="7" spans="1:45" x14ac:dyDescent="0.3">
      <c r="A7" s="70">
        <v>4</v>
      </c>
      <c r="C7" s="73">
        <v>43891</v>
      </c>
      <c r="D7" s="63">
        <f t="shared" si="1"/>
        <v>6</v>
      </c>
      <c r="E7" s="114">
        <f t="shared" si="0"/>
        <v>9</v>
      </c>
      <c r="F7" s="112">
        <v>3</v>
      </c>
      <c r="G7" s="72">
        <f t="shared" si="2"/>
        <v>1.5</v>
      </c>
      <c r="H7" s="74">
        <f t="shared" si="3"/>
        <v>0.5</v>
      </c>
      <c r="I7" s="78">
        <f t="shared" si="4"/>
        <v>0.75</v>
      </c>
      <c r="J7" s="114">
        <v>0</v>
      </c>
      <c r="K7" s="112"/>
      <c r="L7" s="70"/>
      <c r="M7" s="71"/>
      <c r="N7" s="77"/>
      <c r="O7" s="114">
        <v>0</v>
      </c>
      <c r="P7" s="112"/>
      <c r="Q7" s="70"/>
      <c r="R7" s="70"/>
      <c r="S7" s="77"/>
      <c r="T7" s="70"/>
      <c r="U7" s="112">
        <v>13</v>
      </c>
      <c r="V7" s="110">
        <f t="shared" ref="V7:V35" si="5">SUM(F1:F7)/7</f>
        <v>1.2857142857142858</v>
      </c>
      <c r="W7" s="112">
        <f t="shared" ref="W7:W35" si="6">SUM(U1:U7)/7</f>
        <v>4.8571428571428568</v>
      </c>
      <c r="X7" s="110"/>
      <c r="Y7" s="110"/>
      <c r="AF7">
        <f>J28/J27</f>
        <v>1.3161764705882353</v>
      </c>
    </row>
    <row r="8" spans="1:45" x14ac:dyDescent="0.3">
      <c r="A8" s="70">
        <v>5</v>
      </c>
      <c r="C8" s="73">
        <v>43892</v>
      </c>
      <c r="D8" s="63">
        <f t="shared" si="1"/>
        <v>9</v>
      </c>
      <c r="E8" s="114">
        <f t="shared" si="0"/>
        <v>17</v>
      </c>
      <c r="F8" s="112">
        <v>8</v>
      </c>
      <c r="G8" s="72">
        <f t="shared" si="2"/>
        <v>1.8888888888888888</v>
      </c>
      <c r="H8" s="74">
        <f t="shared" si="3"/>
        <v>0.88888888888888884</v>
      </c>
      <c r="I8" s="78">
        <f t="shared" si="4"/>
        <v>2.6666666666666665</v>
      </c>
      <c r="J8" s="114">
        <v>0</v>
      </c>
      <c r="K8" s="112"/>
      <c r="L8" s="70"/>
      <c r="M8" s="71"/>
      <c r="N8" s="77"/>
      <c r="O8" s="114">
        <v>0</v>
      </c>
      <c r="P8" s="112"/>
      <c r="Q8" s="70"/>
      <c r="R8" s="70"/>
      <c r="S8" s="77"/>
      <c r="T8" s="70"/>
      <c r="U8" s="112">
        <v>47</v>
      </c>
      <c r="V8" s="110">
        <f t="shared" si="5"/>
        <v>2.4285714285714284</v>
      </c>
      <c r="W8" s="112">
        <f t="shared" si="6"/>
        <v>11.571428571428571</v>
      </c>
      <c r="X8" s="110"/>
      <c r="Y8" s="110"/>
      <c r="AB8" t="s">
        <v>412</v>
      </c>
      <c r="AF8">
        <f>J29/J28</f>
        <v>1.1899441340782122</v>
      </c>
    </row>
    <row r="9" spans="1:45" x14ac:dyDescent="0.3">
      <c r="A9" s="70">
        <v>6</v>
      </c>
      <c r="C9" s="73">
        <v>43893</v>
      </c>
      <c r="D9" s="63">
        <f t="shared" si="1"/>
        <v>17</v>
      </c>
      <c r="E9" s="114">
        <f t="shared" si="0"/>
        <v>23</v>
      </c>
      <c r="F9" s="112">
        <v>6</v>
      </c>
      <c r="G9" s="72">
        <f t="shared" si="2"/>
        <v>1.3529411764705883</v>
      </c>
      <c r="H9" s="74">
        <f t="shared" si="3"/>
        <v>0.35294117647058831</v>
      </c>
      <c r="I9" s="78">
        <f t="shared" si="4"/>
        <v>0.75</v>
      </c>
      <c r="J9" s="114">
        <v>0</v>
      </c>
      <c r="K9" s="112"/>
      <c r="L9" s="70"/>
      <c r="M9" s="71"/>
      <c r="N9" s="77"/>
      <c r="O9" s="114">
        <v>0</v>
      </c>
      <c r="P9" s="112"/>
      <c r="Q9" s="70"/>
      <c r="R9" s="70"/>
      <c r="S9" s="77"/>
      <c r="T9" s="70"/>
      <c r="U9" s="112">
        <v>40</v>
      </c>
      <c r="V9" s="110">
        <f t="shared" si="5"/>
        <v>3.2857142857142856</v>
      </c>
      <c r="W9" s="112">
        <f t="shared" si="6"/>
        <v>17.285714285714285</v>
      </c>
      <c r="X9" s="110"/>
      <c r="Y9" s="110"/>
      <c r="AB9" t="s">
        <v>413</v>
      </c>
    </row>
    <row r="10" spans="1:45" x14ac:dyDescent="0.3">
      <c r="A10" s="70">
        <v>7</v>
      </c>
      <c r="C10" s="73">
        <v>43894</v>
      </c>
      <c r="D10" s="63">
        <f t="shared" si="1"/>
        <v>23</v>
      </c>
      <c r="E10" s="114">
        <f t="shared" si="0"/>
        <v>38</v>
      </c>
      <c r="F10" s="112">
        <v>15</v>
      </c>
      <c r="G10" s="72">
        <f t="shared" si="2"/>
        <v>1.6521739130434783</v>
      </c>
      <c r="H10" s="74">
        <f t="shared" si="3"/>
        <v>0.65217391304347827</v>
      </c>
      <c r="I10" s="78">
        <f t="shared" si="4"/>
        <v>2.5</v>
      </c>
      <c r="J10" s="114">
        <v>0</v>
      </c>
      <c r="K10" s="112"/>
      <c r="L10" s="70"/>
      <c r="M10" s="71"/>
      <c r="N10" s="77"/>
      <c r="O10" s="114">
        <v>0</v>
      </c>
      <c r="P10" s="112"/>
      <c r="Q10" s="70"/>
      <c r="R10" s="70"/>
      <c r="S10" s="77"/>
      <c r="T10" s="70"/>
      <c r="U10" s="112">
        <v>41</v>
      </c>
      <c r="V10" s="110">
        <f t="shared" si="5"/>
        <v>5.4285714285714288</v>
      </c>
      <c r="W10" s="112">
        <f t="shared" si="6"/>
        <v>23.142857142857142</v>
      </c>
      <c r="X10" s="110">
        <f t="shared" ref="X10:X35" si="7">Y10/7</f>
        <v>5.4285714285714288</v>
      </c>
      <c r="Y10" s="111">
        <f t="shared" ref="Y10:Y34" si="8">SUM(F4:F10)</f>
        <v>38</v>
      </c>
      <c r="Z10" s="111">
        <f>SUM(P4:P10)</f>
        <v>0</v>
      </c>
      <c r="AA10" s="111">
        <f t="shared" ref="AA10:AA36" si="9">SUM(K4:K10)</f>
        <v>0</v>
      </c>
      <c r="AB10" t="s">
        <v>423</v>
      </c>
    </row>
    <row r="11" spans="1:45" x14ac:dyDescent="0.3">
      <c r="A11" s="70">
        <v>8</v>
      </c>
      <c r="C11" s="73">
        <v>43895</v>
      </c>
      <c r="D11" s="63">
        <f t="shared" si="1"/>
        <v>38</v>
      </c>
      <c r="E11" s="114">
        <f t="shared" si="0"/>
        <v>82</v>
      </c>
      <c r="F11" s="112">
        <v>44</v>
      </c>
      <c r="G11" s="72">
        <f t="shared" si="2"/>
        <v>2.1578947368421053</v>
      </c>
      <c r="H11" s="74">
        <f t="shared" si="3"/>
        <v>1.1578947368421053</v>
      </c>
      <c r="I11" s="78">
        <f t="shared" si="4"/>
        <v>2.9333333333333331</v>
      </c>
      <c r="J11" s="114">
        <v>0</v>
      </c>
      <c r="K11" s="112"/>
      <c r="L11" s="70"/>
      <c r="M11" s="71"/>
      <c r="N11" s="77"/>
      <c r="O11" s="114">
        <v>0</v>
      </c>
      <c r="P11" s="112"/>
      <c r="Q11" s="70"/>
      <c r="R11" s="70"/>
      <c r="S11" s="77"/>
      <c r="T11" s="70"/>
      <c r="U11" s="112">
        <v>41</v>
      </c>
      <c r="V11" s="110">
        <f t="shared" si="5"/>
        <v>11.571428571428571</v>
      </c>
      <c r="W11" s="112">
        <f t="shared" si="6"/>
        <v>28.571428571428573</v>
      </c>
      <c r="X11" s="110">
        <f t="shared" si="7"/>
        <v>11.571428571428571</v>
      </c>
      <c r="Y11" s="111">
        <f t="shared" si="8"/>
        <v>81</v>
      </c>
      <c r="Z11" s="111">
        <f t="shared" ref="Z11:Z36" si="10">SUM(P5:P11)</f>
        <v>0</v>
      </c>
      <c r="AA11" s="111">
        <f t="shared" si="9"/>
        <v>0</v>
      </c>
    </row>
    <row r="12" spans="1:45" x14ac:dyDescent="0.3">
      <c r="A12" s="70">
        <v>9</v>
      </c>
      <c r="C12" s="73">
        <v>43896</v>
      </c>
      <c r="D12" s="63">
        <f t="shared" ref="D12:D36" si="11">E11-J12-O12</f>
        <v>81</v>
      </c>
      <c r="E12" s="114">
        <f t="shared" ref="E12:E36" si="12">J12+D12+F12+O12</f>
        <v>128</v>
      </c>
      <c r="F12" s="112">
        <v>46</v>
      </c>
      <c r="G12" s="72">
        <f t="shared" si="2"/>
        <v>1.5609756097560976</v>
      </c>
      <c r="H12" s="74">
        <f t="shared" si="3"/>
        <v>0.56097560975609762</v>
      </c>
      <c r="I12" s="78">
        <f t="shared" si="4"/>
        <v>1.0454545454545454</v>
      </c>
      <c r="J12" s="114">
        <v>1</v>
      </c>
      <c r="K12" s="112">
        <v>1</v>
      </c>
      <c r="L12" s="70"/>
      <c r="M12" s="71"/>
      <c r="N12" s="77"/>
      <c r="O12" s="114">
        <v>0</v>
      </c>
      <c r="P12" s="112"/>
      <c r="Q12" s="70"/>
      <c r="R12" s="70"/>
      <c r="S12" s="77"/>
      <c r="T12" s="70"/>
      <c r="U12" s="112">
        <v>33</v>
      </c>
      <c r="V12" s="110">
        <f t="shared" si="5"/>
        <v>18</v>
      </c>
      <c r="W12" s="112">
        <f t="shared" si="6"/>
        <v>32.571428571428569</v>
      </c>
      <c r="X12" s="110">
        <f t="shared" si="7"/>
        <v>18</v>
      </c>
      <c r="Y12" s="111">
        <f t="shared" si="8"/>
        <v>126</v>
      </c>
      <c r="Z12" s="111">
        <f t="shared" si="10"/>
        <v>0</v>
      </c>
      <c r="AA12" s="111">
        <f t="shared" si="9"/>
        <v>1</v>
      </c>
      <c r="AB12" t="s">
        <v>414</v>
      </c>
      <c r="AS12" t="s">
        <v>463</v>
      </c>
    </row>
    <row r="13" spans="1:45" x14ac:dyDescent="0.3">
      <c r="A13" s="70">
        <v>10</v>
      </c>
      <c r="C13" s="73">
        <v>43897</v>
      </c>
      <c r="D13" s="63">
        <f t="shared" si="11"/>
        <v>127</v>
      </c>
      <c r="E13" s="114">
        <f t="shared" si="12"/>
        <v>188</v>
      </c>
      <c r="F13" s="112">
        <v>60</v>
      </c>
      <c r="G13" s="72">
        <f t="shared" si="2"/>
        <v>1.46875</v>
      </c>
      <c r="H13" s="74">
        <f t="shared" si="3"/>
        <v>0.46875</v>
      </c>
      <c r="I13" s="78">
        <f t="shared" si="4"/>
        <v>1.3043478260869565</v>
      </c>
      <c r="J13" s="114">
        <f t="shared" ref="J13:J36" si="13">J12+K13</f>
        <v>1</v>
      </c>
      <c r="K13" s="112">
        <v>0</v>
      </c>
      <c r="L13" s="72"/>
      <c r="M13" s="72"/>
      <c r="N13" s="77"/>
      <c r="O13" s="114">
        <v>0</v>
      </c>
      <c r="P13" s="112"/>
      <c r="Q13" s="70"/>
      <c r="R13" s="70"/>
      <c r="S13" s="77"/>
      <c r="T13" s="70"/>
      <c r="U13" s="112">
        <v>45</v>
      </c>
      <c r="V13" s="110">
        <f t="shared" si="5"/>
        <v>26</v>
      </c>
      <c r="W13" s="112">
        <f t="shared" si="6"/>
        <v>37.142857142857146</v>
      </c>
      <c r="X13" s="110">
        <f t="shared" si="7"/>
        <v>26</v>
      </c>
      <c r="Y13" s="111">
        <f t="shared" si="8"/>
        <v>182</v>
      </c>
      <c r="Z13" s="111">
        <f t="shared" si="10"/>
        <v>0</v>
      </c>
      <c r="AA13" s="111">
        <f t="shared" si="9"/>
        <v>1</v>
      </c>
      <c r="AB13" t="s">
        <v>415</v>
      </c>
    </row>
    <row r="14" spans="1:45" x14ac:dyDescent="0.3">
      <c r="A14" s="70">
        <v>11</v>
      </c>
      <c r="C14" s="73">
        <v>43898</v>
      </c>
      <c r="D14" s="63">
        <f t="shared" si="11"/>
        <v>185</v>
      </c>
      <c r="E14" s="114">
        <f t="shared" si="12"/>
        <v>265</v>
      </c>
      <c r="F14" s="112">
        <v>77</v>
      </c>
      <c r="G14" s="72">
        <f t="shared" si="2"/>
        <v>1.4095744680851063</v>
      </c>
      <c r="H14" s="74">
        <f t="shared" si="3"/>
        <v>0.40957446808510634</v>
      </c>
      <c r="I14" s="78">
        <f t="shared" si="4"/>
        <v>1.2833333333333334</v>
      </c>
      <c r="J14" s="114">
        <f t="shared" si="13"/>
        <v>3</v>
      </c>
      <c r="K14" s="112">
        <v>2</v>
      </c>
      <c r="L14" s="72"/>
      <c r="M14" s="72"/>
      <c r="N14" s="77"/>
      <c r="O14" s="114">
        <v>0</v>
      </c>
      <c r="P14" s="112"/>
      <c r="Q14" s="70"/>
      <c r="R14" s="70"/>
      <c r="S14" s="77"/>
      <c r="T14" s="70"/>
      <c r="U14" s="112">
        <v>71</v>
      </c>
      <c r="V14" s="110">
        <f t="shared" si="5"/>
        <v>36.571428571428569</v>
      </c>
      <c r="W14" s="112">
        <f t="shared" si="6"/>
        <v>45.428571428571431</v>
      </c>
      <c r="X14" s="110">
        <f t="shared" si="7"/>
        <v>36.571428571428569</v>
      </c>
      <c r="Y14" s="111">
        <f t="shared" si="8"/>
        <v>256</v>
      </c>
      <c r="Z14" s="111">
        <f t="shared" si="10"/>
        <v>0</v>
      </c>
      <c r="AA14" s="111">
        <f t="shared" si="9"/>
        <v>3</v>
      </c>
    </row>
    <row r="15" spans="1:45" x14ac:dyDescent="0.3">
      <c r="A15" s="70">
        <v>12</v>
      </c>
      <c r="C15" s="73">
        <v>43899</v>
      </c>
      <c r="D15" s="63">
        <f t="shared" si="11"/>
        <v>262</v>
      </c>
      <c r="E15" s="114">
        <f t="shared" si="12"/>
        <v>321</v>
      </c>
      <c r="F15" s="112">
        <v>56</v>
      </c>
      <c r="G15" s="72">
        <f t="shared" si="2"/>
        <v>1.2113207547169811</v>
      </c>
      <c r="H15" s="74">
        <f t="shared" si="3"/>
        <v>0.21132075471698109</v>
      </c>
      <c r="I15" s="78">
        <f t="shared" si="4"/>
        <v>0.72727272727272729</v>
      </c>
      <c r="J15" s="114">
        <f t="shared" si="13"/>
        <v>3</v>
      </c>
      <c r="K15" s="112">
        <v>0</v>
      </c>
      <c r="L15" s="72">
        <f t="shared" ref="L15:L19" si="14">J15/J14</f>
        <v>1</v>
      </c>
      <c r="M15" s="74">
        <f t="shared" ref="M15:M32" si="15">L15-1</f>
        <v>0</v>
      </c>
      <c r="N15" s="77"/>
      <c r="O15" s="114">
        <v>0</v>
      </c>
      <c r="P15" s="112"/>
      <c r="Q15" s="72"/>
      <c r="R15" s="74"/>
      <c r="S15" s="77"/>
      <c r="T15" s="70"/>
      <c r="U15" s="112">
        <v>77</v>
      </c>
      <c r="V15" s="110">
        <f t="shared" si="5"/>
        <v>43.428571428571431</v>
      </c>
      <c r="W15" s="112">
        <f t="shared" si="6"/>
        <v>49.714285714285715</v>
      </c>
      <c r="X15" s="110">
        <f t="shared" si="7"/>
        <v>43.428571428571431</v>
      </c>
      <c r="Y15" s="111">
        <f t="shared" si="8"/>
        <v>304</v>
      </c>
      <c r="Z15" s="111">
        <f t="shared" si="10"/>
        <v>0</v>
      </c>
      <c r="AA15" s="111">
        <f t="shared" si="9"/>
        <v>3</v>
      </c>
    </row>
    <row r="16" spans="1:45" x14ac:dyDescent="0.3">
      <c r="A16" s="70">
        <v>13</v>
      </c>
      <c r="C16" s="73">
        <v>43900</v>
      </c>
      <c r="D16" s="63">
        <f t="shared" si="11"/>
        <v>317</v>
      </c>
      <c r="E16" s="114">
        <f t="shared" si="12"/>
        <v>382</v>
      </c>
      <c r="F16" s="112">
        <v>61</v>
      </c>
      <c r="G16" s="72">
        <f t="shared" si="2"/>
        <v>1.190031152647975</v>
      </c>
      <c r="H16" s="74">
        <f t="shared" si="3"/>
        <v>0.19003115264797499</v>
      </c>
      <c r="I16" s="78">
        <f t="shared" si="4"/>
        <v>1.0892857142857142</v>
      </c>
      <c r="J16" s="114">
        <f t="shared" si="13"/>
        <v>4</v>
      </c>
      <c r="K16" s="112">
        <v>1</v>
      </c>
      <c r="L16" s="72">
        <f t="shared" si="14"/>
        <v>1.3333333333333333</v>
      </c>
      <c r="M16" s="74">
        <f t="shared" si="15"/>
        <v>0.33333333333333326</v>
      </c>
      <c r="N16" s="77"/>
      <c r="O16" s="114">
        <v>0</v>
      </c>
      <c r="P16" s="112"/>
      <c r="Q16" s="72"/>
      <c r="R16" s="74"/>
      <c r="S16" s="77"/>
      <c r="T16" s="70"/>
      <c r="U16" s="112">
        <v>135</v>
      </c>
      <c r="V16" s="110">
        <f t="shared" si="5"/>
        <v>51.285714285714285</v>
      </c>
      <c r="W16" s="112">
        <f t="shared" si="6"/>
        <v>63.285714285714285</v>
      </c>
      <c r="X16" s="110">
        <f t="shared" si="7"/>
        <v>51.285714285714285</v>
      </c>
      <c r="Y16" s="111">
        <f t="shared" si="8"/>
        <v>359</v>
      </c>
      <c r="Z16" s="111">
        <f t="shared" si="10"/>
        <v>0</v>
      </c>
      <c r="AA16" s="111">
        <f t="shared" si="9"/>
        <v>4</v>
      </c>
    </row>
    <row r="17" spans="1:27" x14ac:dyDescent="0.3">
      <c r="A17" s="70">
        <v>14</v>
      </c>
      <c r="C17" s="73">
        <v>43901</v>
      </c>
      <c r="D17" s="63">
        <f t="shared" si="11"/>
        <v>377</v>
      </c>
      <c r="E17" s="114">
        <f t="shared" si="12"/>
        <v>503</v>
      </c>
      <c r="F17" s="112">
        <v>121</v>
      </c>
      <c r="G17" s="72">
        <f t="shared" si="2"/>
        <v>1.3167539267015707</v>
      </c>
      <c r="H17" s="74">
        <f t="shared" si="3"/>
        <v>0.31675392670157065</v>
      </c>
      <c r="I17" s="78">
        <f t="shared" si="4"/>
        <v>1.9836065573770492</v>
      </c>
      <c r="J17" s="114">
        <f t="shared" si="13"/>
        <v>5</v>
      </c>
      <c r="K17" s="112">
        <v>1</v>
      </c>
      <c r="L17" s="72">
        <f t="shared" si="14"/>
        <v>1.25</v>
      </c>
      <c r="M17" s="74">
        <f t="shared" si="15"/>
        <v>0.25</v>
      </c>
      <c r="N17" s="77"/>
      <c r="O17" s="114">
        <v>0</v>
      </c>
      <c r="P17" s="112"/>
      <c r="Q17" s="72"/>
      <c r="R17" s="74"/>
      <c r="S17" s="77"/>
      <c r="T17" s="70"/>
      <c r="U17" s="112">
        <v>172</v>
      </c>
      <c r="V17" s="110">
        <f t="shared" si="5"/>
        <v>66.428571428571431</v>
      </c>
      <c r="W17" s="112">
        <f t="shared" si="6"/>
        <v>82</v>
      </c>
      <c r="X17" s="110">
        <f t="shared" si="7"/>
        <v>66.428571428571431</v>
      </c>
      <c r="Y17" s="111">
        <f t="shared" si="8"/>
        <v>465</v>
      </c>
      <c r="Z17" s="111">
        <f t="shared" si="10"/>
        <v>0</v>
      </c>
      <c r="AA17" s="111">
        <f t="shared" si="9"/>
        <v>5</v>
      </c>
    </row>
    <row r="18" spans="1:27" x14ac:dyDescent="0.3">
      <c r="A18" s="70">
        <v>15</v>
      </c>
      <c r="C18" s="73">
        <v>43902</v>
      </c>
      <c r="D18" s="63">
        <f t="shared" si="11"/>
        <v>498</v>
      </c>
      <c r="E18" s="114">
        <f t="shared" si="12"/>
        <v>614</v>
      </c>
      <c r="F18" s="112">
        <v>111</v>
      </c>
      <c r="G18" s="72">
        <f t="shared" si="2"/>
        <v>1.2206759443339961</v>
      </c>
      <c r="H18" s="74">
        <f t="shared" si="3"/>
        <v>0.22067594433399607</v>
      </c>
      <c r="I18" s="78">
        <f t="shared" si="4"/>
        <v>0.9173553719008265</v>
      </c>
      <c r="J18" s="114">
        <f t="shared" si="13"/>
        <v>5</v>
      </c>
      <c r="K18" s="112">
        <v>0</v>
      </c>
      <c r="L18" s="72">
        <f t="shared" si="14"/>
        <v>1</v>
      </c>
      <c r="M18" s="74">
        <f t="shared" si="15"/>
        <v>0</v>
      </c>
      <c r="N18" s="77"/>
      <c r="O18" s="114">
        <v>0</v>
      </c>
      <c r="P18" s="112"/>
      <c r="Q18" s="72"/>
      <c r="R18" s="74"/>
      <c r="S18" s="77"/>
      <c r="T18" s="70"/>
      <c r="U18" s="112">
        <v>184</v>
      </c>
      <c r="V18" s="110">
        <f t="shared" si="5"/>
        <v>76</v>
      </c>
      <c r="W18" s="112">
        <f t="shared" si="6"/>
        <v>102.42857142857143</v>
      </c>
      <c r="X18" s="110">
        <f t="shared" si="7"/>
        <v>76</v>
      </c>
      <c r="Y18" s="111">
        <f t="shared" si="8"/>
        <v>532</v>
      </c>
      <c r="Z18" s="111">
        <f t="shared" si="10"/>
        <v>0</v>
      </c>
      <c r="AA18" s="111">
        <f t="shared" si="9"/>
        <v>5</v>
      </c>
    </row>
    <row r="19" spans="1:27" x14ac:dyDescent="0.3">
      <c r="A19" s="70">
        <v>16</v>
      </c>
      <c r="C19" s="73">
        <v>43903</v>
      </c>
      <c r="D19" s="63">
        <f t="shared" si="11"/>
        <v>489</v>
      </c>
      <c r="E19" s="114">
        <f t="shared" si="12"/>
        <v>804</v>
      </c>
      <c r="F19" s="112">
        <v>190</v>
      </c>
      <c r="G19" s="72">
        <f t="shared" si="2"/>
        <v>1.3094462540716612</v>
      </c>
      <c r="H19" s="74">
        <f t="shared" si="3"/>
        <v>0.30944625407166115</v>
      </c>
      <c r="I19" s="78">
        <f t="shared" si="4"/>
        <v>1.7117117117117118</v>
      </c>
      <c r="J19" s="114">
        <f t="shared" si="13"/>
        <v>10</v>
      </c>
      <c r="K19" s="112">
        <v>5</v>
      </c>
      <c r="L19" s="72">
        <f t="shared" si="14"/>
        <v>2</v>
      </c>
      <c r="M19" s="74">
        <f t="shared" si="15"/>
        <v>1</v>
      </c>
      <c r="N19" s="77"/>
      <c r="O19" s="114">
        <v>115</v>
      </c>
      <c r="P19" s="112">
        <f t="shared" ref="P19:P32" si="16">O19-O18</f>
        <v>115</v>
      </c>
      <c r="Q19" s="72"/>
      <c r="R19" s="74"/>
      <c r="S19" s="77"/>
      <c r="T19" s="70"/>
      <c r="U19" s="112">
        <v>216</v>
      </c>
      <c r="V19" s="110">
        <f t="shared" si="5"/>
        <v>96.571428571428569</v>
      </c>
      <c r="W19" s="112">
        <f t="shared" si="6"/>
        <v>128.57142857142858</v>
      </c>
      <c r="X19" s="110">
        <f t="shared" si="7"/>
        <v>96.571428571428569</v>
      </c>
      <c r="Y19" s="111">
        <f t="shared" si="8"/>
        <v>676</v>
      </c>
      <c r="Z19" s="111">
        <f t="shared" si="10"/>
        <v>115</v>
      </c>
      <c r="AA19" s="111">
        <f t="shared" si="9"/>
        <v>9</v>
      </c>
    </row>
    <row r="20" spans="1:27" x14ac:dyDescent="0.3">
      <c r="A20" s="70">
        <v>17</v>
      </c>
      <c r="C20" s="73">
        <v>43904</v>
      </c>
      <c r="D20" s="63">
        <f t="shared" si="11"/>
        <v>656</v>
      </c>
      <c r="E20" s="114">
        <f t="shared" si="12"/>
        <v>959</v>
      </c>
      <c r="F20" s="112">
        <v>155</v>
      </c>
      <c r="G20" s="72">
        <f t="shared" si="2"/>
        <v>1.1927860696517414</v>
      </c>
      <c r="H20" s="74">
        <f t="shared" si="3"/>
        <v>0.19278606965174139</v>
      </c>
      <c r="I20" s="78">
        <f t="shared" si="4"/>
        <v>0.81578947368421051</v>
      </c>
      <c r="J20" s="114">
        <f t="shared" si="13"/>
        <v>12</v>
      </c>
      <c r="K20" s="112">
        <v>2</v>
      </c>
      <c r="L20" s="72">
        <f>J20/J19</f>
        <v>1.2</v>
      </c>
      <c r="M20" s="74">
        <f t="shared" si="15"/>
        <v>0.19999999999999996</v>
      </c>
      <c r="N20" s="78">
        <f t="shared" ref="N20:N31" si="17">K20/K19</f>
        <v>0.4</v>
      </c>
      <c r="O20" s="114">
        <v>136</v>
      </c>
      <c r="P20" s="112">
        <f t="shared" si="16"/>
        <v>21</v>
      </c>
      <c r="Q20" s="72">
        <f t="shared" ref="Q20" si="18">O20/O19</f>
        <v>1.182608695652174</v>
      </c>
      <c r="R20" s="74">
        <f t="shared" ref="R20" si="19">Q20-1</f>
        <v>0.18260869565217397</v>
      </c>
      <c r="S20" s="77"/>
      <c r="T20" s="70"/>
      <c r="U20" s="112">
        <v>221</v>
      </c>
      <c r="V20" s="110">
        <f t="shared" si="5"/>
        <v>110.14285714285714</v>
      </c>
      <c r="W20" s="112">
        <f t="shared" si="6"/>
        <v>153.71428571428572</v>
      </c>
      <c r="X20" s="110">
        <f t="shared" si="7"/>
        <v>110.14285714285714</v>
      </c>
      <c r="Y20" s="111">
        <f t="shared" si="8"/>
        <v>771</v>
      </c>
      <c r="Z20" s="111">
        <f t="shared" si="10"/>
        <v>136</v>
      </c>
      <c r="AA20" s="111">
        <f t="shared" si="9"/>
        <v>11</v>
      </c>
    </row>
    <row r="21" spans="1:27" x14ac:dyDescent="0.3">
      <c r="A21" s="70">
        <v>18</v>
      </c>
      <c r="C21" s="73">
        <v>43905</v>
      </c>
      <c r="D21" s="63">
        <f t="shared" si="11"/>
        <v>777</v>
      </c>
      <c r="E21" s="114">
        <f t="shared" si="12"/>
        <v>1135</v>
      </c>
      <c r="F21" s="112">
        <v>176</v>
      </c>
      <c r="G21" s="72">
        <f t="shared" si="2"/>
        <v>1.1835245046923879</v>
      </c>
      <c r="H21" s="74">
        <f t="shared" si="3"/>
        <v>0.1835245046923879</v>
      </c>
      <c r="I21" s="78">
        <f t="shared" si="4"/>
        <v>1.1354838709677419</v>
      </c>
      <c r="J21" s="114">
        <f t="shared" si="13"/>
        <v>20</v>
      </c>
      <c r="K21" s="112">
        <v>8</v>
      </c>
      <c r="L21" s="72">
        <f t="shared" ref="L21:L36" si="20">J21/J20</f>
        <v>1.6666666666666667</v>
      </c>
      <c r="M21" s="74">
        <f t="shared" si="15"/>
        <v>0.66666666666666674</v>
      </c>
      <c r="N21" s="78">
        <f t="shared" si="17"/>
        <v>4</v>
      </c>
      <c r="O21" s="114">
        <v>162</v>
      </c>
      <c r="P21" s="112">
        <f t="shared" si="16"/>
        <v>26</v>
      </c>
      <c r="Q21" s="72">
        <f>O21/O20</f>
        <v>1.1911764705882353</v>
      </c>
      <c r="R21" s="74">
        <f>Q21-1</f>
        <v>0.19117647058823528</v>
      </c>
      <c r="S21" s="83">
        <f>P21/P20</f>
        <v>1.2380952380952381</v>
      </c>
      <c r="T21" s="124"/>
      <c r="U21" s="112">
        <v>234</v>
      </c>
      <c r="V21" s="110">
        <f t="shared" si="5"/>
        <v>124.28571428571429</v>
      </c>
      <c r="W21" s="112">
        <f t="shared" si="6"/>
        <v>177</v>
      </c>
      <c r="X21" s="110">
        <f t="shared" si="7"/>
        <v>124.28571428571429</v>
      </c>
      <c r="Y21" s="111">
        <f t="shared" si="8"/>
        <v>870</v>
      </c>
      <c r="Z21" s="111">
        <f t="shared" si="10"/>
        <v>162</v>
      </c>
      <c r="AA21" s="111">
        <f t="shared" si="9"/>
        <v>17</v>
      </c>
    </row>
    <row r="22" spans="1:27" x14ac:dyDescent="0.3">
      <c r="A22" s="70">
        <v>19</v>
      </c>
      <c r="C22" s="73">
        <v>43906</v>
      </c>
      <c r="D22" s="63">
        <f t="shared" si="11"/>
        <v>906</v>
      </c>
      <c r="E22" s="114">
        <f t="shared" si="12"/>
        <v>1413</v>
      </c>
      <c r="F22" s="112">
        <v>278</v>
      </c>
      <c r="G22" s="72">
        <f t="shared" si="2"/>
        <v>1.2449339207048458</v>
      </c>
      <c r="H22" s="74">
        <f t="shared" si="3"/>
        <v>0.24493392070484576</v>
      </c>
      <c r="I22" s="78">
        <f t="shared" si="4"/>
        <v>1.5795454545454546</v>
      </c>
      <c r="J22" s="114">
        <f t="shared" si="13"/>
        <v>24</v>
      </c>
      <c r="K22" s="112">
        <v>4</v>
      </c>
      <c r="L22" s="72">
        <f t="shared" si="20"/>
        <v>1.2</v>
      </c>
      <c r="M22" s="74">
        <f t="shared" si="15"/>
        <v>0.19999999999999996</v>
      </c>
      <c r="N22" s="78">
        <f t="shared" si="17"/>
        <v>0.5</v>
      </c>
      <c r="O22" s="114">
        <v>205</v>
      </c>
      <c r="P22" s="112">
        <f t="shared" si="16"/>
        <v>43</v>
      </c>
      <c r="Q22" s="72">
        <f t="shared" ref="Q22:Q35" si="21">O22/O21</f>
        <v>1.2654320987654322</v>
      </c>
      <c r="R22" s="74">
        <f t="shared" ref="R22:R32" si="22">Q22-1</f>
        <v>0.26543209876543217</v>
      </c>
      <c r="S22" s="83">
        <f t="shared" ref="S22:S23" si="23">P22/P21</f>
        <v>1.6538461538461537</v>
      </c>
      <c r="T22" s="124"/>
      <c r="U22" s="112">
        <v>272</v>
      </c>
      <c r="V22" s="110">
        <f t="shared" si="5"/>
        <v>156</v>
      </c>
      <c r="W22" s="112">
        <f t="shared" si="6"/>
        <v>204.85714285714286</v>
      </c>
      <c r="X22" s="110">
        <f t="shared" si="7"/>
        <v>156</v>
      </c>
      <c r="Y22" s="111">
        <f t="shared" si="8"/>
        <v>1092</v>
      </c>
      <c r="Z22" s="111">
        <f t="shared" si="10"/>
        <v>205</v>
      </c>
      <c r="AA22" s="111">
        <f t="shared" si="9"/>
        <v>21</v>
      </c>
    </row>
    <row r="23" spans="1:27" x14ac:dyDescent="0.3">
      <c r="A23" s="70">
        <v>20</v>
      </c>
      <c r="C23" s="73">
        <v>43907</v>
      </c>
      <c r="D23" s="63">
        <f t="shared" si="11"/>
        <v>1056</v>
      </c>
      <c r="E23" s="114">
        <f t="shared" si="12"/>
        <v>1705</v>
      </c>
      <c r="F23" s="112">
        <v>292</v>
      </c>
      <c r="G23" s="72">
        <f t="shared" si="2"/>
        <v>1.2066525123849965</v>
      </c>
      <c r="H23" s="74">
        <f t="shared" si="3"/>
        <v>0.20665251238499649</v>
      </c>
      <c r="I23" s="78">
        <f t="shared" si="4"/>
        <v>1.0503597122302157</v>
      </c>
      <c r="J23" s="114">
        <f t="shared" si="13"/>
        <v>43</v>
      </c>
      <c r="K23" s="112">
        <v>19</v>
      </c>
      <c r="L23" s="72">
        <f t="shared" si="20"/>
        <v>1.7916666666666667</v>
      </c>
      <c r="M23" s="74">
        <f t="shared" si="15"/>
        <v>0.79166666666666674</v>
      </c>
      <c r="N23" s="78">
        <f t="shared" si="17"/>
        <v>4.75</v>
      </c>
      <c r="O23" s="114">
        <v>314</v>
      </c>
      <c r="P23" s="112">
        <f t="shared" si="16"/>
        <v>109</v>
      </c>
      <c r="Q23" s="72">
        <f t="shared" si="21"/>
        <v>1.5317073170731708</v>
      </c>
      <c r="R23" s="74">
        <f t="shared" si="22"/>
        <v>0.53170731707317076</v>
      </c>
      <c r="S23" s="83">
        <f t="shared" si="23"/>
        <v>2.5348837209302326</v>
      </c>
      <c r="T23" s="124"/>
      <c r="U23" s="112">
        <v>372</v>
      </c>
      <c r="V23" s="110">
        <f t="shared" si="5"/>
        <v>189</v>
      </c>
      <c r="W23" s="112">
        <f t="shared" si="6"/>
        <v>238.71428571428572</v>
      </c>
      <c r="X23" s="110">
        <f t="shared" si="7"/>
        <v>189</v>
      </c>
      <c r="Y23" s="111">
        <f t="shared" si="8"/>
        <v>1323</v>
      </c>
      <c r="Z23" s="111">
        <f t="shared" si="10"/>
        <v>314</v>
      </c>
      <c r="AA23" s="111">
        <f t="shared" si="9"/>
        <v>39</v>
      </c>
    </row>
    <row r="24" spans="1:27" x14ac:dyDescent="0.3">
      <c r="A24" s="70">
        <v>21</v>
      </c>
      <c r="C24" s="73">
        <v>43908</v>
      </c>
      <c r="D24" s="63">
        <f t="shared" si="11"/>
        <v>1239</v>
      </c>
      <c r="E24" s="114">
        <f t="shared" si="12"/>
        <v>2051</v>
      </c>
      <c r="F24" s="112">
        <v>346</v>
      </c>
      <c r="G24" s="72">
        <f t="shared" si="2"/>
        <v>1.202932551319648</v>
      </c>
      <c r="H24" s="74">
        <f t="shared" si="3"/>
        <v>0.20293255131964805</v>
      </c>
      <c r="I24" s="78">
        <f t="shared" si="4"/>
        <v>1.1849315068493151</v>
      </c>
      <c r="J24" s="114">
        <f t="shared" si="13"/>
        <v>58</v>
      </c>
      <c r="K24" s="112">
        <v>15</v>
      </c>
      <c r="L24" s="72">
        <f t="shared" si="20"/>
        <v>1.3488372093023255</v>
      </c>
      <c r="M24" s="74">
        <f t="shared" si="15"/>
        <v>0.34883720930232553</v>
      </c>
      <c r="N24" s="78">
        <f t="shared" si="17"/>
        <v>0.78947368421052633</v>
      </c>
      <c r="O24" s="114">
        <v>408</v>
      </c>
      <c r="P24" s="112">
        <f t="shared" si="16"/>
        <v>94</v>
      </c>
      <c r="Q24" s="72">
        <f t="shared" si="21"/>
        <v>1.2993630573248407</v>
      </c>
      <c r="R24" s="74">
        <f t="shared" si="22"/>
        <v>0.2993630573248407</v>
      </c>
      <c r="S24" s="83">
        <f>P24/P23</f>
        <v>0.86238532110091748</v>
      </c>
      <c r="T24" s="124"/>
      <c r="U24" s="112">
        <v>459</v>
      </c>
      <c r="V24" s="110">
        <f t="shared" si="5"/>
        <v>221.14285714285714</v>
      </c>
      <c r="W24" s="112">
        <f t="shared" si="6"/>
        <v>279.71428571428572</v>
      </c>
      <c r="X24" s="110">
        <f t="shared" si="7"/>
        <v>221.14285714285714</v>
      </c>
      <c r="Y24" s="111">
        <f t="shared" si="8"/>
        <v>1548</v>
      </c>
      <c r="Z24" s="111">
        <f t="shared" si="10"/>
        <v>408</v>
      </c>
      <c r="AA24" s="111">
        <f t="shared" si="9"/>
        <v>53</v>
      </c>
    </row>
    <row r="25" spans="1:27" x14ac:dyDescent="0.3">
      <c r="A25" s="70">
        <v>22</v>
      </c>
      <c r="C25" s="73">
        <v>43909</v>
      </c>
      <c r="D25" s="63">
        <f t="shared" si="11"/>
        <v>1486</v>
      </c>
      <c r="E25" s="114">
        <f t="shared" si="12"/>
        <v>2460</v>
      </c>
      <c r="F25" s="112">
        <v>409</v>
      </c>
      <c r="G25" s="72">
        <f t="shared" si="2"/>
        <v>1.1994149195514383</v>
      </c>
      <c r="H25" s="74">
        <f t="shared" si="3"/>
        <v>0.19941491955143831</v>
      </c>
      <c r="I25" s="78">
        <f t="shared" si="4"/>
        <v>1.1820809248554913</v>
      </c>
      <c r="J25" s="114">
        <f t="shared" si="13"/>
        <v>76</v>
      </c>
      <c r="K25" s="112">
        <v>18</v>
      </c>
      <c r="L25" s="72">
        <f t="shared" si="20"/>
        <v>1.3103448275862069</v>
      </c>
      <c r="M25" s="74">
        <f t="shared" si="15"/>
        <v>0.31034482758620685</v>
      </c>
      <c r="N25" s="78">
        <f t="shared" si="17"/>
        <v>1.2</v>
      </c>
      <c r="O25" s="114">
        <v>489</v>
      </c>
      <c r="P25" s="112">
        <f t="shared" si="16"/>
        <v>81</v>
      </c>
      <c r="Q25" s="72">
        <f t="shared" si="21"/>
        <v>1.1985294117647058</v>
      </c>
      <c r="R25" s="74">
        <f t="shared" si="22"/>
        <v>0.19852941176470584</v>
      </c>
      <c r="S25" s="83">
        <f t="shared" ref="S25:S36" si="24">P25/P24</f>
        <v>0.86170212765957444</v>
      </c>
      <c r="T25" s="124"/>
      <c r="U25" s="112">
        <v>514</v>
      </c>
      <c r="V25" s="110">
        <f t="shared" si="5"/>
        <v>263.71428571428572</v>
      </c>
      <c r="W25" s="112">
        <f t="shared" si="6"/>
        <v>326.85714285714283</v>
      </c>
      <c r="X25" s="110">
        <f t="shared" si="7"/>
        <v>263.71428571428572</v>
      </c>
      <c r="Y25" s="111">
        <f t="shared" si="8"/>
        <v>1846</v>
      </c>
      <c r="Z25" s="111">
        <f t="shared" si="10"/>
        <v>489</v>
      </c>
      <c r="AA25" s="111">
        <f t="shared" si="9"/>
        <v>71</v>
      </c>
    </row>
    <row r="26" spans="1:27" x14ac:dyDescent="0.3">
      <c r="A26" s="70">
        <v>23</v>
      </c>
      <c r="C26" s="73">
        <v>43910</v>
      </c>
      <c r="D26" s="63">
        <f t="shared" si="11"/>
        <v>1711</v>
      </c>
      <c r="E26" s="114">
        <f t="shared" si="12"/>
        <v>2994</v>
      </c>
      <c r="F26" s="112">
        <v>534</v>
      </c>
      <c r="G26" s="72">
        <f t="shared" si="2"/>
        <v>1.2170731707317073</v>
      </c>
      <c r="H26" s="74">
        <f t="shared" si="3"/>
        <v>0.21707317073170729</v>
      </c>
      <c r="I26" s="78">
        <f t="shared" si="4"/>
        <v>1.3056234718826405</v>
      </c>
      <c r="J26" s="114">
        <f t="shared" si="13"/>
        <v>106</v>
      </c>
      <c r="K26" s="112">
        <v>30</v>
      </c>
      <c r="L26" s="72">
        <f t="shared" si="20"/>
        <v>1.3947368421052631</v>
      </c>
      <c r="M26" s="74">
        <f t="shared" si="15"/>
        <v>0.39473684210526305</v>
      </c>
      <c r="N26" s="78">
        <f t="shared" si="17"/>
        <v>1.6666666666666667</v>
      </c>
      <c r="O26" s="114">
        <v>643</v>
      </c>
      <c r="P26" s="112">
        <f t="shared" si="16"/>
        <v>154</v>
      </c>
      <c r="Q26" s="72">
        <f t="shared" si="21"/>
        <v>1.3149284253578732</v>
      </c>
      <c r="R26" s="74">
        <f t="shared" si="22"/>
        <v>0.31492842535787324</v>
      </c>
      <c r="S26" s="83">
        <f t="shared" si="24"/>
        <v>1.9012345679012346</v>
      </c>
      <c r="T26" s="124"/>
      <c r="U26" s="112">
        <v>703</v>
      </c>
      <c r="V26" s="110">
        <f t="shared" si="5"/>
        <v>312.85714285714283</v>
      </c>
      <c r="W26" s="112">
        <f t="shared" si="6"/>
        <v>396.42857142857144</v>
      </c>
      <c r="X26" s="110">
        <f t="shared" si="7"/>
        <v>312.85714285714283</v>
      </c>
      <c r="Y26" s="111">
        <f t="shared" si="8"/>
        <v>2190</v>
      </c>
      <c r="Z26" s="111">
        <f t="shared" si="10"/>
        <v>528</v>
      </c>
      <c r="AA26" s="111">
        <f t="shared" si="9"/>
        <v>96</v>
      </c>
    </row>
    <row r="27" spans="1:27" x14ac:dyDescent="0.3">
      <c r="A27" s="70">
        <v>24</v>
      </c>
      <c r="C27" s="73">
        <v>43911</v>
      </c>
      <c r="D27" s="63">
        <f t="shared" si="11"/>
        <v>2022</v>
      </c>
      <c r="E27" s="114">
        <f t="shared" si="12"/>
        <v>3631</v>
      </c>
      <c r="F27" s="112">
        <v>637</v>
      </c>
      <c r="G27" s="72">
        <f t="shared" si="2"/>
        <v>1.2127588510354042</v>
      </c>
      <c r="H27" s="74">
        <f t="shared" si="3"/>
        <v>0.21275885103540415</v>
      </c>
      <c r="I27" s="78">
        <f t="shared" si="4"/>
        <v>1.1928838951310861</v>
      </c>
      <c r="J27" s="114">
        <f t="shared" si="13"/>
        <v>136</v>
      </c>
      <c r="K27" s="112">
        <v>30</v>
      </c>
      <c r="L27" s="72">
        <f t="shared" si="20"/>
        <v>1.2830188679245282</v>
      </c>
      <c r="M27" s="74">
        <f t="shared" si="15"/>
        <v>0.28301886792452824</v>
      </c>
      <c r="N27" s="78">
        <f t="shared" si="17"/>
        <v>1</v>
      </c>
      <c r="O27" s="114">
        <v>836</v>
      </c>
      <c r="P27" s="112">
        <f t="shared" si="16"/>
        <v>193</v>
      </c>
      <c r="Q27" s="72">
        <f t="shared" si="21"/>
        <v>1.3001555209953344</v>
      </c>
      <c r="R27" s="74">
        <f t="shared" si="22"/>
        <v>0.30015552099533438</v>
      </c>
      <c r="S27" s="83">
        <f t="shared" si="24"/>
        <v>1.2532467532467533</v>
      </c>
      <c r="T27" s="124"/>
      <c r="U27" s="112">
        <v>667</v>
      </c>
      <c r="V27" s="110">
        <f t="shared" si="5"/>
        <v>381.71428571428572</v>
      </c>
      <c r="W27" s="112">
        <f t="shared" si="6"/>
        <v>460.14285714285717</v>
      </c>
      <c r="X27" s="110">
        <f t="shared" si="7"/>
        <v>381.71428571428572</v>
      </c>
      <c r="Y27" s="111">
        <f t="shared" si="8"/>
        <v>2672</v>
      </c>
      <c r="Z27" s="111">
        <f t="shared" si="10"/>
        <v>700</v>
      </c>
      <c r="AA27" s="111">
        <f t="shared" si="9"/>
        <v>124</v>
      </c>
    </row>
    <row r="28" spans="1:27" x14ac:dyDescent="0.3">
      <c r="A28" s="70">
        <v>25</v>
      </c>
      <c r="C28" s="73">
        <v>43912</v>
      </c>
      <c r="D28" s="63">
        <f t="shared" si="11"/>
        <v>2464</v>
      </c>
      <c r="E28" s="114">
        <f t="shared" si="12"/>
        <v>4204</v>
      </c>
      <c r="F28" s="112">
        <v>573</v>
      </c>
      <c r="G28" s="72">
        <f t="shared" si="2"/>
        <v>1.157807766455522</v>
      </c>
      <c r="H28" s="74">
        <f t="shared" si="3"/>
        <v>0.15780776645552197</v>
      </c>
      <c r="I28" s="78">
        <f t="shared" si="4"/>
        <v>0.89952904238618525</v>
      </c>
      <c r="J28" s="114">
        <f t="shared" si="13"/>
        <v>179</v>
      </c>
      <c r="K28" s="112">
        <v>43</v>
      </c>
      <c r="L28" s="72">
        <f t="shared" si="20"/>
        <v>1.3161764705882353</v>
      </c>
      <c r="M28" s="74">
        <f t="shared" si="15"/>
        <v>0.31617647058823528</v>
      </c>
      <c r="N28" s="78">
        <f t="shared" si="17"/>
        <v>1.4333333333333333</v>
      </c>
      <c r="O28" s="114">
        <v>988</v>
      </c>
      <c r="P28" s="112">
        <f t="shared" si="16"/>
        <v>152</v>
      </c>
      <c r="Q28" s="72">
        <f t="shared" si="21"/>
        <v>1.1818181818181819</v>
      </c>
      <c r="R28" s="74">
        <f t="shared" si="22"/>
        <v>0.18181818181818188</v>
      </c>
      <c r="S28" s="83">
        <f t="shared" si="24"/>
        <v>0.78756476683937826</v>
      </c>
      <c r="T28" s="124"/>
      <c r="U28" s="112">
        <v>541</v>
      </c>
      <c r="V28" s="110">
        <f t="shared" si="5"/>
        <v>438.42857142857144</v>
      </c>
      <c r="W28" s="112">
        <f t="shared" si="6"/>
        <v>504</v>
      </c>
      <c r="X28" s="110">
        <f t="shared" si="7"/>
        <v>438.42857142857144</v>
      </c>
      <c r="Y28" s="111">
        <f t="shared" si="8"/>
        <v>3069</v>
      </c>
      <c r="Z28" s="111">
        <f t="shared" si="10"/>
        <v>826</v>
      </c>
      <c r="AA28" s="111">
        <f t="shared" si="9"/>
        <v>159</v>
      </c>
    </row>
    <row r="29" spans="1:27" x14ac:dyDescent="0.3">
      <c r="A29" s="70">
        <v>26</v>
      </c>
      <c r="C29" s="73">
        <v>43913</v>
      </c>
      <c r="D29" s="65">
        <f t="shared" si="11"/>
        <v>2761</v>
      </c>
      <c r="E29" s="114">
        <f t="shared" si="12"/>
        <v>4749</v>
      </c>
      <c r="F29" s="112">
        <v>545</v>
      </c>
      <c r="G29" s="72">
        <f t="shared" si="2"/>
        <v>1.129638439581351</v>
      </c>
      <c r="H29" s="74">
        <f t="shared" si="3"/>
        <v>0.12963843958135102</v>
      </c>
      <c r="I29" s="78">
        <f t="shared" si="4"/>
        <v>0.9511343804537522</v>
      </c>
      <c r="J29" s="114">
        <f t="shared" si="13"/>
        <v>213</v>
      </c>
      <c r="K29" s="112">
        <v>34</v>
      </c>
      <c r="L29" s="72">
        <f t="shared" si="20"/>
        <v>1.1899441340782122</v>
      </c>
      <c r="M29" s="74">
        <f t="shared" si="15"/>
        <v>0.1899441340782122</v>
      </c>
      <c r="N29" s="78">
        <f t="shared" si="17"/>
        <v>0.79069767441860461</v>
      </c>
      <c r="O29" s="114">
        <v>1230</v>
      </c>
      <c r="P29" s="112">
        <f t="shared" si="16"/>
        <v>242</v>
      </c>
      <c r="Q29" s="72">
        <f t="shared" si="21"/>
        <v>1.2449392712550607</v>
      </c>
      <c r="R29" s="74">
        <f t="shared" si="22"/>
        <v>0.24493927125506065</v>
      </c>
      <c r="S29" s="83">
        <f t="shared" si="24"/>
        <v>1.5921052631578947</v>
      </c>
      <c r="T29" s="124"/>
      <c r="U29" s="112">
        <v>618</v>
      </c>
      <c r="V29" s="110">
        <f t="shared" si="5"/>
        <v>476.57142857142856</v>
      </c>
      <c r="W29" s="112">
        <f t="shared" si="6"/>
        <v>553.42857142857144</v>
      </c>
      <c r="X29" s="110">
        <f t="shared" si="7"/>
        <v>476.57142857142856</v>
      </c>
      <c r="Y29" s="111">
        <f t="shared" si="8"/>
        <v>3336</v>
      </c>
      <c r="Z29" s="111">
        <f t="shared" si="10"/>
        <v>1025</v>
      </c>
      <c r="AA29" s="111">
        <f t="shared" si="9"/>
        <v>189</v>
      </c>
    </row>
    <row r="30" spans="1:27" x14ac:dyDescent="0.3">
      <c r="A30" s="70">
        <v>27</v>
      </c>
      <c r="C30" s="73">
        <v>43914</v>
      </c>
      <c r="D30" s="65">
        <f t="shared" si="11"/>
        <v>2978</v>
      </c>
      <c r="E30" s="114">
        <f t="shared" si="12"/>
        <v>5560</v>
      </c>
      <c r="F30" s="112">
        <v>811</v>
      </c>
      <c r="G30" s="72">
        <f t="shared" si="2"/>
        <v>1.1707727942724784</v>
      </c>
      <c r="H30" s="74">
        <f t="shared" si="3"/>
        <v>0.17077279427247838</v>
      </c>
      <c r="I30" s="78">
        <f t="shared" si="4"/>
        <v>1.4880733944954128</v>
      </c>
      <c r="J30" s="114">
        <f t="shared" si="13"/>
        <v>276</v>
      </c>
      <c r="K30" s="112">
        <v>63</v>
      </c>
      <c r="L30" s="72">
        <f t="shared" si="20"/>
        <v>1.295774647887324</v>
      </c>
      <c r="M30" s="74">
        <f t="shared" si="15"/>
        <v>0.29577464788732399</v>
      </c>
      <c r="N30" s="78">
        <f t="shared" si="17"/>
        <v>1.8529411764705883</v>
      </c>
      <c r="O30" s="114">
        <v>1495</v>
      </c>
      <c r="P30" s="112">
        <f t="shared" si="16"/>
        <v>265</v>
      </c>
      <c r="Q30" s="72">
        <f t="shared" si="21"/>
        <v>1.2154471544715446</v>
      </c>
      <c r="R30" s="74">
        <f t="shared" si="22"/>
        <v>0.21544715447154461</v>
      </c>
      <c r="S30" s="83">
        <f t="shared" si="24"/>
        <v>1.0950413223140496</v>
      </c>
      <c r="T30" s="124"/>
      <c r="U30" s="112">
        <v>1127</v>
      </c>
      <c r="V30" s="110">
        <f t="shared" si="5"/>
        <v>550.71428571428567</v>
      </c>
      <c r="W30" s="112">
        <f t="shared" si="6"/>
        <v>661.28571428571433</v>
      </c>
      <c r="X30" s="110">
        <f t="shared" si="7"/>
        <v>550.71428571428567</v>
      </c>
      <c r="Y30" s="111">
        <f t="shared" si="8"/>
        <v>3855</v>
      </c>
      <c r="Z30" s="111">
        <f t="shared" si="10"/>
        <v>1181</v>
      </c>
      <c r="AA30" s="111">
        <f t="shared" si="9"/>
        <v>233</v>
      </c>
    </row>
    <row r="31" spans="1:27" x14ac:dyDescent="0.3">
      <c r="A31" s="70">
        <v>28</v>
      </c>
      <c r="C31" s="73">
        <v>43915</v>
      </c>
      <c r="D31" s="65">
        <f t="shared" si="11"/>
        <v>3368</v>
      </c>
      <c r="E31" s="114">
        <f t="shared" si="12"/>
        <v>6412</v>
      </c>
      <c r="F31" s="112">
        <v>852</v>
      </c>
      <c r="G31" s="72">
        <f t="shared" si="2"/>
        <v>1.1532374100719425</v>
      </c>
      <c r="H31" s="74">
        <f t="shared" si="3"/>
        <v>0.15323741007194247</v>
      </c>
      <c r="I31" s="78">
        <f t="shared" si="4"/>
        <v>1.0505548705302097</v>
      </c>
      <c r="J31" s="114">
        <f t="shared" si="13"/>
        <v>356</v>
      </c>
      <c r="K31" s="112">
        <v>80</v>
      </c>
      <c r="L31" s="72">
        <f t="shared" si="20"/>
        <v>1.2898550724637681</v>
      </c>
      <c r="M31" s="74">
        <f t="shared" si="15"/>
        <v>0.28985507246376807</v>
      </c>
      <c r="N31" s="78">
        <f t="shared" si="17"/>
        <v>1.2698412698412698</v>
      </c>
      <c r="O31" s="114">
        <v>1836</v>
      </c>
      <c r="P31" s="112">
        <f t="shared" si="16"/>
        <v>341</v>
      </c>
      <c r="Q31" s="72">
        <f t="shared" si="21"/>
        <v>1.2280936454849498</v>
      </c>
      <c r="R31" s="74">
        <f t="shared" si="22"/>
        <v>0.22809364548494981</v>
      </c>
      <c r="S31" s="83">
        <f t="shared" si="24"/>
        <v>1.2867924528301886</v>
      </c>
      <c r="T31" s="124"/>
      <c r="U31" s="112">
        <v>1043</v>
      </c>
      <c r="V31" s="110">
        <f t="shared" si="5"/>
        <v>623</v>
      </c>
      <c r="W31" s="112">
        <f t="shared" si="6"/>
        <v>744.71428571428567</v>
      </c>
      <c r="X31" s="110">
        <f t="shared" si="7"/>
        <v>623</v>
      </c>
      <c r="Y31" s="111">
        <f t="shared" si="8"/>
        <v>4361</v>
      </c>
      <c r="Z31" s="111">
        <f t="shared" si="10"/>
        <v>1428</v>
      </c>
      <c r="AA31" s="111">
        <f t="shared" si="9"/>
        <v>298</v>
      </c>
    </row>
    <row r="32" spans="1:27" x14ac:dyDescent="0.3">
      <c r="A32" s="70">
        <v>29</v>
      </c>
      <c r="C32" s="73">
        <v>43916</v>
      </c>
      <c r="D32" s="65">
        <f t="shared" si="11"/>
        <v>3827</v>
      </c>
      <c r="E32" s="114">
        <f t="shared" si="12"/>
        <v>7431</v>
      </c>
      <c r="F32" s="112">
        <v>1019</v>
      </c>
      <c r="G32" s="72">
        <f t="shared" si="2"/>
        <v>1.1589207735495946</v>
      </c>
      <c r="H32" s="74">
        <f t="shared" si="3"/>
        <v>0.15892077354959455</v>
      </c>
      <c r="I32" s="78">
        <f t="shared" si="4"/>
        <v>1.1960093896713615</v>
      </c>
      <c r="J32" s="114">
        <f t="shared" si="13"/>
        <v>434</v>
      </c>
      <c r="K32" s="112">
        <v>78</v>
      </c>
      <c r="L32" s="72">
        <f t="shared" si="20"/>
        <v>1.2191011235955056</v>
      </c>
      <c r="M32" s="74">
        <f t="shared" si="15"/>
        <v>0.2191011235955056</v>
      </c>
      <c r="N32" s="78">
        <f>K32/K31</f>
        <v>0.97499999999999998</v>
      </c>
      <c r="O32" s="114">
        <v>2151</v>
      </c>
      <c r="P32" s="112">
        <f t="shared" si="16"/>
        <v>315</v>
      </c>
      <c r="Q32" s="72">
        <f t="shared" si="21"/>
        <v>1.1715686274509804</v>
      </c>
      <c r="R32" s="74">
        <f t="shared" si="22"/>
        <v>0.17156862745098045</v>
      </c>
      <c r="S32" s="83">
        <f t="shared" si="24"/>
        <v>0.92375366568914952</v>
      </c>
      <c r="T32" s="124"/>
      <c r="U32" s="112">
        <v>1045</v>
      </c>
      <c r="V32" s="110">
        <f t="shared" si="5"/>
        <v>710.14285714285711</v>
      </c>
      <c r="W32" s="112">
        <f t="shared" si="6"/>
        <v>820.57142857142856</v>
      </c>
      <c r="X32" s="110">
        <f t="shared" si="7"/>
        <v>710.14285714285711</v>
      </c>
      <c r="Y32" s="111">
        <f t="shared" si="8"/>
        <v>4971</v>
      </c>
      <c r="Z32" s="111">
        <f t="shared" si="10"/>
        <v>1662</v>
      </c>
      <c r="AA32" s="111">
        <f t="shared" si="9"/>
        <v>358</v>
      </c>
    </row>
    <row r="33" spans="1:46" x14ac:dyDescent="0.3">
      <c r="A33" s="70">
        <v>30</v>
      </c>
      <c r="C33" s="73">
        <v>43917</v>
      </c>
      <c r="D33" s="65">
        <f t="shared" si="11"/>
        <v>4385</v>
      </c>
      <c r="E33" s="114">
        <f t="shared" si="12"/>
        <v>8603</v>
      </c>
      <c r="F33" s="112">
        <v>1172</v>
      </c>
      <c r="G33" s="72">
        <f t="shared" si="2"/>
        <v>1.1577176692235231</v>
      </c>
      <c r="H33" s="74">
        <f t="shared" si="3"/>
        <v>0.15771766922352315</v>
      </c>
      <c r="I33" s="78">
        <f t="shared" si="4"/>
        <v>1.1501472031403337</v>
      </c>
      <c r="J33" s="114">
        <f t="shared" si="13"/>
        <v>546</v>
      </c>
      <c r="K33" s="112">
        <v>112</v>
      </c>
      <c r="L33" s="72">
        <f t="shared" si="20"/>
        <v>1.2580645161290323</v>
      </c>
      <c r="M33" s="74">
        <f>L33-1</f>
        <v>0.25806451612903225</v>
      </c>
      <c r="N33" s="78">
        <f>K33/K32</f>
        <v>1.4358974358974359</v>
      </c>
      <c r="O33" s="114">
        <f>O32+P33</f>
        <v>2500</v>
      </c>
      <c r="P33" s="112">
        <v>349</v>
      </c>
      <c r="Q33" s="72">
        <f t="shared" si="21"/>
        <v>1.1622501162250116</v>
      </c>
      <c r="R33" s="74">
        <f>Q33-1</f>
        <v>0.16225011622501162</v>
      </c>
      <c r="S33" s="83">
        <f t="shared" si="24"/>
        <v>1.107936507936508</v>
      </c>
      <c r="T33" s="124"/>
      <c r="U33" s="112">
        <v>1171</v>
      </c>
      <c r="V33" s="110">
        <f t="shared" si="5"/>
        <v>801.28571428571433</v>
      </c>
      <c r="W33" s="112">
        <f t="shared" si="6"/>
        <v>887.42857142857144</v>
      </c>
      <c r="X33" s="110">
        <f t="shared" si="7"/>
        <v>801.28571428571433</v>
      </c>
      <c r="Y33" s="111">
        <f t="shared" si="8"/>
        <v>5609</v>
      </c>
      <c r="Z33" s="111">
        <f t="shared" si="10"/>
        <v>1857</v>
      </c>
      <c r="AA33" s="111">
        <f t="shared" si="9"/>
        <v>440</v>
      </c>
    </row>
    <row r="34" spans="1:46" x14ac:dyDescent="0.3">
      <c r="A34" s="70">
        <v>31</v>
      </c>
      <c r="C34" s="73">
        <v>43918</v>
      </c>
      <c r="D34" s="116">
        <f t="shared" si="11"/>
        <v>5010</v>
      </c>
      <c r="E34" s="117">
        <f t="shared" si="12"/>
        <v>9762</v>
      </c>
      <c r="F34" s="115">
        <v>1159</v>
      </c>
      <c r="G34" s="109">
        <f t="shared" si="2"/>
        <v>1.1347204463559224</v>
      </c>
      <c r="H34" s="118">
        <f t="shared" si="3"/>
        <v>0.1347204463559224</v>
      </c>
      <c r="I34" s="119">
        <f t="shared" si="4"/>
        <v>0.98890784982935154</v>
      </c>
      <c r="J34" s="117">
        <f t="shared" si="13"/>
        <v>639</v>
      </c>
      <c r="K34" s="115">
        <v>93</v>
      </c>
      <c r="L34" s="109">
        <f t="shared" si="20"/>
        <v>1.1703296703296704</v>
      </c>
      <c r="M34" s="118">
        <f t="shared" ref="M34:M36" si="25">L34-1</f>
        <v>0.17032967032967039</v>
      </c>
      <c r="N34" s="119">
        <f>K34/K33</f>
        <v>0.8303571428571429</v>
      </c>
      <c r="O34" s="117">
        <f>O33+P34</f>
        <v>2954</v>
      </c>
      <c r="P34" s="115">
        <v>454</v>
      </c>
      <c r="Q34" s="109">
        <f t="shared" si="21"/>
        <v>1.1816</v>
      </c>
      <c r="R34" s="118">
        <f t="shared" ref="R34:R36" si="26">Q34-1</f>
        <v>0.18159999999999998</v>
      </c>
      <c r="S34" s="120">
        <f t="shared" si="24"/>
        <v>1.3008595988538683</v>
      </c>
      <c r="T34" s="125"/>
      <c r="U34" s="115">
        <v>970</v>
      </c>
      <c r="V34" s="110">
        <f t="shared" si="5"/>
        <v>875.85714285714289</v>
      </c>
      <c r="W34" s="112">
        <f t="shared" si="6"/>
        <v>930.71428571428567</v>
      </c>
      <c r="X34" s="110">
        <f t="shared" si="7"/>
        <v>875.85714285714289</v>
      </c>
      <c r="Y34" s="111">
        <f t="shared" si="8"/>
        <v>6131</v>
      </c>
      <c r="Z34" s="111">
        <f t="shared" si="10"/>
        <v>2118</v>
      </c>
      <c r="AA34" s="111">
        <f t="shared" si="9"/>
        <v>503</v>
      </c>
    </row>
    <row r="35" spans="1:46" x14ac:dyDescent="0.3">
      <c r="A35" s="70">
        <v>32</v>
      </c>
      <c r="C35" s="73">
        <v>43919</v>
      </c>
      <c r="D35" s="116">
        <f t="shared" si="11"/>
        <v>5508</v>
      </c>
      <c r="E35" s="117">
        <f t="shared" si="12"/>
        <v>10866</v>
      </c>
      <c r="F35" s="115">
        <v>1104</v>
      </c>
      <c r="G35" s="109">
        <f t="shared" si="2"/>
        <v>1.1130915795943455</v>
      </c>
      <c r="H35" s="118">
        <f t="shared" si="3"/>
        <v>0.11309157959434546</v>
      </c>
      <c r="I35" s="119">
        <f t="shared" si="4"/>
        <v>0.95254529767040552</v>
      </c>
      <c r="J35" s="117">
        <f t="shared" si="13"/>
        <v>771</v>
      </c>
      <c r="K35" s="115">
        <v>132</v>
      </c>
      <c r="L35" s="109">
        <f t="shared" si="20"/>
        <v>1.2065727699530517</v>
      </c>
      <c r="M35" s="118">
        <f t="shared" si="25"/>
        <v>0.20657276995305174</v>
      </c>
      <c r="N35" s="119">
        <f>K35/K34</f>
        <v>1.4193548387096775</v>
      </c>
      <c r="O35" s="117">
        <f>O34+P35</f>
        <v>3483</v>
      </c>
      <c r="P35" s="115">
        <v>529</v>
      </c>
      <c r="Q35" s="109">
        <f t="shared" si="21"/>
        <v>1.1790792146242384</v>
      </c>
      <c r="R35" s="118">
        <f t="shared" si="26"/>
        <v>0.17907921462423837</v>
      </c>
      <c r="S35" s="120">
        <f>P35/P34</f>
        <v>1.1651982378854626</v>
      </c>
      <c r="T35" s="125"/>
      <c r="U35" s="115">
        <v>622</v>
      </c>
      <c r="V35" s="110">
        <f t="shared" si="5"/>
        <v>951.71428571428567</v>
      </c>
      <c r="W35" s="112">
        <f t="shared" si="6"/>
        <v>942.28571428571433</v>
      </c>
      <c r="X35" s="110">
        <f t="shared" si="7"/>
        <v>951.71428571428567</v>
      </c>
      <c r="Y35" s="111">
        <f>SUM(F29:F35)</f>
        <v>6662</v>
      </c>
      <c r="Z35" s="111">
        <f t="shared" si="10"/>
        <v>2495</v>
      </c>
      <c r="AA35" s="111">
        <f t="shared" si="9"/>
        <v>592</v>
      </c>
    </row>
    <row r="36" spans="1:46" ht="15" thickBot="1" x14ac:dyDescent="0.35">
      <c r="A36" s="70">
        <v>33</v>
      </c>
      <c r="C36" s="73">
        <v>43920</v>
      </c>
      <c r="D36" s="65">
        <f t="shared" si="11"/>
        <v>6012</v>
      </c>
      <c r="E36" s="121">
        <f t="shared" si="12"/>
        <v>11750</v>
      </c>
      <c r="F36" s="113">
        <v>884</v>
      </c>
      <c r="G36" s="79">
        <f t="shared" si="2"/>
        <v>1.0813546843364623</v>
      </c>
      <c r="H36" s="80">
        <f t="shared" si="3"/>
        <v>8.1354684336462313E-2</v>
      </c>
      <c r="I36" s="81">
        <f t="shared" si="4"/>
        <v>0.80072463768115942</v>
      </c>
      <c r="J36" s="121">
        <f t="shared" si="13"/>
        <v>864</v>
      </c>
      <c r="K36" s="113">
        <v>93</v>
      </c>
      <c r="L36" s="79">
        <f t="shared" si="20"/>
        <v>1.1206225680933852</v>
      </c>
      <c r="M36" s="80">
        <f t="shared" si="25"/>
        <v>0.12062256809338523</v>
      </c>
      <c r="N36" s="81">
        <f>K36/K35</f>
        <v>0.70454545454545459</v>
      </c>
      <c r="O36" s="121">
        <f>O35+P36</f>
        <v>3990</v>
      </c>
      <c r="P36" s="113">
        <v>507</v>
      </c>
      <c r="Q36" s="79">
        <f>O36/O35</f>
        <v>1.1455641688199827</v>
      </c>
      <c r="R36" s="80">
        <f t="shared" si="26"/>
        <v>0.14556416881998269</v>
      </c>
      <c r="S36" s="84">
        <f t="shared" si="24"/>
        <v>0.9584120982986768</v>
      </c>
      <c r="T36" s="124"/>
      <c r="U36" s="112">
        <v>35</v>
      </c>
      <c r="V36" s="110">
        <f>SUM(F30:F36)/7</f>
        <v>1000.1428571428571</v>
      </c>
      <c r="W36" s="112">
        <f>SUM(U30:U36)/7</f>
        <v>859</v>
      </c>
      <c r="X36" s="110">
        <f>Y36/7</f>
        <v>1000.1428571428571</v>
      </c>
      <c r="Y36" s="111">
        <f>SUM(F30:F36)</f>
        <v>7001</v>
      </c>
      <c r="Z36" s="111">
        <f t="shared" si="10"/>
        <v>2760</v>
      </c>
      <c r="AA36" s="111">
        <f t="shared" si="9"/>
        <v>651</v>
      </c>
    </row>
    <row r="37" spans="1:46" x14ac:dyDescent="0.3">
      <c r="C37" s="2"/>
      <c r="D37" s="4"/>
      <c r="E37" s="2"/>
      <c r="F37" s="2"/>
      <c r="G37" s="2"/>
      <c r="H37" s="2"/>
      <c r="I37" s="2"/>
      <c r="J37" s="2"/>
      <c r="K37" s="2"/>
      <c r="L37" s="2"/>
      <c r="M37" s="2"/>
      <c r="N37" s="2"/>
      <c r="O37" s="2"/>
      <c r="Q37" s="2"/>
      <c r="R37" s="2"/>
      <c r="S37" s="2"/>
      <c r="T37" s="2"/>
      <c r="U37" s="126">
        <f>SUM(U4:U36)</f>
        <v>11750</v>
      </c>
      <c r="V37" s="2"/>
      <c r="W37" s="2"/>
    </row>
    <row r="38" spans="1:46" x14ac:dyDescent="0.3">
      <c r="C38" s="2"/>
      <c r="D38" s="4"/>
      <c r="E38" s="2"/>
      <c r="F38" s="2"/>
      <c r="G38" s="2"/>
      <c r="H38" s="2"/>
      <c r="I38" s="2"/>
      <c r="J38" s="2"/>
      <c r="K38" s="2"/>
      <c r="L38" s="2"/>
      <c r="M38" s="2"/>
      <c r="N38" s="2"/>
      <c r="O38" s="2"/>
      <c r="Q38" s="2"/>
      <c r="R38" s="2"/>
      <c r="S38" s="2"/>
      <c r="T38" s="2"/>
      <c r="U38" s="2"/>
      <c r="V38" s="2"/>
      <c r="W38" s="2"/>
    </row>
    <row r="39" spans="1:46" x14ac:dyDescent="0.3">
      <c r="C39" s="2"/>
      <c r="D39" s="4"/>
      <c r="E39" s="2"/>
      <c r="F39" s="2"/>
      <c r="G39" s="2"/>
      <c r="H39" s="2"/>
      <c r="I39" s="2"/>
      <c r="J39" s="2"/>
      <c r="K39" s="2"/>
      <c r="L39" s="2"/>
      <c r="M39" s="2"/>
      <c r="N39" s="2"/>
      <c r="O39" s="2"/>
      <c r="Q39" s="2"/>
      <c r="R39" s="2"/>
      <c r="S39" s="2"/>
      <c r="T39" s="2"/>
      <c r="U39" s="2"/>
      <c r="V39" s="2"/>
      <c r="W39" s="2"/>
    </row>
    <row r="43" spans="1:46" x14ac:dyDescent="0.3">
      <c r="H43" s="55"/>
    </row>
    <row r="44" spans="1:46" x14ac:dyDescent="0.3">
      <c r="H44" s="55"/>
    </row>
    <row r="45" spans="1:46" x14ac:dyDescent="0.3">
      <c r="H45" s="55"/>
      <c r="AH45" s="26"/>
    </row>
    <row r="48" spans="1:46" x14ac:dyDescent="0.3">
      <c r="AT48" t="s">
        <v>463</v>
      </c>
    </row>
    <row r="60" spans="3:6" x14ac:dyDescent="0.3">
      <c r="C60" s="3"/>
      <c r="D60" s="4"/>
    </row>
    <row r="61" spans="3:6" x14ac:dyDescent="0.3">
      <c r="C61" s="1"/>
    </row>
    <row r="62" spans="3:6" x14ac:dyDescent="0.3">
      <c r="C62" s="1"/>
      <c r="F62" s="11"/>
    </row>
    <row r="63" spans="3:6" x14ac:dyDescent="0.3">
      <c r="C63" s="1"/>
      <c r="F63" s="11"/>
    </row>
    <row r="64" spans="3:6" x14ac:dyDescent="0.3">
      <c r="C64" s="1"/>
      <c r="F64" s="11"/>
    </row>
    <row r="65" spans="3:6" x14ac:dyDescent="0.3">
      <c r="C65" s="1"/>
      <c r="F65" s="11"/>
    </row>
    <row r="66" spans="3:6" x14ac:dyDescent="0.3">
      <c r="C66" s="1"/>
      <c r="F66" s="11"/>
    </row>
    <row r="67" spans="3:6" x14ac:dyDescent="0.3">
      <c r="C67" s="1"/>
      <c r="F67" s="11"/>
    </row>
    <row r="68" spans="3:6" x14ac:dyDescent="0.3">
      <c r="C68" s="1"/>
      <c r="F68" s="11"/>
    </row>
    <row r="69" spans="3:6" x14ac:dyDescent="0.3">
      <c r="C69" s="1"/>
      <c r="F69" s="11"/>
    </row>
    <row r="70" spans="3:6" x14ac:dyDescent="0.3">
      <c r="C70" s="1"/>
      <c r="F70" s="11"/>
    </row>
    <row r="71" spans="3:6" x14ac:dyDescent="0.3">
      <c r="C71" s="1"/>
      <c r="F71" s="11"/>
    </row>
    <row r="72" spans="3:6" x14ac:dyDescent="0.3">
      <c r="C72" s="1"/>
      <c r="F72" s="11"/>
    </row>
    <row r="73" spans="3:6" x14ac:dyDescent="0.3">
      <c r="C73" s="1"/>
      <c r="F73" s="11"/>
    </row>
    <row r="74" spans="3:6" x14ac:dyDescent="0.3">
      <c r="C74" s="1"/>
      <c r="F74" s="11"/>
    </row>
    <row r="75" spans="3:6" x14ac:dyDescent="0.3">
      <c r="C75" s="1"/>
      <c r="F75" s="11"/>
    </row>
    <row r="76" spans="3:6" x14ac:dyDescent="0.3">
      <c r="C76" s="1"/>
      <c r="F76" s="11"/>
    </row>
    <row r="77" spans="3:6" x14ac:dyDescent="0.3">
      <c r="C77" s="1"/>
      <c r="F77" s="11"/>
    </row>
    <row r="78" spans="3:6" x14ac:dyDescent="0.3">
      <c r="C78" s="1"/>
      <c r="F78" s="11"/>
    </row>
    <row r="79" spans="3:6" x14ac:dyDescent="0.3">
      <c r="C79" s="1"/>
      <c r="F79" s="11"/>
    </row>
    <row r="80" spans="3:6" x14ac:dyDescent="0.3">
      <c r="C80" s="1"/>
      <c r="F80" s="11"/>
    </row>
    <row r="81" spans="3:6" x14ac:dyDescent="0.3">
      <c r="C81" s="1"/>
      <c r="F81" s="11"/>
    </row>
    <row r="82" spans="3:6" x14ac:dyDescent="0.3">
      <c r="C82" s="1"/>
      <c r="F82" s="11"/>
    </row>
    <row r="83" spans="3:6" x14ac:dyDescent="0.3">
      <c r="C83" s="1"/>
      <c r="F83" s="11"/>
    </row>
    <row r="84" spans="3:6" x14ac:dyDescent="0.3">
      <c r="C84" s="1"/>
      <c r="F84" s="11"/>
    </row>
    <row r="85" spans="3:6" x14ac:dyDescent="0.3">
      <c r="C85" s="1"/>
      <c r="F85" s="11"/>
    </row>
    <row r="86" spans="3:6" x14ac:dyDescent="0.3">
      <c r="C86" s="1"/>
      <c r="F86" s="11"/>
    </row>
    <row r="87" spans="3:6" x14ac:dyDescent="0.3">
      <c r="C87" s="1"/>
      <c r="F87" s="11"/>
    </row>
    <row r="88" spans="3:6" x14ac:dyDescent="0.3">
      <c r="C88" s="1"/>
      <c r="F88" s="11"/>
    </row>
    <row r="89" spans="3:6" x14ac:dyDescent="0.3">
      <c r="C89" s="1"/>
      <c r="F89" s="11"/>
    </row>
    <row r="90" spans="3:6" x14ac:dyDescent="0.3">
      <c r="C90" s="1"/>
      <c r="F90" s="11"/>
    </row>
    <row r="100" spans="2:27" x14ac:dyDescent="0.3">
      <c r="S100" s="24"/>
      <c r="T100" s="24"/>
      <c r="U100" s="24"/>
      <c r="V100" s="24"/>
      <c r="W100" s="24"/>
      <c r="X100" s="24"/>
      <c r="Y100" s="24"/>
      <c r="Z100" s="24"/>
      <c r="AA100" s="24"/>
    </row>
    <row r="101" spans="2:27" x14ac:dyDescent="0.3">
      <c r="S101" s="24"/>
      <c r="T101" s="24"/>
      <c r="U101" s="24"/>
      <c r="V101" s="24"/>
      <c r="W101" s="24"/>
      <c r="X101" s="24"/>
      <c r="Y101" s="24"/>
      <c r="Z101" s="24"/>
      <c r="AA101" s="24"/>
    </row>
    <row r="102" spans="2:27" x14ac:dyDescent="0.3">
      <c r="B102" s="24"/>
      <c r="C102" s="24"/>
      <c r="D102" s="57"/>
      <c r="E102" s="35"/>
      <c r="F102" s="35"/>
      <c r="G102" s="35"/>
      <c r="I102" s="35"/>
      <c r="J102" s="24"/>
      <c r="K102" s="24"/>
      <c r="L102" s="24"/>
      <c r="M102" s="24"/>
      <c r="N102" s="24"/>
      <c r="O102" s="21"/>
      <c r="Q102" s="35"/>
      <c r="R102" s="24"/>
      <c r="S102" s="24"/>
      <c r="T102" s="24"/>
      <c r="U102" s="24"/>
      <c r="V102" s="24"/>
      <c r="W102" s="24"/>
      <c r="X102" s="24"/>
      <c r="Y102" s="24"/>
      <c r="Z102" s="24"/>
      <c r="AA102" s="24"/>
    </row>
    <row r="103" spans="2:27" x14ac:dyDescent="0.3">
      <c r="B103" s="24"/>
      <c r="C103" s="24"/>
      <c r="D103" s="57"/>
      <c r="E103" s="24"/>
      <c r="F103" s="24"/>
      <c r="G103" s="24"/>
      <c r="I103" s="36"/>
      <c r="J103" s="24"/>
      <c r="K103" s="37"/>
      <c r="L103" s="24"/>
      <c r="M103" s="38"/>
      <c r="N103" s="24"/>
      <c r="O103" s="21"/>
      <c r="Q103" s="24"/>
      <c r="R103" s="24"/>
      <c r="S103" s="24"/>
      <c r="T103" s="24"/>
      <c r="U103" s="24"/>
      <c r="V103" s="24"/>
      <c r="W103" s="24"/>
      <c r="X103" s="24"/>
      <c r="Y103" s="24"/>
      <c r="Z103" s="24"/>
      <c r="AA103" s="24"/>
    </row>
    <row r="104" spans="2:27" x14ac:dyDescent="0.3">
      <c r="B104" s="24"/>
      <c r="C104" s="24"/>
      <c r="D104" s="57"/>
      <c r="E104" s="24"/>
      <c r="F104" s="24"/>
      <c r="G104" s="24"/>
      <c r="N104" s="24"/>
      <c r="O104" s="21"/>
      <c r="Q104" s="24"/>
      <c r="R104" s="24"/>
      <c r="S104" s="24"/>
      <c r="T104" s="24"/>
      <c r="U104" s="24"/>
      <c r="V104" s="24"/>
      <c r="W104" s="24"/>
      <c r="X104" s="24"/>
      <c r="Y104" s="24"/>
      <c r="Z104" s="24"/>
      <c r="AA104" s="24"/>
    </row>
    <row r="105" spans="2:27" x14ac:dyDescent="0.3">
      <c r="B105" s="24"/>
      <c r="C105" s="24"/>
      <c r="D105" s="57"/>
      <c r="E105" s="24"/>
      <c r="F105" s="24"/>
      <c r="G105" s="24"/>
      <c r="Q105" s="24"/>
      <c r="R105" s="24"/>
      <c r="S105" s="24"/>
      <c r="T105" s="24"/>
      <c r="U105" s="24"/>
      <c r="V105" s="24"/>
      <c r="W105" s="24"/>
      <c r="X105" s="24"/>
      <c r="Y105" s="24"/>
      <c r="Z105" s="24"/>
      <c r="AA105" s="24"/>
    </row>
    <row r="106" spans="2:27" x14ac:dyDescent="0.3">
      <c r="B106" s="24"/>
      <c r="C106" s="24"/>
      <c r="D106" s="57"/>
      <c r="E106" s="24"/>
      <c r="F106" s="24"/>
      <c r="G106" s="24"/>
      <c r="Q106" s="24"/>
      <c r="R106" s="24"/>
      <c r="S106" s="24"/>
      <c r="T106" s="24"/>
      <c r="U106" s="24"/>
      <c r="V106" s="24"/>
      <c r="W106" s="24"/>
      <c r="X106" s="24"/>
      <c r="Y106" s="24"/>
      <c r="Z106" s="24"/>
      <c r="AA106" s="24"/>
    </row>
    <row r="107" spans="2:27" x14ac:dyDescent="0.3">
      <c r="B107" s="24"/>
      <c r="C107" s="24"/>
      <c r="D107" s="57"/>
      <c r="E107" s="24"/>
      <c r="F107" s="24"/>
      <c r="G107" s="24"/>
      <c r="Q107" s="24"/>
      <c r="R107" s="24"/>
      <c r="S107" s="24"/>
      <c r="T107" s="24"/>
      <c r="U107" s="24"/>
      <c r="V107" s="24"/>
      <c r="W107" s="24"/>
      <c r="X107" s="24"/>
      <c r="Y107" s="24"/>
      <c r="Z107" s="24"/>
      <c r="AA107" s="24"/>
    </row>
    <row r="108" spans="2:27" x14ac:dyDescent="0.3">
      <c r="B108" s="24"/>
      <c r="C108" s="24"/>
      <c r="D108" s="57"/>
      <c r="E108" s="24"/>
      <c r="F108" s="24"/>
      <c r="G108" s="24"/>
      <c r="Q108" s="24"/>
      <c r="R108" s="24"/>
      <c r="S108" s="24"/>
      <c r="T108" s="24"/>
      <c r="U108" s="24"/>
      <c r="V108" s="24"/>
      <c r="W108" s="24"/>
      <c r="X108" s="24"/>
      <c r="Y108" s="24"/>
      <c r="Z108" s="24"/>
      <c r="AA108" s="24"/>
    </row>
    <row r="109" spans="2:27" x14ac:dyDescent="0.3">
      <c r="B109" s="24"/>
      <c r="C109" s="24"/>
      <c r="D109" s="57"/>
      <c r="E109" s="24"/>
      <c r="F109" s="24"/>
      <c r="G109" s="24"/>
      <c r="Q109" s="24"/>
      <c r="R109" s="24"/>
      <c r="S109" s="24"/>
      <c r="T109" s="24"/>
      <c r="U109" s="24"/>
      <c r="V109" s="24"/>
      <c r="W109" s="24"/>
      <c r="X109" s="24"/>
      <c r="Y109" s="24"/>
      <c r="Z109" s="24"/>
      <c r="AA109" s="24"/>
    </row>
    <row r="110" spans="2:27" x14ac:dyDescent="0.3">
      <c r="B110" s="24"/>
      <c r="C110" s="24"/>
      <c r="D110" s="57"/>
      <c r="E110" s="24"/>
      <c r="F110" s="24"/>
      <c r="G110" s="24"/>
      <c r="Q110" s="24"/>
      <c r="R110" s="24"/>
      <c r="S110" s="24"/>
      <c r="T110" s="24"/>
      <c r="U110" s="24"/>
      <c r="V110" s="24"/>
      <c r="W110" s="24"/>
      <c r="X110" s="24"/>
      <c r="Y110" s="24"/>
      <c r="Z110" s="24"/>
      <c r="AA110" s="24"/>
    </row>
    <row r="111" spans="2:27" x14ac:dyDescent="0.3">
      <c r="B111" s="24"/>
      <c r="C111" s="24"/>
      <c r="D111" s="57"/>
      <c r="E111" s="24"/>
      <c r="F111" s="24"/>
      <c r="G111" s="24"/>
      <c r="Q111" s="24"/>
      <c r="R111" s="24"/>
      <c r="S111" s="24"/>
      <c r="T111" s="24"/>
      <c r="U111" s="24"/>
      <c r="V111" s="24"/>
      <c r="W111" s="24"/>
      <c r="X111" s="24"/>
      <c r="Y111" s="24"/>
      <c r="Z111" s="24"/>
      <c r="AA111" s="24"/>
    </row>
    <row r="112" spans="2:27" x14ac:dyDescent="0.3">
      <c r="B112" s="24"/>
      <c r="C112" s="24"/>
      <c r="D112" s="57"/>
      <c r="E112" s="24"/>
      <c r="F112" s="24"/>
      <c r="G112" s="24"/>
      <c r="Q112" s="24"/>
      <c r="R112" s="24"/>
      <c r="S112" s="24"/>
      <c r="T112" s="24"/>
      <c r="U112" s="24"/>
      <c r="V112" s="24"/>
      <c r="W112" s="24"/>
      <c r="X112" s="24"/>
      <c r="Y112" s="24"/>
      <c r="Z112" s="24"/>
      <c r="AA112" s="24"/>
    </row>
    <row r="113" spans="2:28" x14ac:dyDescent="0.3">
      <c r="B113" s="24"/>
      <c r="C113" s="24"/>
      <c r="D113" s="57"/>
      <c r="E113" s="24"/>
      <c r="F113" s="24"/>
      <c r="G113" s="24"/>
      <c r="Q113" s="24"/>
      <c r="R113" s="24"/>
      <c r="S113" s="24"/>
      <c r="T113" s="24"/>
      <c r="U113" s="24"/>
      <c r="V113" s="24"/>
      <c r="W113" s="24"/>
      <c r="X113" s="24"/>
      <c r="Y113" s="24"/>
      <c r="Z113" s="24"/>
      <c r="AA113" s="24"/>
    </row>
    <row r="114" spans="2:28" x14ac:dyDescent="0.3">
      <c r="B114" s="24"/>
      <c r="C114" s="24"/>
      <c r="D114" s="57"/>
      <c r="E114" s="24"/>
      <c r="F114" s="24"/>
      <c r="G114" s="24"/>
      <c r="Q114" s="24"/>
      <c r="R114" s="24"/>
      <c r="S114" s="24"/>
      <c r="T114" s="24"/>
      <c r="U114" s="24"/>
      <c r="V114" s="24"/>
      <c r="W114" s="24"/>
      <c r="X114" s="24"/>
      <c r="Y114" s="24"/>
      <c r="Z114" s="24"/>
      <c r="AA114" s="24"/>
    </row>
    <row r="115" spans="2:28" x14ac:dyDescent="0.3">
      <c r="B115" s="24"/>
      <c r="C115" s="24"/>
      <c r="D115" s="57"/>
      <c r="E115" s="24"/>
      <c r="F115" s="24"/>
      <c r="G115" s="24"/>
      <c r="Q115" s="24"/>
      <c r="R115" s="24"/>
      <c r="S115" s="24"/>
      <c r="T115" s="24"/>
      <c r="U115" s="24"/>
      <c r="V115" s="24"/>
      <c r="W115" s="24"/>
      <c r="X115" s="24"/>
      <c r="Y115" s="24"/>
      <c r="Z115" s="24"/>
      <c r="AA115" s="24"/>
    </row>
    <row r="116" spans="2:28" x14ac:dyDescent="0.3">
      <c r="B116" s="24"/>
      <c r="C116" s="24"/>
      <c r="D116" s="57"/>
      <c r="E116" s="24"/>
      <c r="F116" s="24"/>
      <c r="G116" s="24"/>
      <c r="Q116" s="24"/>
      <c r="R116" s="24"/>
      <c r="S116" s="24"/>
      <c r="T116" s="24"/>
      <c r="U116" s="24"/>
      <c r="V116" s="24"/>
      <c r="W116" s="24"/>
      <c r="X116" s="24"/>
      <c r="Y116" s="24"/>
      <c r="Z116" s="24"/>
      <c r="AA116" s="24"/>
    </row>
    <row r="117" spans="2:28" x14ac:dyDescent="0.3">
      <c r="B117" s="24"/>
      <c r="C117" s="24"/>
      <c r="D117" s="57"/>
      <c r="E117" s="24"/>
      <c r="F117" s="24"/>
      <c r="G117" s="24"/>
      <c r="I117" s="24"/>
      <c r="J117" s="24"/>
      <c r="K117" s="24"/>
      <c r="L117" s="24"/>
      <c r="M117" s="24"/>
      <c r="N117" s="24"/>
      <c r="O117" s="24"/>
      <c r="Q117" s="24"/>
      <c r="R117" s="24"/>
      <c r="S117" s="24"/>
      <c r="T117" s="24"/>
      <c r="U117" s="24"/>
      <c r="V117" s="24"/>
      <c r="W117" s="24"/>
      <c r="X117" s="24"/>
      <c r="Y117" s="24"/>
      <c r="Z117" s="24"/>
      <c r="AA117" s="24"/>
    </row>
    <row r="118" spans="2:28" x14ac:dyDescent="0.3">
      <c r="B118" s="24"/>
      <c r="C118" s="24"/>
      <c r="D118" s="57"/>
      <c r="E118" s="24"/>
      <c r="F118" s="24"/>
      <c r="G118" s="24"/>
      <c r="I118" s="24"/>
      <c r="J118" s="24"/>
      <c r="K118" s="24"/>
      <c r="L118" s="24"/>
      <c r="M118" s="24"/>
      <c r="N118" s="24"/>
      <c r="O118" s="24"/>
      <c r="Q118" s="24"/>
      <c r="R118" s="24"/>
      <c r="S118" s="24"/>
      <c r="T118" s="24"/>
      <c r="U118" s="24"/>
      <c r="V118" s="24"/>
      <c r="W118" s="24"/>
      <c r="X118" s="24"/>
      <c r="Y118" s="24"/>
      <c r="Z118" s="24"/>
      <c r="AA118" s="24"/>
    </row>
    <row r="119" spans="2:28" x14ac:dyDescent="0.3">
      <c r="B119" s="24"/>
      <c r="C119" s="24"/>
      <c r="D119" s="57"/>
      <c r="E119" s="24"/>
      <c r="F119" s="24"/>
      <c r="G119" s="24"/>
      <c r="I119" s="24"/>
      <c r="J119" s="24"/>
      <c r="K119" s="24"/>
      <c r="L119" s="24"/>
      <c r="M119" s="24"/>
      <c r="N119" s="24"/>
      <c r="O119" s="24"/>
      <c r="Q119" s="24"/>
      <c r="R119" s="24"/>
      <c r="S119" s="24"/>
      <c r="T119" s="24"/>
      <c r="U119" s="24"/>
      <c r="V119" s="24"/>
      <c r="W119" s="24"/>
      <c r="X119" s="24"/>
      <c r="Y119" s="24"/>
      <c r="Z119" s="24"/>
      <c r="AA119" s="24"/>
    </row>
    <row r="120" spans="2:28" x14ac:dyDescent="0.3">
      <c r="B120" s="24"/>
      <c r="C120" s="24"/>
      <c r="D120" s="57"/>
      <c r="E120" s="24"/>
      <c r="F120" s="24"/>
      <c r="G120" s="24"/>
      <c r="I120" s="24"/>
      <c r="J120" s="24"/>
      <c r="K120" s="24"/>
      <c r="L120" s="24"/>
      <c r="M120" s="24"/>
      <c r="N120" s="24"/>
      <c r="O120" s="24"/>
      <c r="Q120" s="24"/>
      <c r="R120" s="24"/>
      <c r="S120" s="24"/>
      <c r="T120" s="24"/>
      <c r="U120" s="24"/>
      <c r="V120" s="24"/>
      <c r="W120" s="24"/>
      <c r="X120" s="24"/>
      <c r="Y120" s="24"/>
      <c r="Z120" s="24"/>
      <c r="AA120" s="24"/>
    </row>
    <row r="121" spans="2:28" x14ac:dyDescent="0.3">
      <c r="B121" s="24"/>
      <c r="C121" s="24"/>
      <c r="D121" s="57"/>
      <c r="E121" s="24"/>
      <c r="F121" s="24"/>
      <c r="G121" s="24"/>
      <c r="I121" s="24"/>
      <c r="J121" s="24"/>
      <c r="K121" s="24"/>
      <c r="L121" s="24"/>
      <c r="M121" s="24"/>
      <c r="N121" s="24"/>
      <c r="O121" s="24"/>
      <c r="Q121" s="24"/>
      <c r="R121" s="24"/>
      <c r="S121" s="24"/>
      <c r="T121" s="24"/>
      <c r="U121" s="24"/>
      <c r="V121" s="24"/>
      <c r="W121" s="24"/>
      <c r="X121" s="24"/>
      <c r="Y121" s="24"/>
      <c r="Z121" s="24"/>
      <c r="AA121" s="24"/>
    </row>
    <row r="122" spans="2:28" x14ac:dyDescent="0.3">
      <c r="B122" s="24"/>
      <c r="C122" s="24"/>
      <c r="D122" s="57"/>
      <c r="E122" s="24"/>
      <c r="F122" s="24"/>
      <c r="G122" s="24"/>
      <c r="I122" s="24"/>
      <c r="J122" s="24"/>
      <c r="K122" s="24"/>
      <c r="L122" s="24"/>
      <c r="M122" s="24"/>
      <c r="N122" s="24"/>
      <c r="O122" s="24"/>
      <c r="Q122" s="24"/>
      <c r="R122" s="24"/>
      <c r="S122" s="24"/>
      <c r="T122" s="24"/>
      <c r="U122" s="24"/>
      <c r="V122" s="24"/>
      <c r="W122" s="24"/>
      <c r="X122" s="24"/>
      <c r="Y122" s="24"/>
      <c r="Z122" s="24"/>
      <c r="AA122" s="24"/>
      <c r="AB122" s="15"/>
    </row>
    <row r="123" spans="2:28" x14ac:dyDescent="0.3">
      <c r="B123" s="24"/>
      <c r="C123" s="24"/>
      <c r="D123" s="57"/>
      <c r="E123" s="24"/>
      <c r="F123" s="24"/>
      <c r="G123" s="24"/>
      <c r="I123" s="24"/>
      <c r="J123" s="24"/>
      <c r="K123" s="24"/>
      <c r="L123" s="24"/>
      <c r="M123" s="24"/>
      <c r="N123" s="24"/>
      <c r="O123" s="24"/>
      <c r="Q123" s="24"/>
      <c r="R123" s="24"/>
      <c r="S123" s="24"/>
      <c r="T123" s="24"/>
      <c r="U123" s="24"/>
      <c r="V123" s="24"/>
      <c r="W123" s="24"/>
      <c r="X123" s="24"/>
      <c r="Y123" s="24"/>
      <c r="Z123" s="24"/>
      <c r="AA123" s="24"/>
    </row>
    <row r="124" spans="2:28" x14ac:dyDescent="0.3">
      <c r="B124" s="24"/>
      <c r="C124" s="24"/>
      <c r="D124" s="57"/>
      <c r="E124" s="24"/>
      <c r="F124" s="24"/>
      <c r="G124" s="24"/>
      <c r="I124" s="24"/>
      <c r="J124" s="24"/>
      <c r="K124" s="24"/>
      <c r="L124" s="24"/>
      <c r="M124" s="24"/>
      <c r="N124" s="24"/>
      <c r="O124" s="24"/>
      <c r="Q124" s="24"/>
      <c r="R124" s="24"/>
      <c r="S124" s="24"/>
      <c r="T124" s="24"/>
      <c r="U124" s="24"/>
      <c r="V124" s="24"/>
      <c r="W124" s="24"/>
      <c r="X124" s="24"/>
      <c r="Y124" s="24"/>
      <c r="Z124" s="24"/>
      <c r="AA124" s="24"/>
    </row>
    <row r="125" spans="2:28" x14ac:dyDescent="0.3">
      <c r="B125" s="24"/>
      <c r="C125" s="24"/>
      <c r="D125" s="57"/>
      <c r="E125" s="24"/>
      <c r="F125" s="24"/>
      <c r="G125" s="24"/>
      <c r="I125" s="24"/>
      <c r="J125" s="24"/>
      <c r="K125" s="24"/>
      <c r="L125" s="24"/>
      <c r="M125" s="24"/>
      <c r="N125" s="24"/>
      <c r="O125" s="24"/>
      <c r="Q125" s="24"/>
      <c r="R125" s="24"/>
      <c r="S125" s="24"/>
      <c r="T125" s="24"/>
      <c r="U125" s="24"/>
      <c r="V125" s="24"/>
      <c r="W125" s="24"/>
      <c r="X125" s="24"/>
      <c r="Y125" s="24"/>
      <c r="Z125" s="24"/>
      <c r="AA125" s="24"/>
    </row>
    <row r="126" spans="2:28" x14ac:dyDescent="0.3">
      <c r="B126" s="24"/>
      <c r="C126" s="24"/>
      <c r="D126" s="57"/>
      <c r="E126" s="24"/>
      <c r="F126" s="24"/>
      <c r="G126" s="24"/>
      <c r="I126" s="24"/>
      <c r="J126" s="24"/>
      <c r="K126" s="24"/>
      <c r="L126" s="24"/>
      <c r="M126" s="24"/>
      <c r="N126" s="24"/>
      <c r="O126" s="24"/>
      <c r="Q126" s="24"/>
      <c r="R126" s="24"/>
      <c r="S126" s="24"/>
      <c r="T126" s="24"/>
      <c r="U126" s="24"/>
      <c r="V126" s="24"/>
      <c r="W126" s="24"/>
      <c r="X126" s="24"/>
      <c r="Y126" s="24"/>
      <c r="Z126" s="24"/>
      <c r="AA126" s="24"/>
    </row>
    <row r="127" spans="2:28" x14ac:dyDescent="0.3">
      <c r="B127" s="24"/>
      <c r="C127" s="24"/>
      <c r="D127" s="57"/>
      <c r="E127" s="24"/>
      <c r="F127" s="24"/>
      <c r="G127" s="24"/>
      <c r="I127" s="24"/>
      <c r="J127" s="24"/>
      <c r="K127" s="24"/>
      <c r="L127" s="24"/>
      <c r="M127" s="24"/>
      <c r="N127" s="24"/>
      <c r="O127" s="24"/>
      <c r="Q127" s="24"/>
      <c r="R127" s="24"/>
      <c r="S127" s="24"/>
      <c r="T127" s="24"/>
      <c r="U127" s="24"/>
      <c r="V127" s="24"/>
      <c r="W127" s="24"/>
      <c r="X127" s="24"/>
      <c r="Y127" s="24"/>
      <c r="Z127" s="24"/>
      <c r="AA127" s="24"/>
    </row>
    <row r="128" spans="2:28" x14ac:dyDescent="0.3">
      <c r="B128" s="24"/>
      <c r="C128" s="24"/>
      <c r="D128" s="57"/>
      <c r="E128" s="35"/>
      <c r="F128" s="35"/>
      <c r="G128" s="35"/>
      <c r="I128" s="35"/>
      <c r="J128" s="35"/>
      <c r="K128" s="35"/>
      <c r="L128" s="35"/>
      <c r="M128" s="35"/>
      <c r="N128" s="35"/>
      <c r="O128" s="35"/>
      <c r="Q128" s="35"/>
      <c r="R128" s="35"/>
      <c r="S128" s="35"/>
      <c r="T128" s="35"/>
      <c r="U128" s="35"/>
      <c r="V128" s="35"/>
      <c r="W128" s="35"/>
      <c r="X128" s="35"/>
      <c r="Y128" s="35"/>
      <c r="Z128" s="35"/>
      <c r="AA128" s="35"/>
      <c r="AB128" s="15"/>
    </row>
    <row r="129" spans="2:28" x14ac:dyDescent="0.3">
      <c r="B129" s="24"/>
      <c r="C129" s="21"/>
      <c r="D129" s="58"/>
      <c r="E129" s="24"/>
      <c r="F129" s="24"/>
      <c r="G129" s="24"/>
      <c r="I129" s="24"/>
      <c r="J129" s="24"/>
      <c r="K129" s="24"/>
      <c r="L129" s="24"/>
      <c r="M129" s="24"/>
      <c r="N129" s="24"/>
      <c r="O129" s="24"/>
      <c r="Q129" s="24"/>
      <c r="R129" s="24"/>
      <c r="S129" s="24"/>
      <c r="T129" s="24"/>
      <c r="U129" s="24"/>
      <c r="V129" s="24"/>
      <c r="W129" s="36"/>
      <c r="X129" s="36"/>
      <c r="Y129" s="24"/>
      <c r="Z129" s="36"/>
      <c r="AA129" s="36"/>
      <c r="AB129" s="27"/>
    </row>
    <row r="130" spans="2:28" x14ac:dyDescent="0.3">
      <c r="B130" s="24"/>
      <c r="C130" s="21"/>
      <c r="D130" s="58"/>
      <c r="E130" s="24"/>
      <c r="F130" s="24"/>
      <c r="G130" s="24"/>
      <c r="I130" s="24"/>
      <c r="J130" s="24"/>
      <c r="K130" s="24"/>
      <c r="L130" s="24"/>
      <c r="M130" s="24"/>
      <c r="N130" s="24"/>
      <c r="O130" s="24"/>
      <c r="Q130" s="24"/>
      <c r="R130" s="24"/>
      <c r="S130" s="24"/>
      <c r="T130" s="24"/>
      <c r="U130" s="24"/>
      <c r="V130" s="24"/>
      <c r="W130" s="36"/>
      <c r="X130" s="36"/>
      <c r="Y130" s="24"/>
      <c r="Z130" s="36"/>
      <c r="AA130" s="36"/>
      <c r="AB130" s="27"/>
    </row>
    <row r="131" spans="2:28" x14ac:dyDescent="0.3">
      <c r="B131" s="24"/>
      <c r="C131" s="21"/>
      <c r="D131" s="58"/>
      <c r="E131" s="24"/>
      <c r="F131" s="24"/>
      <c r="G131" s="24"/>
      <c r="I131" s="24"/>
      <c r="J131" s="24"/>
      <c r="K131" s="24"/>
      <c r="L131" s="24"/>
      <c r="M131" s="24"/>
      <c r="N131" s="24"/>
      <c r="O131" s="24"/>
      <c r="Q131" s="24"/>
      <c r="R131" s="24"/>
      <c r="S131" s="24"/>
      <c r="T131" s="24"/>
      <c r="U131" s="24"/>
      <c r="V131" s="24"/>
      <c r="W131" s="36"/>
      <c r="X131" s="36"/>
      <c r="Y131" s="24"/>
      <c r="Z131" s="36"/>
      <c r="AA131" s="36"/>
      <c r="AB131" s="27"/>
    </row>
    <row r="132" spans="2:28" x14ac:dyDescent="0.3">
      <c r="B132" s="24"/>
      <c r="C132" s="21"/>
      <c r="D132" s="58"/>
      <c r="E132" s="24"/>
      <c r="F132" s="24"/>
      <c r="G132" s="24"/>
      <c r="I132" s="24"/>
      <c r="J132" s="24"/>
      <c r="K132" s="24"/>
      <c r="L132" s="24"/>
      <c r="M132" s="24"/>
      <c r="N132" s="24"/>
      <c r="O132" s="24"/>
      <c r="Q132" s="24"/>
      <c r="R132" s="24"/>
      <c r="S132" s="24"/>
      <c r="T132" s="24"/>
      <c r="U132" s="24"/>
      <c r="V132" s="24"/>
      <c r="W132" s="36"/>
      <c r="X132" s="36"/>
      <c r="Y132" s="24"/>
      <c r="Z132" s="36"/>
      <c r="AA132" s="36"/>
      <c r="AB132" s="27"/>
    </row>
    <row r="133" spans="2:28" x14ac:dyDescent="0.3">
      <c r="B133" s="24"/>
      <c r="C133" s="21"/>
      <c r="D133" s="58"/>
      <c r="E133" s="24"/>
      <c r="F133" s="24"/>
      <c r="G133" s="24"/>
      <c r="I133" s="24"/>
      <c r="J133" s="24"/>
      <c r="K133" s="24"/>
      <c r="L133" s="24"/>
      <c r="M133" s="24"/>
      <c r="N133" s="24"/>
      <c r="O133" s="24"/>
      <c r="Q133" s="24"/>
      <c r="R133" s="24"/>
      <c r="S133" s="24"/>
      <c r="T133" s="24"/>
      <c r="U133" s="24"/>
      <c r="V133" s="24"/>
      <c r="W133" s="36"/>
      <c r="X133" s="36"/>
      <c r="Y133" s="24"/>
      <c r="Z133" s="36"/>
      <c r="AA133" s="36"/>
      <c r="AB133" s="27"/>
    </row>
    <row r="134" spans="2:28" x14ac:dyDescent="0.3">
      <c r="B134" s="24"/>
      <c r="C134" s="21"/>
      <c r="D134" s="58"/>
      <c r="E134" s="24"/>
      <c r="F134" s="24"/>
      <c r="G134" s="24"/>
      <c r="I134" s="24"/>
      <c r="J134" s="24"/>
      <c r="K134" s="24"/>
      <c r="L134" s="24"/>
      <c r="M134" s="24"/>
      <c r="N134" s="24"/>
      <c r="O134" s="24"/>
      <c r="Q134" s="24"/>
      <c r="R134" s="24"/>
      <c r="S134" s="24"/>
      <c r="T134" s="24"/>
      <c r="U134" s="24"/>
      <c r="V134" s="24"/>
      <c r="W134" s="36"/>
      <c r="X134" s="36"/>
      <c r="Y134" s="24"/>
      <c r="Z134" s="36"/>
      <c r="AA134" s="36"/>
      <c r="AB134" s="27"/>
    </row>
    <row r="135" spans="2:28" x14ac:dyDescent="0.3">
      <c r="B135" s="24"/>
      <c r="C135" s="21"/>
      <c r="D135" s="58"/>
      <c r="E135" s="24"/>
      <c r="F135" s="24"/>
      <c r="G135" s="24"/>
      <c r="I135" s="24"/>
      <c r="J135" s="24"/>
      <c r="K135" s="24"/>
      <c r="L135" s="24"/>
      <c r="M135" s="24"/>
      <c r="N135" s="24"/>
      <c r="O135" s="24"/>
      <c r="Q135" s="24"/>
      <c r="R135" s="24"/>
      <c r="S135" s="24"/>
      <c r="T135" s="24"/>
      <c r="U135" s="24"/>
      <c r="V135" s="24"/>
      <c r="W135" s="36"/>
      <c r="X135" s="36"/>
      <c r="Y135" s="24"/>
      <c r="Z135" s="36"/>
      <c r="AA135" s="36"/>
      <c r="AB135" s="27"/>
    </row>
    <row r="136" spans="2:28" x14ac:dyDescent="0.3">
      <c r="B136" s="24"/>
      <c r="C136" s="21"/>
      <c r="D136" s="58"/>
      <c r="E136" s="24"/>
      <c r="F136" s="24"/>
      <c r="G136" s="24"/>
      <c r="I136" s="24"/>
      <c r="J136" s="24"/>
      <c r="K136" s="24"/>
      <c r="L136" s="24"/>
      <c r="M136" s="24"/>
      <c r="N136" s="24"/>
      <c r="O136" s="24"/>
      <c r="Q136" s="24"/>
      <c r="R136" s="24"/>
      <c r="S136" s="24"/>
      <c r="T136" s="24"/>
      <c r="U136" s="24"/>
      <c r="V136" s="24"/>
      <c r="W136" s="36"/>
      <c r="X136" s="36"/>
      <c r="Y136" s="24"/>
      <c r="Z136" s="36"/>
      <c r="AA136" s="36"/>
      <c r="AB136" s="27"/>
    </row>
    <row r="137" spans="2:28" x14ac:dyDescent="0.3">
      <c r="B137" s="24"/>
      <c r="C137" s="21"/>
      <c r="D137" s="58"/>
      <c r="E137" s="24"/>
      <c r="F137" s="24"/>
      <c r="G137" s="24"/>
      <c r="I137" s="24"/>
      <c r="J137" s="24"/>
      <c r="K137" s="24"/>
      <c r="L137" s="24"/>
      <c r="M137" s="24"/>
      <c r="N137" s="24"/>
      <c r="O137" s="24"/>
      <c r="Q137" s="24"/>
      <c r="R137" s="24"/>
      <c r="S137" s="24"/>
      <c r="T137" s="24"/>
      <c r="U137" s="24"/>
      <c r="V137" s="24"/>
      <c r="W137" s="36"/>
      <c r="X137" s="36"/>
      <c r="Y137" s="24"/>
      <c r="Z137" s="36"/>
      <c r="AA137" s="36"/>
      <c r="AB137" s="27"/>
    </row>
    <row r="138" spans="2:28" x14ac:dyDescent="0.3">
      <c r="B138" s="24"/>
      <c r="C138" s="21"/>
      <c r="D138" s="58"/>
      <c r="E138" s="24"/>
      <c r="F138" s="24"/>
      <c r="G138" s="24"/>
      <c r="I138" s="24"/>
      <c r="J138" s="24"/>
      <c r="K138" s="24"/>
      <c r="L138" s="24"/>
      <c r="M138" s="24"/>
      <c r="N138" s="24"/>
      <c r="O138" s="24"/>
      <c r="Q138" s="24"/>
      <c r="R138" s="24"/>
      <c r="S138" s="24"/>
      <c r="T138" s="24"/>
      <c r="U138" s="24"/>
      <c r="V138" s="24"/>
      <c r="W138" s="36"/>
      <c r="X138" s="36"/>
      <c r="Y138" s="24"/>
      <c r="Z138" s="36"/>
      <c r="AA138" s="36"/>
      <c r="AB138" s="27"/>
    </row>
    <row r="139" spans="2:28" x14ac:dyDescent="0.3">
      <c r="B139" s="24"/>
      <c r="C139" s="21"/>
      <c r="D139" s="58"/>
      <c r="E139" s="24"/>
      <c r="F139" s="24"/>
      <c r="G139" s="24"/>
      <c r="I139" s="24"/>
      <c r="J139" s="24"/>
      <c r="K139" s="24"/>
      <c r="L139" s="24"/>
      <c r="M139" s="24"/>
      <c r="N139" s="24"/>
      <c r="O139" s="24"/>
      <c r="Q139" s="24"/>
      <c r="R139" s="24"/>
      <c r="S139" s="24"/>
      <c r="T139" s="24"/>
      <c r="U139" s="24"/>
      <c r="V139" s="24"/>
      <c r="W139" s="36"/>
      <c r="X139" s="36"/>
      <c r="Y139" s="24"/>
      <c r="Z139" s="36"/>
      <c r="AA139" s="36"/>
      <c r="AB139" s="27"/>
    </row>
    <row r="140" spans="2:28" x14ac:dyDescent="0.3">
      <c r="B140" s="24"/>
      <c r="C140" s="21"/>
      <c r="D140" s="58"/>
      <c r="E140" s="24"/>
      <c r="F140" s="24"/>
      <c r="G140" s="24"/>
      <c r="I140" s="24"/>
      <c r="J140" s="24"/>
      <c r="K140" s="24"/>
      <c r="L140" s="24"/>
      <c r="M140" s="24"/>
      <c r="N140" s="24"/>
      <c r="O140" s="24"/>
      <c r="Q140" s="24"/>
      <c r="R140" s="24"/>
      <c r="S140" s="24"/>
      <c r="T140" s="24"/>
      <c r="U140" s="24"/>
      <c r="V140" s="24"/>
      <c r="W140" s="36"/>
      <c r="X140" s="36"/>
      <c r="Y140" s="24"/>
      <c r="Z140" s="36"/>
      <c r="AA140" s="36"/>
      <c r="AB140" s="27"/>
    </row>
    <row r="141" spans="2:28" x14ac:dyDescent="0.3">
      <c r="B141" s="24"/>
      <c r="C141" s="21"/>
      <c r="D141" s="58"/>
      <c r="E141" s="24"/>
      <c r="F141" s="24"/>
      <c r="G141" s="24"/>
      <c r="I141" s="24"/>
      <c r="J141" s="24"/>
      <c r="K141" s="24"/>
      <c r="L141" s="24"/>
      <c r="M141" s="24"/>
      <c r="N141" s="24"/>
      <c r="O141" s="24"/>
      <c r="Q141" s="24"/>
      <c r="R141" s="24"/>
      <c r="S141" s="24"/>
      <c r="T141" s="24"/>
      <c r="U141" s="24"/>
      <c r="V141" s="24"/>
      <c r="W141" s="36"/>
      <c r="X141" s="24"/>
      <c r="Y141" s="24"/>
      <c r="Z141" s="24"/>
      <c r="AA141" s="24"/>
    </row>
    <row r="142" spans="2:28" x14ac:dyDescent="0.3">
      <c r="B142" s="24"/>
      <c r="C142" s="24"/>
      <c r="D142" s="57"/>
      <c r="E142" s="24"/>
      <c r="F142" s="24"/>
      <c r="G142" s="24"/>
      <c r="I142" s="24"/>
      <c r="J142" s="24"/>
      <c r="K142" s="24"/>
      <c r="L142" s="24"/>
      <c r="M142" s="24"/>
      <c r="N142" s="24"/>
      <c r="O142" s="24"/>
      <c r="Q142" s="24"/>
      <c r="R142" s="24"/>
      <c r="S142" s="24"/>
      <c r="T142" s="24"/>
      <c r="U142" s="24"/>
      <c r="V142" s="24"/>
      <c r="W142" s="24"/>
      <c r="X142" s="24"/>
      <c r="Y142" s="24"/>
      <c r="Z142" s="24"/>
      <c r="AA142" s="24"/>
    </row>
    <row r="186" spans="5:6" x14ac:dyDescent="0.3">
      <c r="E186" s="2"/>
      <c r="F186" s="2"/>
    </row>
    <row r="187" spans="5:6" x14ac:dyDescent="0.3">
      <c r="E187" s="2"/>
      <c r="F187" s="2"/>
    </row>
    <row r="188" spans="5:6" x14ac:dyDescent="0.3">
      <c r="E188" s="2"/>
      <c r="F188" s="2"/>
    </row>
    <row r="189" spans="5:6" x14ac:dyDescent="0.3">
      <c r="E189" s="2"/>
      <c r="F189" s="2"/>
    </row>
    <row r="190" spans="5:6" x14ac:dyDescent="0.3">
      <c r="E190" s="2"/>
      <c r="F190" s="2"/>
    </row>
    <row r="191" spans="5:6" x14ac:dyDescent="0.3">
      <c r="E191" s="2"/>
      <c r="F191" s="2"/>
    </row>
    <row r="192" spans="5:6" x14ac:dyDescent="0.3">
      <c r="E192" s="2"/>
      <c r="F192" s="2"/>
    </row>
    <row r="193" spans="5:6" x14ac:dyDescent="0.3">
      <c r="E193" s="2"/>
      <c r="F193" s="2"/>
    </row>
    <row r="194" spans="5:6" x14ac:dyDescent="0.3">
      <c r="E194" s="2"/>
      <c r="F194" s="2"/>
    </row>
    <row r="195" spans="5:6" x14ac:dyDescent="0.3">
      <c r="E195" s="2"/>
      <c r="F195" s="2"/>
    </row>
    <row r="196" spans="5:6" x14ac:dyDescent="0.3">
      <c r="E196" s="2"/>
      <c r="F196" s="2"/>
    </row>
    <row r="197" spans="5:6" x14ac:dyDescent="0.3">
      <c r="E197" s="2"/>
      <c r="F197" s="2"/>
    </row>
    <row r="198" spans="5:6" x14ac:dyDescent="0.3">
      <c r="E198" s="2"/>
      <c r="F198" s="2"/>
    </row>
    <row r="199" spans="5:6" x14ac:dyDescent="0.3">
      <c r="E199" s="2"/>
      <c r="F199" s="2"/>
    </row>
    <row r="200" spans="5:6" x14ac:dyDescent="0.3">
      <c r="E200" s="2"/>
      <c r="F200" s="2"/>
    </row>
    <row r="201" spans="5:6" x14ac:dyDescent="0.3">
      <c r="E201" s="2"/>
      <c r="F201" s="2"/>
    </row>
    <row r="202" spans="5:6" x14ac:dyDescent="0.3">
      <c r="E202" s="2"/>
      <c r="F202" s="2"/>
    </row>
    <row r="203" spans="5:6" x14ac:dyDescent="0.3">
      <c r="E203" s="2"/>
      <c r="F203" s="2"/>
    </row>
    <row r="204" spans="5:6" x14ac:dyDescent="0.3">
      <c r="E204" s="2"/>
      <c r="F204" s="2"/>
    </row>
    <row r="205" spans="5:6" x14ac:dyDescent="0.3">
      <c r="E205" s="2"/>
      <c r="F205" s="2"/>
    </row>
    <row r="206" spans="5:6" x14ac:dyDescent="0.3">
      <c r="E206" s="2"/>
      <c r="F206" s="2"/>
    </row>
    <row r="207" spans="5:6" x14ac:dyDescent="0.3">
      <c r="E207" s="2"/>
      <c r="F207" s="2"/>
    </row>
    <row r="208" spans="5:6" x14ac:dyDescent="0.3">
      <c r="E208" s="2"/>
      <c r="F208" s="2"/>
    </row>
    <row r="209" spans="5:6" x14ac:dyDescent="0.3">
      <c r="E209" s="2"/>
      <c r="F209" s="2"/>
    </row>
  </sheetData>
  <pageMargins left="0.7" right="0.7" top="0.75" bottom="0.75" header="0.3" footer="0.3"/>
  <pageSetup paperSize="9" orientation="portrait" r:id="rId1"/>
  <ignoredErrors>
    <ignoredError sqref="V10:Y36"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93FF-BCCD-4C40-BC31-EF12425B72E7}">
  <dimension ref="A3:AX209"/>
  <sheetViews>
    <sheetView topLeftCell="A58" zoomScale="70" zoomScaleNormal="70" workbookViewId="0">
      <selection activeCell="N73" sqref="N73"/>
    </sheetView>
  </sheetViews>
  <sheetFormatPr defaultRowHeight="14.4" x14ac:dyDescent="0.3"/>
  <cols>
    <col min="3" max="3" width="17" bestFit="1" customWidth="1"/>
    <col min="5" max="5" width="14.109375" style="6" customWidth="1"/>
    <col min="11" max="11" width="13.44140625" bestFit="1" customWidth="1"/>
    <col min="12" max="12" width="10" bestFit="1" customWidth="1"/>
    <col min="13" max="13" width="10" customWidth="1"/>
    <col min="14" max="14" width="22.44140625" bestFit="1" customWidth="1"/>
    <col min="15" max="15" width="16.33203125" bestFit="1" customWidth="1"/>
    <col min="16" max="16" width="16.33203125" customWidth="1"/>
    <col min="17" max="17" width="9.88671875" customWidth="1"/>
    <col min="18" max="18" width="9.44140625" bestFit="1" customWidth="1"/>
    <col min="19" max="19" width="14.109375" customWidth="1"/>
    <col min="21" max="21" width="14.6640625" bestFit="1" customWidth="1"/>
    <col min="22" max="23" width="10.33203125" customWidth="1"/>
    <col min="24" max="24" width="6.44140625" customWidth="1"/>
    <col min="25" max="25" width="10.33203125" customWidth="1"/>
    <col min="26" max="26" width="14.33203125" bestFit="1" customWidth="1"/>
  </cols>
  <sheetData>
    <row r="3" spans="2:50" x14ac:dyDescent="0.3">
      <c r="AX3" s="13"/>
    </row>
    <row r="4" spans="2:50" x14ac:dyDescent="0.3">
      <c r="AX4" s="13"/>
    </row>
    <row r="5" spans="2:50" x14ac:dyDescent="0.3">
      <c r="AX5" s="13"/>
    </row>
    <row r="6" spans="2:50" x14ac:dyDescent="0.3">
      <c r="AX6" s="13"/>
    </row>
    <row r="10" spans="2:50" ht="15" thickBot="1" x14ac:dyDescent="0.35"/>
    <row r="11" spans="2:50" x14ac:dyDescent="0.3">
      <c r="E11" s="4" t="s">
        <v>450</v>
      </c>
      <c r="F11" s="2" t="s">
        <v>5</v>
      </c>
      <c r="G11" s="2" t="s">
        <v>408</v>
      </c>
      <c r="H11" s="2" t="s">
        <v>0</v>
      </c>
      <c r="I11" s="2" t="s">
        <v>493</v>
      </c>
      <c r="J11" s="2" t="s">
        <v>480</v>
      </c>
      <c r="K11" t="s">
        <v>515</v>
      </c>
      <c r="L11" s="85" t="s">
        <v>516</v>
      </c>
      <c r="M11" s="71"/>
      <c r="N11" s="2" t="s">
        <v>517</v>
      </c>
      <c r="O11" s="2" t="s">
        <v>528</v>
      </c>
      <c r="P11" s="2"/>
      <c r="Q11" s="2"/>
      <c r="R11" s="2" t="s">
        <v>417</v>
      </c>
      <c r="S11" s="3" t="s">
        <v>6</v>
      </c>
    </row>
    <row r="12" spans="2:50" x14ac:dyDescent="0.3">
      <c r="S12" s="1">
        <v>43866</v>
      </c>
    </row>
    <row r="13" spans="2:50" x14ac:dyDescent="0.3">
      <c r="S13" s="1">
        <v>43867</v>
      </c>
    </row>
    <row r="14" spans="2:50" x14ac:dyDescent="0.3">
      <c r="S14" s="1">
        <v>43868</v>
      </c>
    </row>
    <row r="15" spans="2:50" x14ac:dyDescent="0.3">
      <c r="J15" s="2"/>
      <c r="S15" s="1">
        <v>43869</v>
      </c>
      <c r="T15" s="2"/>
      <c r="U15" s="2"/>
      <c r="W15" s="2"/>
      <c r="X15" s="2"/>
      <c r="Y15" s="2"/>
      <c r="Z15" s="2"/>
    </row>
    <row r="16" spans="2:50" x14ac:dyDescent="0.3">
      <c r="B16">
        <v>-18</v>
      </c>
      <c r="S16" s="1">
        <v>43870</v>
      </c>
    </row>
    <row r="17" spans="1:28" x14ac:dyDescent="0.3">
      <c r="B17">
        <v>-17</v>
      </c>
      <c r="S17" s="1">
        <v>43871</v>
      </c>
    </row>
    <row r="18" spans="1:28" x14ac:dyDescent="0.3">
      <c r="B18">
        <v>-16</v>
      </c>
      <c r="M18" s="112">
        <f t="shared" ref="M18:M20" si="0">O31</f>
        <v>0</v>
      </c>
      <c r="S18" s="1">
        <v>43872</v>
      </c>
      <c r="AB18" t="s">
        <v>537</v>
      </c>
    </row>
    <row r="19" spans="1:28" x14ac:dyDescent="0.3">
      <c r="B19">
        <v>-15</v>
      </c>
      <c r="M19" s="112">
        <f t="shared" si="0"/>
        <v>0</v>
      </c>
      <c r="N19" s="2">
        <v>0</v>
      </c>
      <c r="S19" s="1">
        <v>43873</v>
      </c>
      <c r="AB19" t="s">
        <v>538</v>
      </c>
    </row>
    <row r="20" spans="1:28" x14ac:dyDescent="0.3">
      <c r="B20">
        <v>-14</v>
      </c>
      <c r="M20" s="112">
        <f t="shared" si="0"/>
        <v>0</v>
      </c>
      <c r="N20" s="70">
        <f t="shared" ref="N20:N57" si="1">Q34</f>
        <v>1</v>
      </c>
      <c r="S20" s="1">
        <v>43874</v>
      </c>
      <c r="AB20" t="s">
        <v>539</v>
      </c>
    </row>
    <row r="21" spans="1:28" x14ac:dyDescent="0.3">
      <c r="B21">
        <v>-13</v>
      </c>
      <c r="M21" s="112">
        <f t="shared" ref="M21:M57" si="2">O34</f>
        <v>3</v>
      </c>
      <c r="N21" s="70">
        <f t="shared" si="1"/>
        <v>1</v>
      </c>
      <c r="S21" s="1">
        <v>43875</v>
      </c>
      <c r="AB21" t="s">
        <v>540</v>
      </c>
    </row>
    <row r="22" spans="1:28" x14ac:dyDescent="0.3">
      <c r="B22">
        <v>-12</v>
      </c>
      <c r="M22" s="112">
        <f t="shared" si="2"/>
        <v>4</v>
      </c>
      <c r="N22" s="70">
        <f t="shared" si="1"/>
        <v>4</v>
      </c>
      <c r="S22" s="1">
        <v>43876</v>
      </c>
      <c r="AB22" t="s">
        <v>541</v>
      </c>
    </row>
    <row r="23" spans="1:28" x14ac:dyDescent="0.3">
      <c r="B23">
        <v>-11</v>
      </c>
      <c r="M23" s="112">
        <f t="shared" si="2"/>
        <v>12</v>
      </c>
      <c r="N23" s="70">
        <f t="shared" si="1"/>
        <v>3</v>
      </c>
      <c r="S23" s="1">
        <v>43877</v>
      </c>
    </row>
    <row r="24" spans="1:28" x14ac:dyDescent="0.3">
      <c r="B24">
        <v>-10</v>
      </c>
      <c r="K24" s="115">
        <f t="shared" ref="K24:K47" si="3">L42</f>
        <v>1</v>
      </c>
      <c r="M24" s="112">
        <f t="shared" si="2"/>
        <v>13</v>
      </c>
      <c r="N24" s="70">
        <f t="shared" si="1"/>
        <v>8</v>
      </c>
      <c r="S24" s="1">
        <v>43878</v>
      </c>
    </row>
    <row r="25" spans="1:28" x14ac:dyDescent="0.3">
      <c r="B25">
        <v>-9</v>
      </c>
      <c r="K25" s="115">
        <f t="shared" si="3"/>
        <v>0</v>
      </c>
      <c r="M25" s="112">
        <f t="shared" si="2"/>
        <v>48</v>
      </c>
      <c r="N25" s="70">
        <f t="shared" si="1"/>
        <v>6</v>
      </c>
      <c r="S25" s="1">
        <v>43879</v>
      </c>
    </row>
    <row r="26" spans="1:28" x14ac:dyDescent="0.3">
      <c r="B26">
        <v>-8</v>
      </c>
      <c r="K26" s="115">
        <f t="shared" si="3"/>
        <v>2</v>
      </c>
      <c r="M26" s="112">
        <f t="shared" si="2"/>
        <v>40</v>
      </c>
      <c r="N26" s="70">
        <f t="shared" si="1"/>
        <v>15</v>
      </c>
      <c r="S26" s="1">
        <v>43880</v>
      </c>
    </row>
    <row r="27" spans="1:28" x14ac:dyDescent="0.3">
      <c r="B27">
        <v>-7</v>
      </c>
      <c r="K27" s="115">
        <f t="shared" si="3"/>
        <v>0</v>
      </c>
      <c r="M27" s="112">
        <f t="shared" si="2"/>
        <v>41</v>
      </c>
      <c r="N27" s="70">
        <f t="shared" si="1"/>
        <v>44</v>
      </c>
      <c r="S27" s="1">
        <v>43881</v>
      </c>
    </row>
    <row r="28" spans="1:28" x14ac:dyDescent="0.3">
      <c r="B28">
        <v>-6</v>
      </c>
      <c r="K28" s="115">
        <f t="shared" si="3"/>
        <v>1</v>
      </c>
      <c r="M28" s="112">
        <f t="shared" si="2"/>
        <v>41</v>
      </c>
      <c r="N28" s="70">
        <f t="shared" si="1"/>
        <v>46</v>
      </c>
      <c r="S28" s="1">
        <v>43882</v>
      </c>
    </row>
    <row r="29" spans="1:28" x14ac:dyDescent="0.3">
      <c r="A29" s="24"/>
      <c r="B29" s="24">
        <v>-5</v>
      </c>
      <c r="C29" s="24"/>
      <c r="E29" s="57"/>
      <c r="F29" s="24"/>
      <c r="G29" s="24"/>
      <c r="H29" s="24"/>
      <c r="K29" s="115">
        <f t="shared" si="3"/>
        <v>1</v>
      </c>
      <c r="M29" s="112">
        <f t="shared" si="2"/>
        <v>33</v>
      </c>
      <c r="N29" s="70">
        <f t="shared" si="1"/>
        <v>60</v>
      </c>
      <c r="O29" s="24"/>
      <c r="P29" s="24"/>
      <c r="Q29" s="24"/>
      <c r="S29" s="69">
        <v>43883</v>
      </c>
    </row>
    <row r="30" spans="1:28" x14ac:dyDescent="0.3">
      <c r="A30" s="24"/>
      <c r="B30" s="24">
        <v>-4</v>
      </c>
      <c r="C30" s="24"/>
      <c r="E30" s="57"/>
      <c r="F30" s="24"/>
      <c r="G30" s="24"/>
      <c r="H30" s="24"/>
      <c r="K30" s="115">
        <f t="shared" si="3"/>
        <v>0</v>
      </c>
      <c r="M30" s="112">
        <f t="shared" si="2"/>
        <v>45</v>
      </c>
      <c r="N30" s="70">
        <f t="shared" si="1"/>
        <v>77</v>
      </c>
      <c r="O30" s="24"/>
      <c r="P30" s="24"/>
      <c r="Q30" s="24"/>
      <c r="S30" s="69">
        <v>43884</v>
      </c>
    </row>
    <row r="31" spans="1:28" x14ac:dyDescent="0.3">
      <c r="A31" s="24"/>
      <c r="B31" s="24">
        <v>-3</v>
      </c>
      <c r="C31" s="24"/>
      <c r="E31" s="57"/>
      <c r="F31" s="24"/>
      <c r="G31" s="24"/>
      <c r="H31" s="24"/>
      <c r="K31" s="115">
        <f t="shared" si="3"/>
        <v>5</v>
      </c>
      <c r="L31" s="112"/>
      <c r="M31" s="112">
        <f t="shared" si="2"/>
        <v>71</v>
      </c>
      <c r="N31" s="70">
        <f t="shared" si="1"/>
        <v>56</v>
      </c>
      <c r="O31" s="24"/>
      <c r="P31" s="24"/>
      <c r="Q31" s="24"/>
      <c r="S31" s="69">
        <v>43885</v>
      </c>
    </row>
    <row r="32" spans="1:28" x14ac:dyDescent="0.3">
      <c r="A32" s="24"/>
      <c r="B32" s="24">
        <v>-2</v>
      </c>
      <c r="C32" s="24"/>
      <c r="E32" s="57"/>
      <c r="F32" s="24"/>
      <c r="G32" s="24"/>
      <c r="H32" s="24"/>
      <c r="K32" s="115">
        <f t="shared" si="3"/>
        <v>2</v>
      </c>
      <c r="L32" s="112"/>
      <c r="M32" s="112">
        <f t="shared" si="2"/>
        <v>77</v>
      </c>
      <c r="N32" s="70">
        <f t="shared" si="1"/>
        <v>61</v>
      </c>
      <c r="O32" s="24"/>
      <c r="P32" s="24"/>
      <c r="Q32" s="24"/>
      <c r="S32" s="69">
        <v>43886</v>
      </c>
    </row>
    <row r="33" spans="1:39" x14ac:dyDescent="0.3">
      <c r="A33" s="24"/>
      <c r="B33" s="24">
        <v>-1</v>
      </c>
      <c r="C33" s="24"/>
      <c r="E33" s="57"/>
      <c r="F33" s="24"/>
      <c r="G33" s="24"/>
      <c r="H33" s="24"/>
      <c r="K33" s="115">
        <f t="shared" si="3"/>
        <v>8</v>
      </c>
      <c r="L33" s="112"/>
      <c r="M33" s="112">
        <f t="shared" si="2"/>
        <v>136</v>
      </c>
      <c r="N33" s="70">
        <f t="shared" si="1"/>
        <v>121</v>
      </c>
      <c r="O33" s="24"/>
      <c r="P33" s="24"/>
      <c r="Q33" s="24"/>
      <c r="S33" s="69">
        <v>43887</v>
      </c>
    </row>
    <row r="34" spans="1:39" x14ac:dyDescent="0.3">
      <c r="A34" s="24"/>
      <c r="B34" s="24">
        <v>0</v>
      </c>
      <c r="C34" s="70">
        <v>1</v>
      </c>
      <c r="E34" s="71"/>
      <c r="F34" s="70">
        <v>0</v>
      </c>
      <c r="G34" s="70">
        <v>0</v>
      </c>
      <c r="H34" s="63">
        <v>0</v>
      </c>
      <c r="K34" s="115">
        <f t="shared" si="3"/>
        <v>4</v>
      </c>
      <c r="L34" s="112"/>
      <c r="M34" s="112">
        <f t="shared" si="2"/>
        <v>172</v>
      </c>
      <c r="N34" s="70">
        <f t="shared" si="1"/>
        <v>111</v>
      </c>
      <c r="O34" s="70">
        <v>3</v>
      </c>
      <c r="P34" s="112">
        <v>1</v>
      </c>
      <c r="Q34" s="112">
        <v>1</v>
      </c>
      <c r="R34" s="9">
        <f t="shared" ref="R34:R41" si="4">F34+H34+O34</f>
        <v>3</v>
      </c>
      <c r="S34" s="69">
        <v>43888</v>
      </c>
      <c r="T34" s="28" t="s">
        <v>383</v>
      </c>
      <c r="X34" t="s">
        <v>523</v>
      </c>
      <c r="Y34" s="6"/>
    </row>
    <row r="35" spans="1:39" x14ac:dyDescent="0.3">
      <c r="A35" s="24"/>
      <c r="B35" s="24"/>
      <c r="C35" s="70">
        <v>2</v>
      </c>
      <c r="E35" s="71"/>
      <c r="F35" s="70">
        <v>0</v>
      </c>
      <c r="G35" s="70">
        <v>0</v>
      </c>
      <c r="H35" s="63">
        <f t="shared" ref="H35:H41" si="5">R34</f>
        <v>3</v>
      </c>
      <c r="K35" s="115">
        <f t="shared" si="3"/>
        <v>19</v>
      </c>
      <c r="L35" s="112"/>
      <c r="M35" s="112">
        <f t="shared" si="2"/>
        <v>183</v>
      </c>
      <c r="N35" s="70">
        <f t="shared" si="1"/>
        <v>190</v>
      </c>
      <c r="O35" s="70">
        <v>4</v>
      </c>
      <c r="P35" s="112">
        <v>1</v>
      </c>
      <c r="Q35" s="112">
        <v>1</v>
      </c>
      <c r="R35" s="9">
        <f t="shared" si="4"/>
        <v>7</v>
      </c>
      <c r="S35" s="69">
        <v>43889</v>
      </c>
      <c r="Y35" s="6"/>
    </row>
    <row r="36" spans="1:39" x14ac:dyDescent="0.3">
      <c r="A36" s="24"/>
      <c r="B36" s="24"/>
      <c r="C36" s="70">
        <v>3</v>
      </c>
      <c r="E36" s="71"/>
      <c r="F36" s="70">
        <v>0</v>
      </c>
      <c r="G36" s="70">
        <v>0</v>
      </c>
      <c r="H36" s="63">
        <f t="shared" si="5"/>
        <v>7</v>
      </c>
      <c r="K36" s="115">
        <f t="shared" si="3"/>
        <v>15</v>
      </c>
      <c r="L36" s="112"/>
      <c r="M36" s="112">
        <f t="shared" si="2"/>
        <v>217</v>
      </c>
      <c r="N36" s="70">
        <f t="shared" si="1"/>
        <v>155</v>
      </c>
      <c r="O36" s="70">
        <v>12</v>
      </c>
      <c r="P36" s="112">
        <v>4</v>
      </c>
      <c r="Q36" s="112">
        <v>4</v>
      </c>
      <c r="R36" s="9">
        <f t="shared" si="4"/>
        <v>19</v>
      </c>
      <c r="S36" s="69">
        <v>43890</v>
      </c>
      <c r="T36" t="s">
        <v>403</v>
      </c>
      <c r="Y36" s="6"/>
    </row>
    <row r="37" spans="1:39" x14ac:dyDescent="0.3">
      <c r="A37" s="24"/>
      <c r="B37" s="24"/>
      <c r="C37" s="70">
        <v>4</v>
      </c>
      <c r="E37" s="71"/>
      <c r="F37" s="70">
        <v>0</v>
      </c>
      <c r="G37" s="70">
        <v>0</v>
      </c>
      <c r="H37" s="63">
        <f t="shared" si="5"/>
        <v>19</v>
      </c>
      <c r="K37" s="115">
        <f t="shared" si="3"/>
        <v>18</v>
      </c>
      <c r="L37" s="112"/>
      <c r="M37" s="112">
        <f t="shared" si="2"/>
        <v>221</v>
      </c>
      <c r="N37" s="70">
        <f t="shared" si="1"/>
        <v>176</v>
      </c>
      <c r="O37" s="70">
        <v>13</v>
      </c>
      <c r="P37" s="112">
        <v>3</v>
      </c>
      <c r="Q37" s="112">
        <v>3</v>
      </c>
      <c r="R37" s="9">
        <f t="shared" si="4"/>
        <v>32</v>
      </c>
      <c r="S37" s="69">
        <v>43891</v>
      </c>
      <c r="T37" t="s">
        <v>384</v>
      </c>
      <c r="Y37" s="6"/>
    </row>
    <row r="38" spans="1:39" x14ac:dyDescent="0.3">
      <c r="A38" s="24"/>
      <c r="B38" s="24"/>
      <c r="C38" s="70">
        <v>5</v>
      </c>
      <c r="E38" s="71"/>
      <c r="F38" s="70">
        <v>0</v>
      </c>
      <c r="G38" s="70">
        <v>0</v>
      </c>
      <c r="H38" s="63">
        <f t="shared" si="5"/>
        <v>32</v>
      </c>
      <c r="K38" s="115">
        <f t="shared" si="3"/>
        <v>30</v>
      </c>
      <c r="L38" s="112"/>
      <c r="M38" s="112">
        <f t="shared" si="2"/>
        <v>233</v>
      </c>
      <c r="N38" s="70">
        <f t="shared" si="1"/>
        <v>278</v>
      </c>
      <c r="O38" s="70">
        <v>48</v>
      </c>
      <c r="P38" s="112">
        <v>8</v>
      </c>
      <c r="Q38" s="112">
        <v>8</v>
      </c>
      <c r="R38" s="9">
        <f t="shared" si="4"/>
        <v>80</v>
      </c>
      <c r="S38" s="69">
        <v>43892</v>
      </c>
      <c r="Y38" s="6"/>
    </row>
    <row r="39" spans="1:39" x14ac:dyDescent="0.3">
      <c r="A39" s="24"/>
      <c r="B39" s="24"/>
      <c r="C39" s="70">
        <v>6</v>
      </c>
      <c r="E39" s="71"/>
      <c r="F39" s="70">
        <v>0</v>
      </c>
      <c r="G39" s="70">
        <v>0</v>
      </c>
      <c r="H39" s="63">
        <f t="shared" si="5"/>
        <v>80</v>
      </c>
      <c r="K39" s="115">
        <f t="shared" si="3"/>
        <v>30</v>
      </c>
      <c r="M39" s="112">
        <f t="shared" si="2"/>
        <v>272</v>
      </c>
      <c r="N39" s="70">
        <f t="shared" si="1"/>
        <v>292</v>
      </c>
      <c r="O39" s="70">
        <v>40</v>
      </c>
      <c r="P39" s="112">
        <v>6</v>
      </c>
      <c r="Q39" s="112">
        <v>6</v>
      </c>
      <c r="R39" s="9">
        <f t="shared" si="4"/>
        <v>120</v>
      </c>
      <c r="S39" s="69">
        <v>43893</v>
      </c>
      <c r="Y39" s="6"/>
    </row>
    <row r="40" spans="1:39" x14ac:dyDescent="0.3">
      <c r="A40" s="24"/>
      <c r="B40" s="24"/>
      <c r="C40" s="70">
        <v>7</v>
      </c>
      <c r="E40" s="71"/>
      <c r="F40" s="70">
        <v>0</v>
      </c>
      <c r="G40" s="70">
        <v>0</v>
      </c>
      <c r="H40" s="63">
        <f t="shared" si="5"/>
        <v>120</v>
      </c>
      <c r="K40" s="115">
        <f t="shared" si="3"/>
        <v>43</v>
      </c>
      <c r="M40" s="112">
        <f t="shared" si="2"/>
        <v>374</v>
      </c>
      <c r="N40" s="70">
        <f t="shared" si="1"/>
        <v>346</v>
      </c>
      <c r="O40" s="70">
        <v>41</v>
      </c>
      <c r="P40" s="112">
        <v>15</v>
      </c>
      <c r="Q40" s="112">
        <v>15</v>
      </c>
      <c r="R40" s="9">
        <f t="shared" si="4"/>
        <v>161</v>
      </c>
      <c r="S40" s="69">
        <v>43894</v>
      </c>
      <c r="Y40" s="6"/>
    </row>
    <row r="41" spans="1:39" x14ac:dyDescent="0.3">
      <c r="A41" s="24"/>
      <c r="B41" s="24"/>
      <c r="C41" s="70">
        <v>8</v>
      </c>
      <c r="E41" s="71"/>
      <c r="F41" s="70">
        <v>0</v>
      </c>
      <c r="G41" s="70">
        <v>0</v>
      </c>
      <c r="H41" s="63">
        <f t="shared" si="5"/>
        <v>161</v>
      </c>
      <c r="K41" s="115">
        <f t="shared" si="3"/>
        <v>34</v>
      </c>
      <c r="M41" s="112">
        <f t="shared" si="2"/>
        <v>641</v>
      </c>
      <c r="N41" s="70">
        <f t="shared" si="1"/>
        <v>409</v>
      </c>
      <c r="O41" s="70">
        <v>41</v>
      </c>
      <c r="P41" s="112">
        <v>44</v>
      </c>
      <c r="Q41" s="112">
        <v>44</v>
      </c>
      <c r="R41" s="9">
        <f t="shared" si="4"/>
        <v>202</v>
      </c>
      <c r="S41" s="69">
        <v>43895</v>
      </c>
      <c r="Y41" s="6"/>
    </row>
    <row r="42" spans="1:39" x14ac:dyDescent="0.3">
      <c r="A42" s="24">
        <v>1</v>
      </c>
      <c r="B42" s="24"/>
      <c r="C42" s="70">
        <v>9</v>
      </c>
      <c r="E42" s="71">
        <v>1</v>
      </c>
      <c r="F42" s="70">
        <v>1</v>
      </c>
      <c r="G42" s="70">
        <v>0</v>
      </c>
      <c r="H42" s="63">
        <f t="shared" ref="H42:H60" si="6">R41-F42-G42</f>
        <v>201</v>
      </c>
      <c r="K42" s="115">
        <f t="shared" si="3"/>
        <v>63</v>
      </c>
      <c r="L42" s="112">
        <v>1</v>
      </c>
      <c r="M42" s="112">
        <f t="shared" si="2"/>
        <v>515</v>
      </c>
      <c r="N42" s="70">
        <f t="shared" si="1"/>
        <v>534</v>
      </c>
      <c r="O42" s="70">
        <v>33</v>
      </c>
      <c r="P42" s="112">
        <v>46</v>
      </c>
      <c r="Q42" s="112">
        <v>46</v>
      </c>
      <c r="R42" s="9">
        <f t="shared" ref="R42:R60" si="7">F42+H42+O42+G42</f>
        <v>235</v>
      </c>
      <c r="S42" s="69">
        <v>43896</v>
      </c>
      <c r="T42" s="28" t="s">
        <v>385</v>
      </c>
      <c r="Y42" s="6"/>
    </row>
    <row r="43" spans="1:39" x14ac:dyDescent="0.3">
      <c r="A43" s="24">
        <v>2</v>
      </c>
      <c r="B43" s="24"/>
      <c r="C43" s="70">
        <v>10</v>
      </c>
      <c r="E43" s="71">
        <v>0</v>
      </c>
      <c r="F43" s="71">
        <f t="shared" ref="F43:F52" si="8">F42+E43</f>
        <v>1</v>
      </c>
      <c r="G43" s="70">
        <v>0</v>
      </c>
      <c r="H43" s="63">
        <f t="shared" si="6"/>
        <v>234</v>
      </c>
      <c r="K43" s="115">
        <f t="shared" si="3"/>
        <v>80</v>
      </c>
      <c r="L43" s="112">
        <v>0</v>
      </c>
      <c r="M43" s="112">
        <f t="shared" si="2"/>
        <v>704</v>
      </c>
      <c r="N43" s="70">
        <f t="shared" si="1"/>
        <v>637</v>
      </c>
      <c r="O43" s="70">
        <v>45</v>
      </c>
      <c r="P43" s="112">
        <v>60</v>
      </c>
      <c r="Q43" s="112">
        <v>60</v>
      </c>
      <c r="R43" s="9">
        <f t="shared" si="7"/>
        <v>280</v>
      </c>
      <c r="S43" s="69">
        <v>43897</v>
      </c>
      <c r="T43" t="s">
        <v>387</v>
      </c>
      <c r="X43" s="11"/>
      <c r="Y43" s="11"/>
    </row>
    <row r="44" spans="1:39" ht="15" thickBot="1" x14ac:dyDescent="0.35">
      <c r="A44" s="24">
        <v>3</v>
      </c>
      <c r="B44" s="24"/>
      <c r="C44" s="70">
        <v>11</v>
      </c>
      <c r="E44" s="71">
        <v>2</v>
      </c>
      <c r="F44" s="71">
        <f t="shared" si="8"/>
        <v>3</v>
      </c>
      <c r="G44" s="70">
        <v>0</v>
      </c>
      <c r="H44" s="63">
        <f t="shared" si="6"/>
        <v>277</v>
      </c>
      <c r="K44" s="115">
        <f t="shared" si="3"/>
        <v>78</v>
      </c>
      <c r="L44" s="112">
        <v>2</v>
      </c>
      <c r="M44" s="112">
        <f t="shared" si="2"/>
        <v>669</v>
      </c>
      <c r="N44" s="70">
        <f t="shared" si="1"/>
        <v>573</v>
      </c>
      <c r="O44" s="70">
        <v>71</v>
      </c>
      <c r="P44" s="112">
        <v>77</v>
      </c>
      <c r="Q44" s="112">
        <v>77</v>
      </c>
      <c r="R44" s="9">
        <f t="shared" si="7"/>
        <v>351</v>
      </c>
      <c r="S44" s="69">
        <v>43898</v>
      </c>
      <c r="X44" s="11"/>
      <c r="Y44" s="11"/>
    </row>
    <row r="45" spans="1:39" ht="15" thickBot="1" x14ac:dyDescent="0.35">
      <c r="A45" s="24">
        <v>4</v>
      </c>
      <c r="B45" s="24"/>
      <c r="C45" s="70">
        <v>12</v>
      </c>
      <c r="E45" s="71">
        <v>0</v>
      </c>
      <c r="F45" s="71">
        <f t="shared" si="8"/>
        <v>3</v>
      </c>
      <c r="G45" s="70">
        <v>0</v>
      </c>
      <c r="H45" s="63">
        <f t="shared" si="6"/>
        <v>348</v>
      </c>
      <c r="K45" s="115">
        <f t="shared" si="3"/>
        <v>112</v>
      </c>
      <c r="L45" s="112">
        <v>0</v>
      </c>
      <c r="M45" s="112">
        <f t="shared" si="2"/>
        <v>545</v>
      </c>
      <c r="N45" s="70">
        <f t="shared" si="1"/>
        <v>545</v>
      </c>
      <c r="O45" s="70">
        <v>77</v>
      </c>
      <c r="P45" s="112">
        <v>56</v>
      </c>
      <c r="Q45" s="112">
        <v>56</v>
      </c>
      <c r="R45" s="53">
        <f t="shared" si="7"/>
        <v>428</v>
      </c>
      <c r="S45" s="69">
        <v>43899</v>
      </c>
      <c r="T45" s="67" t="s">
        <v>524</v>
      </c>
      <c r="U45" s="32"/>
      <c r="W45" s="32"/>
      <c r="X45" s="68"/>
      <c r="Y45" s="11"/>
      <c r="AM45" s="26"/>
    </row>
    <row r="46" spans="1:39" x14ac:dyDescent="0.3">
      <c r="A46" s="24">
        <v>5</v>
      </c>
      <c r="B46" s="24"/>
      <c r="C46" s="70">
        <v>13</v>
      </c>
      <c r="E46" s="71">
        <v>1</v>
      </c>
      <c r="F46" s="71">
        <f t="shared" si="8"/>
        <v>4</v>
      </c>
      <c r="G46" s="70">
        <v>0</v>
      </c>
      <c r="H46" s="63">
        <f t="shared" si="6"/>
        <v>424</v>
      </c>
      <c r="K46" s="115">
        <f t="shared" si="3"/>
        <v>93</v>
      </c>
      <c r="L46" s="112">
        <v>1</v>
      </c>
      <c r="M46" s="112">
        <f t="shared" si="2"/>
        <v>621</v>
      </c>
      <c r="N46" s="70">
        <f t="shared" si="1"/>
        <v>811</v>
      </c>
      <c r="O46" s="70">
        <v>136</v>
      </c>
      <c r="P46" s="112">
        <v>61</v>
      </c>
      <c r="Q46" s="112">
        <v>61</v>
      </c>
      <c r="R46" s="9">
        <f t="shared" si="7"/>
        <v>564</v>
      </c>
      <c r="S46" s="69">
        <v>43900</v>
      </c>
      <c r="T46" s="28" t="s">
        <v>389</v>
      </c>
      <c r="X46" s="11"/>
      <c r="Y46" s="11"/>
    </row>
    <row r="47" spans="1:39" x14ac:dyDescent="0.3">
      <c r="A47" s="24">
        <v>6</v>
      </c>
      <c r="B47" s="24"/>
      <c r="C47" s="70">
        <v>14</v>
      </c>
      <c r="E47" s="71">
        <v>1</v>
      </c>
      <c r="F47" s="71">
        <f t="shared" si="8"/>
        <v>5</v>
      </c>
      <c r="G47" s="70">
        <v>0</v>
      </c>
      <c r="H47" s="63">
        <f t="shared" si="6"/>
        <v>559</v>
      </c>
      <c r="K47" s="115">
        <f t="shared" si="3"/>
        <v>132</v>
      </c>
      <c r="L47" s="112">
        <v>1</v>
      </c>
      <c r="M47" s="112">
        <f t="shared" si="2"/>
        <v>1131</v>
      </c>
      <c r="N47" s="70">
        <f t="shared" si="1"/>
        <v>852</v>
      </c>
      <c r="O47" s="70">
        <v>172</v>
      </c>
      <c r="P47" s="112">
        <v>121</v>
      </c>
      <c r="Q47" s="112">
        <v>121</v>
      </c>
      <c r="R47" s="9">
        <f t="shared" si="7"/>
        <v>736</v>
      </c>
      <c r="S47" s="69">
        <v>43901</v>
      </c>
      <c r="T47" t="s">
        <v>390</v>
      </c>
      <c r="X47" s="11"/>
      <c r="Y47" s="11"/>
    </row>
    <row r="48" spans="1:39" x14ac:dyDescent="0.3">
      <c r="A48" s="24">
        <v>7</v>
      </c>
      <c r="B48" s="24"/>
      <c r="C48" s="70">
        <v>15</v>
      </c>
      <c r="E48" s="71">
        <v>0</v>
      </c>
      <c r="F48" s="71">
        <f t="shared" si="8"/>
        <v>5</v>
      </c>
      <c r="G48" s="70">
        <v>0</v>
      </c>
      <c r="H48" s="63">
        <f t="shared" si="6"/>
        <v>731</v>
      </c>
      <c r="K48" s="115">
        <f>L66</f>
        <v>93</v>
      </c>
      <c r="L48" s="112">
        <v>0</v>
      </c>
      <c r="M48" s="112">
        <f t="shared" si="2"/>
        <v>1053</v>
      </c>
      <c r="N48" s="70">
        <f t="shared" si="1"/>
        <v>1019</v>
      </c>
      <c r="O48" s="70">
        <v>183</v>
      </c>
      <c r="P48" s="112">
        <v>111</v>
      </c>
      <c r="Q48" s="112">
        <v>111</v>
      </c>
      <c r="R48" s="9">
        <f t="shared" si="7"/>
        <v>919</v>
      </c>
      <c r="S48" s="69">
        <v>43902</v>
      </c>
      <c r="T48" s="28" t="s">
        <v>525</v>
      </c>
      <c r="X48" s="11"/>
      <c r="Y48" s="11"/>
    </row>
    <row r="49" spans="1:26" x14ac:dyDescent="0.3">
      <c r="A49" s="24">
        <v>8</v>
      </c>
      <c r="B49" s="24"/>
      <c r="C49" s="70">
        <v>16</v>
      </c>
      <c r="E49" s="71">
        <v>5</v>
      </c>
      <c r="F49" s="71">
        <f t="shared" si="8"/>
        <v>10</v>
      </c>
      <c r="G49" s="70">
        <v>115</v>
      </c>
      <c r="H49" s="63">
        <f t="shared" si="6"/>
        <v>794</v>
      </c>
      <c r="L49" s="112">
        <v>5</v>
      </c>
      <c r="M49" s="112">
        <f t="shared" si="2"/>
        <v>1050</v>
      </c>
      <c r="N49" s="70">
        <f t="shared" si="1"/>
        <v>1172</v>
      </c>
      <c r="O49" s="70">
        <v>217</v>
      </c>
      <c r="P49" s="112">
        <v>190</v>
      </c>
      <c r="Q49" s="112">
        <v>190</v>
      </c>
      <c r="R49" s="9">
        <f t="shared" si="7"/>
        <v>1136</v>
      </c>
      <c r="S49" s="69">
        <v>43903</v>
      </c>
      <c r="X49" s="11"/>
      <c r="Y49" s="11"/>
    </row>
    <row r="50" spans="1:26" x14ac:dyDescent="0.3">
      <c r="A50" s="24">
        <v>9</v>
      </c>
      <c r="B50" s="24"/>
      <c r="C50" s="70">
        <v>17</v>
      </c>
      <c r="E50" s="71">
        <v>2</v>
      </c>
      <c r="F50" s="71">
        <f t="shared" si="8"/>
        <v>12</v>
      </c>
      <c r="G50" s="70">
        <v>136</v>
      </c>
      <c r="H50" s="63">
        <f t="shared" si="6"/>
        <v>988</v>
      </c>
      <c r="I50" s="2">
        <v>45</v>
      </c>
      <c r="J50" s="4">
        <f t="shared" ref="J50:J62" si="9">I50-I49</f>
        <v>45</v>
      </c>
      <c r="L50" s="112">
        <v>2</v>
      </c>
      <c r="M50" s="112">
        <f t="shared" si="2"/>
        <v>1193</v>
      </c>
      <c r="N50" s="70">
        <f t="shared" si="1"/>
        <v>1159</v>
      </c>
      <c r="O50" s="70">
        <v>221</v>
      </c>
      <c r="P50" s="112">
        <v>155</v>
      </c>
      <c r="Q50" s="112">
        <v>155</v>
      </c>
      <c r="R50" s="9">
        <f t="shared" si="7"/>
        <v>1357</v>
      </c>
      <c r="S50" s="69">
        <v>43904</v>
      </c>
      <c r="U50" s="11"/>
      <c r="X50" s="11"/>
      <c r="Y50" s="25"/>
    </row>
    <row r="51" spans="1:26" x14ac:dyDescent="0.3">
      <c r="A51" s="24">
        <v>10</v>
      </c>
      <c r="B51" s="24"/>
      <c r="C51" s="70">
        <v>18</v>
      </c>
      <c r="E51" s="71">
        <v>8</v>
      </c>
      <c r="F51" s="71">
        <f t="shared" si="8"/>
        <v>20</v>
      </c>
      <c r="G51" s="70">
        <v>162</v>
      </c>
      <c r="H51" s="63">
        <f t="shared" si="6"/>
        <v>1175</v>
      </c>
      <c r="I51" s="2">
        <v>55</v>
      </c>
      <c r="J51" s="4">
        <f t="shared" si="9"/>
        <v>10</v>
      </c>
      <c r="L51" s="112">
        <v>8</v>
      </c>
      <c r="M51" s="112">
        <f t="shared" si="2"/>
        <v>994</v>
      </c>
      <c r="N51" s="70">
        <f t="shared" si="1"/>
        <v>1104</v>
      </c>
      <c r="O51" s="70">
        <v>233</v>
      </c>
      <c r="P51" s="112">
        <v>176</v>
      </c>
      <c r="Q51" s="112">
        <v>176</v>
      </c>
      <c r="R51" s="9">
        <f t="shared" si="7"/>
        <v>1590</v>
      </c>
      <c r="S51" s="69">
        <v>43905</v>
      </c>
      <c r="T51" s="28" t="s">
        <v>526</v>
      </c>
      <c r="U51" s="11"/>
      <c r="V51" s="25"/>
      <c r="W51" s="8"/>
      <c r="X51" s="11"/>
      <c r="Y51" s="25"/>
      <c r="Z51" s="11"/>
    </row>
    <row r="52" spans="1:26" x14ac:dyDescent="0.3">
      <c r="A52" s="24">
        <v>11</v>
      </c>
      <c r="B52" s="24"/>
      <c r="C52" s="70">
        <v>19</v>
      </c>
      <c r="E52" s="71">
        <v>4</v>
      </c>
      <c r="F52" s="71">
        <f t="shared" si="8"/>
        <v>24</v>
      </c>
      <c r="G52" s="70">
        <v>205</v>
      </c>
      <c r="H52" s="63">
        <f t="shared" si="6"/>
        <v>1361</v>
      </c>
      <c r="I52" s="2">
        <v>96</v>
      </c>
      <c r="J52" s="4">
        <f t="shared" si="9"/>
        <v>41</v>
      </c>
      <c r="L52" s="112">
        <v>4</v>
      </c>
      <c r="M52" s="112">
        <f t="shared" si="2"/>
        <v>744</v>
      </c>
      <c r="N52" s="70">
        <f t="shared" si="1"/>
        <v>884</v>
      </c>
      <c r="O52" s="70">
        <v>272</v>
      </c>
      <c r="P52" s="112">
        <v>278</v>
      </c>
      <c r="Q52" s="112">
        <v>278</v>
      </c>
      <c r="R52" s="9">
        <f t="shared" si="7"/>
        <v>1862</v>
      </c>
      <c r="S52" s="69">
        <v>43906</v>
      </c>
      <c r="T52" t="s">
        <v>420</v>
      </c>
      <c r="U52" s="11"/>
      <c r="V52" s="25"/>
      <c r="W52" s="8"/>
      <c r="X52" s="11"/>
      <c r="Y52" s="25"/>
      <c r="Z52" s="11"/>
    </row>
    <row r="53" spans="1:26" x14ac:dyDescent="0.3">
      <c r="A53" s="24">
        <v>12</v>
      </c>
      <c r="B53" s="24"/>
      <c r="C53" s="70">
        <v>20</v>
      </c>
      <c r="E53" s="71">
        <v>19</v>
      </c>
      <c r="F53" s="71">
        <f>F52+E53</f>
        <v>43</v>
      </c>
      <c r="G53" s="70">
        <v>314</v>
      </c>
      <c r="H53" s="63">
        <f t="shared" si="6"/>
        <v>1505</v>
      </c>
      <c r="I53" s="2">
        <v>135</v>
      </c>
      <c r="J53" s="4">
        <f t="shared" si="9"/>
        <v>39</v>
      </c>
      <c r="L53" s="112">
        <v>19</v>
      </c>
      <c r="M53" s="112">
        <f t="shared" si="2"/>
        <v>802</v>
      </c>
      <c r="N53" s="70">
        <f t="shared" si="1"/>
        <v>845</v>
      </c>
      <c r="O53" s="70">
        <v>374</v>
      </c>
      <c r="P53" s="112">
        <v>292</v>
      </c>
      <c r="Q53" s="112">
        <v>292</v>
      </c>
      <c r="R53" s="9">
        <f t="shared" si="7"/>
        <v>2236</v>
      </c>
      <c r="S53" s="69">
        <v>43907</v>
      </c>
      <c r="U53" s="11"/>
      <c r="V53" s="25"/>
      <c r="W53" s="8"/>
      <c r="X53" s="11"/>
      <c r="Y53" s="25"/>
      <c r="Z53" s="11"/>
    </row>
    <row r="54" spans="1:26" x14ac:dyDescent="0.3">
      <c r="A54">
        <v>13</v>
      </c>
      <c r="C54" s="2">
        <v>21</v>
      </c>
      <c r="E54" s="4">
        <v>15</v>
      </c>
      <c r="F54" s="71">
        <f t="shared" ref="F54:F63" si="10">F53+E54</f>
        <v>58</v>
      </c>
      <c r="G54" s="2">
        <v>408</v>
      </c>
      <c r="H54" s="63">
        <f t="shared" si="6"/>
        <v>1770</v>
      </c>
      <c r="I54" s="2">
        <v>177</v>
      </c>
      <c r="J54" s="4">
        <f t="shared" si="9"/>
        <v>42</v>
      </c>
      <c r="L54" s="112">
        <v>15</v>
      </c>
      <c r="M54" s="112">
        <f t="shared" si="2"/>
        <v>1127</v>
      </c>
      <c r="N54" s="70">
        <f t="shared" si="1"/>
        <v>1019</v>
      </c>
      <c r="O54" s="70">
        <v>641</v>
      </c>
      <c r="P54" s="112">
        <v>346</v>
      </c>
      <c r="Q54" s="112">
        <v>346</v>
      </c>
      <c r="R54" s="9">
        <f t="shared" si="7"/>
        <v>2877</v>
      </c>
      <c r="S54" s="1">
        <v>43908</v>
      </c>
      <c r="U54" s="11"/>
      <c r="V54" s="25"/>
      <c r="W54" s="8"/>
      <c r="X54" s="11"/>
      <c r="Y54" s="25"/>
      <c r="Z54" s="11"/>
    </row>
    <row r="55" spans="1:26" x14ac:dyDescent="0.3">
      <c r="A55">
        <v>14</v>
      </c>
      <c r="C55" s="2">
        <v>22</v>
      </c>
      <c r="E55" s="4">
        <v>18</v>
      </c>
      <c r="F55" s="71">
        <f t="shared" si="10"/>
        <v>76</v>
      </c>
      <c r="G55" s="2">
        <v>489</v>
      </c>
      <c r="H55" s="63">
        <f t="shared" si="6"/>
        <v>2312</v>
      </c>
      <c r="I55" s="2">
        <v>210</v>
      </c>
      <c r="J55" s="4">
        <f t="shared" si="9"/>
        <v>33</v>
      </c>
      <c r="L55" s="112">
        <v>18</v>
      </c>
      <c r="M55" s="112">
        <f t="shared" si="2"/>
        <v>1026</v>
      </c>
      <c r="N55" s="70">
        <f t="shared" si="1"/>
        <v>1083</v>
      </c>
      <c r="O55" s="70">
        <v>515</v>
      </c>
      <c r="P55" s="112">
        <v>409</v>
      </c>
      <c r="Q55" s="112">
        <v>409</v>
      </c>
      <c r="R55" s="9">
        <f t="shared" si="7"/>
        <v>3392</v>
      </c>
      <c r="S55" s="1">
        <v>43909</v>
      </c>
      <c r="T55" s="28" t="s">
        <v>418</v>
      </c>
      <c r="U55" s="11"/>
      <c r="V55" s="25"/>
      <c r="W55" s="8"/>
      <c r="X55" s="11"/>
      <c r="Y55" s="25"/>
      <c r="Z55" s="11"/>
    </row>
    <row r="56" spans="1:26" x14ac:dyDescent="0.3">
      <c r="A56">
        <v>15</v>
      </c>
      <c r="C56" s="2">
        <v>23</v>
      </c>
      <c r="E56" s="4">
        <v>30</v>
      </c>
      <c r="F56" s="71">
        <f t="shared" si="10"/>
        <v>106</v>
      </c>
      <c r="G56" s="2">
        <v>643</v>
      </c>
      <c r="H56" s="63">
        <f t="shared" si="6"/>
        <v>2643</v>
      </c>
      <c r="I56" s="2">
        <v>281</v>
      </c>
      <c r="J56" s="4">
        <f t="shared" si="9"/>
        <v>71</v>
      </c>
      <c r="L56" s="112">
        <v>30</v>
      </c>
      <c r="M56" s="112">
        <f t="shared" si="2"/>
        <v>924</v>
      </c>
      <c r="N56" s="70">
        <f t="shared" si="1"/>
        <v>1026</v>
      </c>
      <c r="O56" s="70">
        <v>704</v>
      </c>
      <c r="P56" s="112">
        <v>534</v>
      </c>
      <c r="Q56" s="112">
        <v>534</v>
      </c>
      <c r="R56" s="9">
        <f t="shared" si="7"/>
        <v>4096</v>
      </c>
      <c r="S56" s="1">
        <v>43910</v>
      </c>
      <c r="T56" t="s">
        <v>419</v>
      </c>
      <c r="U56" s="11"/>
      <c r="V56" s="25"/>
      <c r="W56" s="8"/>
      <c r="X56" s="11"/>
      <c r="Y56" s="25"/>
      <c r="Z56" s="11"/>
    </row>
    <row r="57" spans="1:26" x14ac:dyDescent="0.3">
      <c r="A57">
        <v>16</v>
      </c>
      <c r="C57" s="2">
        <v>24</v>
      </c>
      <c r="E57" s="4">
        <v>30</v>
      </c>
      <c r="F57" s="71">
        <f t="shared" si="10"/>
        <v>136</v>
      </c>
      <c r="G57" s="4">
        <v>836</v>
      </c>
      <c r="H57" s="63">
        <f t="shared" si="6"/>
        <v>3124</v>
      </c>
      <c r="I57" s="4">
        <v>354</v>
      </c>
      <c r="J57" s="4">
        <f t="shared" si="9"/>
        <v>73</v>
      </c>
      <c r="L57" s="112">
        <v>30</v>
      </c>
      <c r="M57" s="112">
        <f t="shared" si="2"/>
        <v>832</v>
      </c>
      <c r="N57" s="70">
        <f t="shared" si="1"/>
        <v>904</v>
      </c>
      <c r="O57" s="70">
        <v>669</v>
      </c>
      <c r="P57" s="112">
        <v>637</v>
      </c>
      <c r="Q57" s="112">
        <v>637</v>
      </c>
      <c r="R57" s="9">
        <f t="shared" si="7"/>
        <v>4765</v>
      </c>
      <c r="S57" s="1">
        <v>43911</v>
      </c>
      <c r="U57" s="11"/>
      <c r="V57" s="25"/>
      <c r="W57" s="8"/>
      <c r="X57" s="11"/>
      <c r="Y57" s="25"/>
      <c r="Z57" s="11"/>
    </row>
    <row r="58" spans="1:26" x14ac:dyDescent="0.3">
      <c r="A58">
        <v>17</v>
      </c>
      <c r="C58" s="2">
        <v>25</v>
      </c>
      <c r="E58" s="4">
        <v>43</v>
      </c>
      <c r="F58" s="71">
        <f t="shared" si="10"/>
        <v>179</v>
      </c>
      <c r="G58" s="4">
        <v>988</v>
      </c>
      <c r="H58" s="63">
        <f t="shared" si="6"/>
        <v>3598</v>
      </c>
      <c r="I58" s="4">
        <v>407</v>
      </c>
      <c r="J58" s="4">
        <f t="shared" si="9"/>
        <v>53</v>
      </c>
      <c r="L58" s="112">
        <v>43</v>
      </c>
      <c r="N58" s="70">
        <f>Q72</f>
        <v>1224</v>
      </c>
      <c r="O58" s="70">
        <v>545</v>
      </c>
      <c r="P58" s="112">
        <v>573</v>
      </c>
      <c r="Q58" s="112">
        <v>573</v>
      </c>
      <c r="R58" s="9">
        <f t="shared" si="7"/>
        <v>5310</v>
      </c>
      <c r="S58" s="1">
        <v>43912</v>
      </c>
      <c r="T58" t="s">
        <v>424</v>
      </c>
      <c r="U58" s="11"/>
      <c r="V58" s="25"/>
      <c r="W58" s="8"/>
      <c r="X58" s="11"/>
      <c r="Y58" s="25"/>
      <c r="Z58" s="11"/>
    </row>
    <row r="59" spans="1:26" x14ac:dyDescent="0.3">
      <c r="A59">
        <v>18</v>
      </c>
      <c r="C59" s="2">
        <v>26</v>
      </c>
      <c r="E59" s="71">
        <v>34</v>
      </c>
      <c r="F59" s="71">
        <f t="shared" si="10"/>
        <v>213</v>
      </c>
      <c r="G59" s="71">
        <v>1230</v>
      </c>
      <c r="H59" s="65">
        <f t="shared" si="6"/>
        <v>3867</v>
      </c>
      <c r="I59" s="4">
        <v>487</v>
      </c>
      <c r="J59" s="4">
        <f t="shared" si="9"/>
        <v>80</v>
      </c>
      <c r="L59" s="112">
        <v>34</v>
      </c>
      <c r="N59" s="70">
        <f>Q73</f>
        <v>952</v>
      </c>
      <c r="O59" s="70">
        <v>621</v>
      </c>
      <c r="P59" s="112">
        <v>545</v>
      </c>
      <c r="Q59" s="112">
        <v>545</v>
      </c>
      <c r="R59" s="9">
        <f t="shared" si="7"/>
        <v>5931</v>
      </c>
      <c r="S59" s="1">
        <v>43913</v>
      </c>
      <c r="T59" s="28" t="s">
        <v>514</v>
      </c>
      <c r="U59" s="11"/>
      <c r="V59" s="25"/>
      <c r="W59" s="8"/>
      <c r="X59" s="11"/>
      <c r="Y59" s="25"/>
      <c r="Z59" s="11"/>
    </row>
    <row r="60" spans="1:26" x14ac:dyDescent="0.3">
      <c r="A60">
        <v>19</v>
      </c>
      <c r="C60" s="2">
        <v>27</v>
      </c>
      <c r="E60" s="71">
        <v>63</v>
      </c>
      <c r="F60" s="71">
        <f t="shared" si="10"/>
        <v>276</v>
      </c>
      <c r="G60" s="70">
        <v>1495</v>
      </c>
      <c r="H60" s="65">
        <f t="shared" si="6"/>
        <v>4160</v>
      </c>
      <c r="I60" s="4">
        <v>546</v>
      </c>
      <c r="J60" s="4">
        <f t="shared" si="9"/>
        <v>59</v>
      </c>
      <c r="L60" s="112">
        <v>63</v>
      </c>
      <c r="N60" s="70">
        <f>Q74</f>
        <v>777</v>
      </c>
      <c r="O60" s="70">
        <v>1131</v>
      </c>
      <c r="P60" s="112">
        <v>811</v>
      </c>
      <c r="Q60" s="112">
        <v>811</v>
      </c>
      <c r="R60" s="9">
        <f t="shared" si="7"/>
        <v>7062</v>
      </c>
      <c r="S60" s="1">
        <v>43914</v>
      </c>
      <c r="T60" s="12"/>
      <c r="U60" s="11"/>
      <c r="V60" s="25"/>
      <c r="W60" s="8"/>
      <c r="X60" s="11"/>
      <c r="Y60" s="25"/>
      <c r="Z60" s="11"/>
    </row>
    <row r="61" spans="1:26" x14ac:dyDescent="0.3">
      <c r="A61">
        <v>20</v>
      </c>
      <c r="C61" s="2">
        <v>28</v>
      </c>
      <c r="E61" s="71">
        <v>80</v>
      </c>
      <c r="F61" s="71">
        <f t="shared" si="10"/>
        <v>356</v>
      </c>
      <c r="G61" s="70">
        <v>1836</v>
      </c>
      <c r="H61" s="2"/>
      <c r="I61" s="4">
        <v>644</v>
      </c>
      <c r="J61" s="4">
        <f t="shared" si="9"/>
        <v>98</v>
      </c>
      <c r="L61" s="112">
        <v>80</v>
      </c>
      <c r="N61" s="70"/>
      <c r="O61" s="70">
        <v>1053</v>
      </c>
      <c r="P61" s="112">
        <v>852</v>
      </c>
      <c r="Q61" s="112">
        <v>852</v>
      </c>
      <c r="R61" s="2"/>
      <c r="S61" s="1">
        <v>43915</v>
      </c>
    </row>
    <row r="62" spans="1:26" x14ac:dyDescent="0.3">
      <c r="C62" s="2">
        <v>29</v>
      </c>
      <c r="E62" s="71">
        <v>78</v>
      </c>
      <c r="F62" s="71">
        <f t="shared" si="10"/>
        <v>434</v>
      </c>
      <c r="G62" s="70">
        <v>2151</v>
      </c>
      <c r="H62" s="2"/>
      <c r="I62" s="4">
        <v>761</v>
      </c>
      <c r="J62" s="4">
        <f t="shared" si="9"/>
        <v>117</v>
      </c>
      <c r="L62" s="112">
        <v>78</v>
      </c>
      <c r="M62" s="112"/>
      <c r="N62" s="2"/>
      <c r="O62" s="70">
        <v>1050</v>
      </c>
      <c r="P62" s="112">
        <v>1019</v>
      </c>
      <c r="Q62" s="112">
        <v>1019</v>
      </c>
      <c r="R62" s="2"/>
      <c r="S62" s="1">
        <v>43916</v>
      </c>
      <c r="X62" t="s">
        <v>463</v>
      </c>
    </row>
    <row r="63" spans="1:26" x14ac:dyDescent="0.3">
      <c r="C63" s="2">
        <v>30</v>
      </c>
      <c r="E63" s="71">
        <v>112</v>
      </c>
      <c r="F63" s="71">
        <f t="shared" si="10"/>
        <v>546</v>
      </c>
      <c r="G63" s="71">
        <f>G62+H63</f>
        <v>2500</v>
      </c>
      <c r="H63" s="2">
        <v>349</v>
      </c>
      <c r="I63" s="4">
        <v>809</v>
      </c>
      <c r="J63" s="4">
        <f>I63-I62</f>
        <v>48</v>
      </c>
      <c r="L63" s="112">
        <v>112</v>
      </c>
      <c r="M63" s="112"/>
      <c r="N63" s="2"/>
      <c r="O63" s="70">
        <v>1193</v>
      </c>
      <c r="P63" s="112">
        <v>1172</v>
      </c>
      <c r="Q63" s="112">
        <v>1172</v>
      </c>
      <c r="R63" s="2"/>
      <c r="S63" s="1">
        <v>43917</v>
      </c>
    </row>
    <row r="64" spans="1:26" x14ac:dyDescent="0.3">
      <c r="E64" s="4"/>
      <c r="F64" s="2"/>
      <c r="G64" s="2"/>
      <c r="H64" s="2"/>
      <c r="I64" s="4"/>
      <c r="J64" s="4"/>
      <c r="L64" s="115">
        <v>93</v>
      </c>
      <c r="M64" s="115"/>
      <c r="N64" s="2"/>
      <c r="O64" s="2">
        <v>994</v>
      </c>
      <c r="P64" s="115">
        <v>1159</v>
      </c>
      <c r="Q64" s="115">
        <v>1159</v>
      </c>
      <c r="R64" s="2"/>
      <c r="S64" s="1">
        <v>43918</v>
      </c>
    </row>
    <row r="65" spans="2:21" x14ac:dyDescent="0.3">
      <c r="B65" s="11"/>
      <c r="C65" s="6"/>
      <c r="D65" s="6"/>
      <c r="E65" s="4"/>
      <c r="F65" s="4"/>
      <c r="G65" s="4"/>
      <c r="H65" s="4"/>
      <c r="I65" s="6"/>
      <c r="J65" s="6"/>
      <c r="K65" s="6"/>
      <c r="L65" s="128">
        <v>132</v>
      </c>
      <c r="M65" s="128"/>
      <c r="N65" s="4"/>
      <c r="O65" s="4">
        <v>744</v>
      </c>
      <c r="P65" s="128">
        <v>1104</v>
      </c>
      <c r="Q65" s="128">
        <v>1104</v>
      </c>
      <c r="R65" s="4"/>
      <c r="S65" s="1">
        <v>43919</v>
      </c>
    </row>
    <row r="66" spans="2:21" ht="15" thickBot="1" x14ac:dyDescent="0.35">
      <c r="B66" s="11"/>
      <c r="C66" s="6"/>
      <c r="D66" s="6"/>
      <c r="E66" s="4"/>
      <c r="F66" s="4"/>
      <c r="G66" s="4"/>
      <c r="H66" s="4"/>
      <c r="I66" s="6"/>
      <c r="J66" s="6"/>
      <c r="K66" s="6"/>
      <c r="L66" s="129">
        <v>93</v>
      </c>
      <c r="M66" s="133"/>
      <c r="N66" s="4"/>
      <c r="O66" s="4">
        <v>802</v>
      </c>
      <c r="P66" s="128">
        <v>884</v>
      </c>
      <c r="Q66" s="128">
        <v>884</v>
      </c>
      <c r="R66" s="4"/>
      <c r="S66" s="1">
        <v>43920</v>
      </c>
    </row>
    <row r="67" spans="2:21" x14ac:dyDescent="0.3">
      <c r="B67" s="11"/>
      <c r="C67" s="6"/>
      <c r="D67" s="6"/>
      <c r="F67" s="6"/>
      <c r="G67" s="6"/>
      <c r="H67" s="6"/>
      <c r="I67" s="6"/>
      <c r="J67" s="6"/>
      <c r="K67" s="6"/>
      <c r="L67" s="6"/>
      <c r="M67" s="6"/>
      <c r="N67" s="6"/>
      <c r="O67" s="4">
        <v>1127</v>
      </c>
      <c r="P67" s="128">
        <v>845</v>
      </c>
      <c r="Q67" s="128">
        <v>845</v>
      </c>
      <c r="R67" s="6"/>
      <c r="S67" s="1">
        <v>43921</v>
      </c>
    </row>
    <row r="68" spans="2:21" x14ac:dyDescent="0.3">
      <c r="B68" s="11"/>
      <c r="C68" s="6"/>
      <c r="D68" s="6"/>
      <c r="F68" s="6"/>
      <c r="G68" s="6"/>
      <c r="H68" s="6"/>
      <c r="I68" s="6"/>
      <c r="J68" s="6"/>
      <c r="K68" s="6"/>
      <c r="L68" s="6"/>
      <c r="M68" s="6"/>
      <c r="N68" s="6"/>
      <c r="O68" s="4">
        <v>1026</v>
      </c>
      <c r="P68" s="128">
        <v>1019</v>
      </c>
      <c r="Q68" s="128">
        <v>1019</v>
      </c>
      <c r="R68" s="6"/>
      <c r="S68" s="1">
        <v>43922</v>
      </c>
    </row>
    <row r="69" spans="2:21" x14ac:dyDescent="0.3">
      <c r="B69" s="11"/>
      <c r="C69" s="6"/>
      <c r="D69" s="6"/>
      <c r="F69" s="6"/>
      <c r="G69" s="6"/>
      <c r="H69" s="6"/>
      <c r="I69" s="6"/>
      <c r="J69" s="6"/>
      <c r="K69" s="6"/>
      <c r="L69" s="6"/>
      <c r="M69" s="6"/>
      <c r="N69" s="6"/>
      <c r="O69" s="132">
        <v>924</v>
      </c>
      <c r="P69" s="128">
        <v>1083</v>
      </c>
      <c r="Q69" s="128">
        <v>1083</v>
      </c>
      <c r="R69" s="6"/>
      <c r="S69" s="1">
        <v>43923</v>
      </c>
    </row>
    <row r="70" spans="2:21" x14ac:dyDescent="0.3">
      <c r="B70" s="11"/>
      <c r="C70" s="6"/>
      <c r="D70" s="6"/>
      <c r="F70" s="6"/>
      <c r="G70" s="6"/>
      <c r="H70" s="6"/>
      <c r="I70" s="6"/>
      <c r="J70" s="6"/>
      <c r="K70" s="6"/>
      <c r="L70" s="6"/>
      <c r="M70" s="6"/>
      <c r="N70" s="6"/>
      <c r="O70" s="132">
        <v>832</v>
      </c>
      <c r="P70" s="128">
        <v>1026</v>
      </c>
      <c r="Q70" s="128">
        <v>1026</v>
      </c>
      <c r="R70" s="6"/>
      <c r="S70" s="1">
        <v>43924</v>
      </c>
    </row>
    <row r="71" spans="2:21" x14ac:dyDescent="0.3">
      <c r="B71" s="11"/>
      <c r="C71" s="6"/>
      <c r="D71" s="6"/>
      <c r="F71" s="6"/>
      <c r="G71" s="6"/>
      <c r="H71" s="6"/>
      <c r="I71" s="6"/>
      <c r="J71" s="6"/>
      <c r="K71" s="6"/>
      <c r="L71" s="6"/>
      <c r="M71" s="6"/>
      <c r="N71" s="6"/>
      <c r="O71" s="132"/>
      <c r="P71" s="128">
        <v>904</v>
      </c>
      <c r="Q71" s="128">
        <v>904</v>
      </c>
      <c r="R71" s="6"/>
      <c r="S71" s="1">
        <v>43925</v>
      </c>
    </row>
    <row r="72" spans="2:21" x14ac:dyDescent="0.3">
      <c r="B72" s="11"/>
      <c r="C72" s="6"/>
      <c r="D72" s="6"/>
      <c r="F72" s="6"/>
      <c r="G72" s="6"/>
      <c r="H72" s="6"/>
      <c r="I72" s="6"/>
      <c r="J72" s="6"/>
      <c r="K72" s="6"/>
      <c r="L72" s="6"/>
      <c r="M72" s="6"/>
      <c r="N72" s="6"/>
      <c r="O72" s="130"/>
      <c r="P72" s="128"/>
      <c r="Q72" s="131">
        <v>1224</v>
      </c>
      <c r="R72" s="6"/>
      <c r="S72" s="1">
        <v>43926</v>
      </c>
    </row>
    <row r="73" spans="2:21" x14ac:dyDescent="0.3">
      <c r="B73" s="11"/>
      <c r="C73" s="6"/>
      <c r="D73" s="6"/>
      <c r="F73" s="6"/>
      <c r="G73" s="6"/>
      <c r="H73" s="6"/>
      <c r="I73" s="6"/>
      <c r="J73" s="6"/>
      <c r="K73" s="6"/>
      <c r="L73" s="6"/>
      <c r="M73" s="6"/>
      <c r="N73" s="6"/>
      <c r="O73" s="130"/>
      <c r="P73" s="130"/>
      <c r="Q73" s="141">
        <v>952</v>
      </c>
      <c r="R73" s="6"/>
      <c r="S73" s="1">
        <v>43927</v>
      </c>
    </row>
    <row r="74" spans="2:21" x14ac:dyDescent="0.3">
      <c r="B74" s="11"/>
      <c r="C74" s="6"/>
      <c r="D74" s="6"/>
      <c r="F74" s="6"/>
      <c r="G74" s="6"/>
      <c r="H74" s="6"/>
      <c r="I74" s="6"/>
      <c r="J74" s="6"/>
      <c r="K74" s="6"/>
      <c r="L74" s="6"/>
      <c r="M74" s="6"/>
      <c r="N74" s="6"/>
      <c r="O74" s="130"/>
      <c r="P74" s="130"/>
      <c r="Q74" s="131">
        <v>777</v>
      </c>
      <c r="R74" s="6"/>
      <c r="S74" s="1">
        <v>43928</v>
      </c>
    </row>
    <row r="75" spans="2:21" x14ac:dyDescent="0.3">
      <c r="B75" s="11"/>
      <c r="C75" s="6"/>
      <c r="D75" s="6"/>
      <c r="F75" s="6"/>
      <c r="G75" s="6"/>
      <c r="H75" s="6"/>
      <c r="I75" s="6"/>
      <c r="J75" s="6"/>
      <c r="K75" s="6"/>
      <c r="L75" s="6"/>
      <c r="M75" s="6"/>
      <c r="N75" s="6"/>
      <c r="O75" s="130"/>
      <c r="P75" s="130"/>
      <c r="Q75" s="131"/>
      <c r="R75" s="6"/>
      <c r="S75" s="1">
        <v>43929</v>
      </c>
      <c r="U75" t="s">
        <v>463</v>
      </c>
    </row>
    <row r="76" spans="2:21" x14ac:dyDescent="0.3">
      <c r="B76" s="11"/>
      <c r="C76" s="6"/>
      <c r="D76" s="6"/>
      <c r="F76" s="6"/>
      <c r="G76" s="6"/>
      <c r="H76" s="6"/>
      <c r="I76" s="6"/>
      <c r="J76" s="6"/>
      <c r="K76" s="6"/>
      <c r="L76" s="6"/>
      <c r="M76" s="6"/>
      <c r="N76" s="6"/>
      <c r="O76" s="130"/>
      <c r="P76" s="130"/>
      <c r="Q76" s="132"/>
      <c r="R76" s="6"/>
      <c r="S76" s="1">
        <v>43930</v>
      </c>
    </row>
    <row r="77" spans="2:21" x14ac:dyDescent="0.3">
      <c r="B77" s="11"/>
      <c r="C77" s="6"/>
      <c r="D77" s="6"/>
      <c r="F77" s="6"/>
      <c r="G77" s="6"/>
      <c r="H77" s="6"/>
      <c r="I77" s="6"/>
      <c r="J77" s="6"/>
      <c r="K77" s="6"/>
      <c r="L77" s="6"/>
      <c r="M77" s="6"/>
      <c r="N77" s="6"/>
      <c r="O77" s="130"/>
      <c r="P77" s="130"/>
      <c r="Q77" s="132"/>
      <c r="R77" s="6"/>
      <c r="S77" s="1"/>
    </row>
    <row r="78" spans="2:21" x14ac:dyDescent="0.3">
      <c r="B78" s="11"/>
      <c r="C78" s="6"/>
      <c r="D78" s="6"/>
      <c r="F78" s="6"/>
      <c r="G78" s="6"/>
      <c r="H78" s="6"/>
      <c r="I78" s="6"/>
      <c r="J78" s="6"/>
      <c r="K78" s="6"/>
      <c r="L78" s="6"/>
      <c r="M78" s="6"/>
      <c r="N78" s="6"/>
      <c r="O78" s="130"/>
      <c r="P78" s="130"/>
      <c r="Q78" s="132"/>
      <c r="R78" s="6"/>
      <c r="S78" s="1"/>
    </row>
    <row r="79" spans="2:21" x14ac:dyDescent="0.3">
      <c r="B79" s="11"/>
      <c r="C79" s="6"/>
      <c r="D79" s="6"/>
      <c r="F79" s="6"/>
      <c r="G79" s="6"/>
      <c r="H79" s="6"/>
      <c r="I79" s="6"/>
      <c r="J79" s="6"/>
      <c r="K79" s="6"/>
      <c r="L79" s="6"/>
      <c r="M79" s="6"/>
      <c r="N79" s="6"/>
      <c r="O79" s="130"/>
      <c r="P79" s="130"/>
      <c r="Q79" s="132"/>
      <c r="R79" s="6"/>
      <c r="S79" s="1"/>
    </row>
    <row r="80" spans="2:21" x14ac:dyDescent="0.3">
      <c r="B80" s="11"/>
      <c r="C80" s="6"/>
      <c r="D80" s="6"/>
      <c r="F80" s="6"/>
      <c r="G80" s="6"/>
      <c r="H80" s="6"/>
      <c r="I80" s="6"/>
      <c r="J80" s="6"/>
      <c r="K80" s="6"/>
      <c r="L80" s="6"/>
      <c r="M80" s="6"/>
      <c r="N80" s="6"/>
      <c r="O80" s="130"/>
      <c r="P80" s="130"/>
      <c r="Q80" s="130"/>
      <c r="R80" s="6"/>
      <c r="S80" s="1"/>
    </row>
    <row r="81" spans="2:19" x14ac:dyDescent="0.3">
      <c r="B81" s="11"/>
      <c r="C81" s="6"/>
      <c r="D81" s="6"/>
      <c r="F81" s="6"/>
      <c r="G81" s="6"/>
      <c r="H81" s="6"/>
      <c r="I81" s="6"/>
      <c r="J81" s="6"/>
      <c r="K81" s="6"/>
      <c r="L81" s="6"/>
      <c r="M81" s="6"/>
      <c r="N81" s="6"/>
      <c r="O81" s="130"/>
      <c r="P81" s="130"/>
      <c r="Q81" s="130"/>
      <c r="R81" s="6"/>
      <c r="S81" s="1"/>
    </row>
    <row r="82" spans="2:19" x14ac:dyDescent="0.3">
      <c r="B82" s="11"/>
      <c r="C82" s="6"/>
      <c r="D82" s="6"/>
      <c r="F82" s="6"/>
      <c r="G82" s="6"/>
      <c r="H82" s="6"/>
      <c r="I82" s="6"/>
      <c r="J82" s="6"/>
      <c r="K82" s="6"/>
      <c r="L82" s="6"/>
      <c r="M82" s="6"/>
      <c r="N82" s="6"/>
      <c r="O82" s="130"/>
      <c r="P82" s="130"/>
      <c r="Q82" s="130"/>
      <c r="R82" s="6"/>
      <c r="S82" s="1"/>
    </row>
    <row r="83" spans="2:19" x14ac:dyDescent="0.3">
      <c r="B83" s="11"/>
      <c r="C83" s="6"/>
      <c r="D83" s="6"/>
      <c r="F83" s="6"/>
      <c r="G83" s="6"/>
      <c r="H83" s="6"/>
      <c r="I83" s="6"/>
      <c r="J83" s="6"/>
      <c r="K83" s="6"/>
      <c r="L83" s="6"/>
      <c r="M83" s="6"/>
      <c r="N83" s="6"/>
      <c r="O83" s="130"/>
      <c r="P83" s="130"/>
      <c r="Q83" s="130"/>
      <c r="R83" s="6"/>
      <c r="S83" s="1"/>
    </row>
    <row r="84" spans="2:19" x14ac:dyDescent="0.3">
      <c r="B84" s="11"/>
      <c r="C84" s="6"/>
      <c r="D84" s="6"/>
      <c r="F84" s="6"/>
      <c r="G84" s="6"/>
      <c r="H84" s="6"/>
      <c r="I84" s="6"/>
      <c r="J84" s="6"/>
      <c r="K84" s="6"/>
      <c r="L84" s="6"/>
      <c r="M84" s="6"/>
      <c r="N84" s="6"/>
      <c r="O84" s="130"/>
      <c r="P84" s="130"/>
      <c r="Q84" s="130"/>
      <c r="R84" s="6"/>
      <c r="S84" s="1"/>
    </row>
    <row r="85" spans="2:19" x14ac:dyDescent="0.3">
      <c r="B85" s="11"/>
      <c r="C85" s="6"/>
      <c r="D85" s="6"/>
      <c r="F85" s="6"/>
      <c r="G85" s="6"/>
      <c r="H85" s="6"/>
      <c r="I85" s="6"/>
      <c r="J85" s="6"/>
      <c r="K85" s="6"/>
      <c r="L85" s="6"/>
      <c r="M85" s="6"/>
      <c r="N85" s="6"/>
      <c r="O85" s="130"/>
      <c r="P85" s="130"/>
      <c r="Q85" s="130"/>
      <c r="R85" s="6"/>
      <c r="S85" s="1"/>
    </row>
    <row r="86" spans="2:19" x14ac:dyDescent="0.3">
      <c r="B86" s="11"/>
      <c r="C86" s="6"/>
      <c r="D86" s="6"/>
      <c r="F86" s="6"/>
      <c r="G86" s="6"/>
      <c r="H86" s="6"/>
      <c r="I86" s="6"/>
      <c r="J86" s="6"/>
      <c r="K86" s="6"/>
      <c r="L86" s="6"/>
      <c r="M86" s="6"/>
      <c r="N86" s="6"/>
      <c r="O86" s="130"/>
      <c r="P86" s="130"/>
      <c r="Q86" s="130"/>
      <c r="R86" s="6"/>
      <c r="S86" s="1"/>
    </row>
    <row r="87" spans="2:19" x14ac:dyDescent="0.3">
      <c r="C87" s="6"/>
      <c r="D87" s="6"/>
      <c r="F87" s="6"/>
      <c r="G87" s="6"/>
      <c r="H87" s="6"/>
      <c r="I87" s="6"/>
      <c r="J87" s="6"/>
      <c r="K87" s="6"/>
      <c r="L87" s="6"/>
      <c r="M87" s="6"/>
      <c r="N87" s="6"/>
      <c r="O87" s="130"/>
      <c r="P87" s="130"/>
      <c r="Q87" s="130"/>
      <c r="R87" s="6"/>
      <c r="S87" s="1"/>
    </row>
    <row r="88" spans="2:19" x14ac:dyDescent="0.3">
      <c r="C88" s="6"/>
      <c r="D88" s="6"/>
      <c r="F88" s="6"/>
      <c r="G88" s="6"/>
      <c r="H88" s="6"/>
      <c r="I88" s="6"/>
      <c r="J88" s="6"/>
      <c r="K88" s="6"/>
      <c r="L88" s="6"/>
      <c r="M88" s="6"/>
      <c r="N88" s="6"/>
      <c r="O88" s="6"/>
      <c r="P88" s="6"/>
      <c r="Q88" s="6"/>
      <c r="R88" s="6"/>
      <c r="S88" s="1"/>
    </row>
    <row r="89" spans="2:19" x14ac:dyDescent="0.3">
      <c r="C89" s="6"/>
      <c r="D89" s="6"/>
      <c r="F89" s="6"/>
      <c r="G89" s="6"/>
      <c r="H89" s="6"/>
      <c r="I89" s="6"/>
      <c r="J89" s="6"/>
      <c r="K89" s="6"/>
      <c r="L89" s="6"/>
      <c r="M89" s="6"/>
      <c r="N89" s="6"/>
      <c r="O89" s="6"/>
      <c r="P89" s="6"/>
      <c r="Q89" s="6"/>
      <c r="R89" s="6"/>
    </row>
    <row r="90" spans="2:19" x14ac:dyDescent="0.3">
      <c r="C90" s="6"/>
      <c r="D90" s="6"/>
      <c r="F90" s="6"/>
      <c r="G90" s="6"/>
      <c r="H90" s="6"/>
      <c r="I90" s="6"/>
      <c r="J90" s="6"/>
      <c r="K90" s="6"/>
      <c r="L90" s="6"/>
      <c r="M90" s="6"/>
      <c r="N90" s="6"/>
      <c r="O90" s="6"/>
      <c r="P90" s="6"/>
      <c r="Q90" s="6"/>
      <c r="R90" s="6"/>
    </row>
    <row r="91" spans="2:19" x14ac:dyDescent="0.3">
      <c r="C91" s="6"/>
      <c r="D91" s="6"/>
      <c r="F91" s="6"/>
      <c r="G91" s="6"/>
      <c r="H91" s="6"/>
      <c r="I91" s="6"/>
      <c r="J91" s="6"/>
      <c r="K91" s="6"/>
      <c r="L91" s="6"/>
      <c r="M91" s="6"/>
      <c r="N91" s="6"/>
      <c r="O91" s="6"/>
      <c r="P91" s="6"/>
      <c r="Q91" s="6"/>
      <c r="R91" s="6"/>
    </row>
    <row r="92" spans="2:19" x14ac:dyDescent="0.3">
      <c r="C92" s="6"/>
      <c r="D92" s="6"/>
      <c r="F92" s="6"/>
      <c r="G92" s="6"/>
      <c r="H92" s="6"/>
      <c r="I92" s="6"/>
      <c r="J92" s="6"/>
      <c r="K92" s="6"/>
      <c r="L92" s="6"/>
      <c r="M92" s="6"/>
      <c r="N92" s="6"/>
      <c r="O92" s="6"/>
      <c r="P92" s="6"/>
      <c r="Q92" s="6"/>
      <c r="R92" s="6"/>
    </row>
    <row r="93" spans="2:19" x14ac:dyDescent="0.3">
      <c r="C93" s="6"/>
      <c r="D93" s="6"/>
      <c r="F93" s="6"/>
      <c r="G93" s="6"/>
      <c r="H93" s="6"/>
      <c r="I93" s="6"/>
      <c r="J93" s="6"/>
      <c r="K93" s="6"/>
      <c r="L93" s="6"/>
      <c r="M93" s="6"/>
      <c r="N93" s="6"/>
      <c r="O93" s="6"/>
      <c r="P93" s="6"/>
      <c r="Q93" s="6"/>
      <c r="R93" s="6"/>
    </row>
    <row r="94" spans="2:19" x14ac:dyDescent="0.3">
      <c r="C94" s="6"/>
      <c r="D94" s="6"/>
      <c r="F94" s="6"/>
      <c r="G94" s="6"/>
      <c r="H94" s="6"/>
      <c r="I94" s="6"/>
      <c r="J94" s="6"/>
      <c r="K94" s="6"/>
      <c r="L94" s="6"/>
      <c r="M94" s="6"/>
      <c r="N94" s="6"/>
      <c r="O94" s="6"/>
      <c r="P94" s="6"/>
      <c r="Q94" s="6"/>
      <c r="R94" s="6"/>
    </row>
    <row r="95" spans="2:19" x14ac:dyDescent="0.3">
      <c r="C95" s="6"/>
      <c r="D95" s="6"/>
      <c r="F95" s="6"/>
      <c r="G95" s="6"/>
      <c r="H95" s="6"/>
      <c r="I95" s="6"/>
      <c r="J95" s="6"/>
      <c r="K95" s="6"/>
      <c r="L95" s="6"/>
      <c r="M95" s="6"/>
      <c r="N95" s="6"/>
      <c r="O95" s="6"/>
      <c r="P95" s="6"/>
      <c r="Q95" s="6"/>
      <c r="R95" s="6"/>
    </row>
    <row r="96" spans="2:19" x14ac:dyDescent="0.3">
      <c r="C96" s="6"/>
      <c r="D96" s="6"/>
      <c r="F96" s="6"/>
      <c r="G96" s="6"/>
      <c r="H96" s="6"/>
      <c r="I96" s="6"/>
      <c r="J96" s="6"/>
      <c r="K96" s="6"/>
      <c r="L96" s="6"/>
      <c r="M96" s="6"/>
      <c r="N96" s="6"/>
      <c r="O96" s="6"/>
      <c r="P96" s="6"/>
      <c r="Q96" s="6"/>
      <c r="R96" s="6"/>
    </row>
    <row r="97" spans="3:32" x14ac:dyDescent="0.3">
      <c r="C97" s="6"/>
      <c r="D97" s="6"/>
      <c r="F97" s="6"/>
      <c r="G97" s="6"/>
      <c r="H97" s="6"/>
      <c r="I97" s="6"/>
      <c r="J97" s="6"/>
      <c r="K97" s="6"/>
      <c r="L97" s="6"/>
      <c r="M97" s="6"/>
      <c r="N97" s="6"/>
      <c r="O97" s="6"/>
      <c r="P97" s="6"/>
      <c r="Q97" s="6"/>
      <c r="R97" s="6"/>
    </row>
    <row r="98" spans="3:32" x14ac:dyDescent="0.3">
      <c r="C98" s="6"/>
      <c r="D98" s="6"/>
      <c r="F98" s="6"/>
      <c r="G98" s="6"/>
      <c r="H98" s="6"/>
      <c r="I98" s="6"/>
      <c r="J98" s="6"/>
      <c r="K98" s="6"/>
      <c r="L98" s="6"/>
      <c r="M98" s="6"/>
      <c r="N98" s="6"/>
      <c r="O98" s="6"/>
      <c r="P98" s="6"/>
      <c r="Q98" s="6"/>
      <c r="R98" s="6"/>
    </row>
    <row r="99" spans="3:32" x14ac:dyDescent="0.3">
      <c r="C99" s="6"/>
      <c r="D99" s="6"/>
      <c r="F99" s="6"/>
      <c r="G99" s="6"/>
      <c r="H99" s="6"/>
      <c r="I99" s="6"/>
      <c r="J99" s="6"/>
      <c r="K99" s="6"/>
      <c r="L99" s="6"/>
      <c r="M99" s="6"/>
      <c r="N99" s="6"/>
      <c r="O99" s="6"/>
      <c r="P99" s="6"/>
      <c r="Q99" s="6"/>
      <c r="R99" s="6"/>
    </row>
    <row r="100" spans="3:32" x14ac:dyDescent="0.3">
      <c r="C100" s="6"/>
      <c r="D100" s="6"/>
      <c r="F100" s="6"/>
      <c r="G100" s="6"/>
      <c r="H100" s="6"/>
      <c r="I100" s="6"/>
      <c r="J100" s="6"/>
      <c r="K100" s="6"/>
      <c r="L100" s="6"/>
      <c r="M100" s="6"/>
      <c r="N100" s="6"/>
      <c r="O100" s="6"/>
      <c r="P100" s="6"/>
      <c r="Q100" s="6"/>
      <c r="R100" s="6"/>
      <c r="Z100" s="24"/>
      <c r="AA100" s="24"/>
      <c r="AB100" s="24"/>
      <c r="AC100" s="24"/>
      <c r="AD100" s="24"/>
      <c r="AE100" s="24"/>
      <c r="AF100" s="24"/>
    </row>
    <row r="101" spans="3:32" x14ac:dyDescent="0.3">
      <c r="C101" s="6"/>
      <c r="D101" s="6"/>
      <c r="F101" s="6"/>
      <c r="G101" s="6"/>
      <c r="H101" s="6"/>
      <c r="I101" s="6"/>
      <c r="J101" s="6"/>
      <c r="K101" s="6"/>
      <c r="L101" s="6"/>
      <c r="M101" s="6"/>
      <c r="N101" s="6"/>
      <c r="O101" s="6"/>
      <c r="P101" s="6"/>
      <c r="Q101" s="6"/>
      <c r="R101" s="6"/>
      <c r="Z101" s="24"/>
      <c r="AA101" s="24"/>
      <c r="AB101" s="24"/>
      <c r="AC101" s="24"/>
      <c r="AD101" s="24"/>
      <c r="AE101" s="24"/>
      <c r="AF101" s="24"/>
    </row>
    <row r="102" spans="3:32" x14ac:dyDescent="0.3">
      <c r="C102" s="57"/>
      <c r="D102" s="6"/>
      <c r="E102" s="57"/>
      <c r="F102" s="57"/>
      <c r="G102" s="57"/>
      <c r="H102" s="6"/>
      <c r="I102" s="6"/>
      <c r="J102" s="6"/>
      <c r="K102" s="6"/>
      <c r="L102" s="6"/>
      <c r="M102" s="6"/>
      <c r="N102" s="6"/>
      <c r="O102" s="57"/>
      <c r="P102" s="57"/>
      <c r="Q102" s="57"/>
      <c r="R102" s="57"/>
      <c r="S102" s="24"/>
      <c r="T102" s="24"/>
      <c r="U102" s="24"/>
      <c r="V102" s="24"/>
      <c r="W102" s="21"/>
      <c r="X102" s="35"/>
      <c r="Y102" s="24"/>
      <c r="Z102" s="24"/>
      <c r="AA102" s="24"/>
      <c r="AB102" s="24"/>
      <c r="AC102" s="24"/>
      <c r="AD102" s="24"/>
      <c r="AE102" s="24"/>
      <c r="AF102" s="24"/>
    </row>
    <row r="103" spans="3:32" x14ac:dyDescent="0.3">
      <c r="C103" s="57"/>
      <c r="D103" s="6"/>
      <c r="E103" s="57"/>
      <c r="F103" s="57"/>
      <c r="G103" s="57"/>
      <c r="H103" s="6"/>
      <c r="I103" s="6"/>
      <c r="J103" s="6"/>
      <c r="K103" s="6"/>
      <c r="L103" s="6"/>
      <c r="M103" s="6"/>
      <c r="N103" s="6"/>
      <c r="O103" s="57"/>
      <c r="P103" s="57"/>
      <c r="Q103" s="57"/>
      <c r="R103" s="57"/>
      <c r="S103" s="24"/>
      <c r="T103" s="24"/>
      <c r="U103" s="38"/>
      <c r="V103" s="24"/>
      <c r="W103" s="21"/>
      <c r="X103" s="24"/>
      <c r="Y103" s="24"/>
      <c r="Z103" s="24"/>
      <c r="AA103" s="24"/>
      <c r="AB103" s="24"/>
      <c r="AC103" s="24"/>
      <c r="AD103" s="24"/>
      <c r="AE103" s="24"/>
      <c r="AF103" s="24"/>
    </row>
    <row r="104" spans="3:32" x14ac:dyDescent="0.3">
      <c r="C104" s="57"/>
      <c r="D104" s="6"/>
      <c r="E104" s="57"/>
      <c r="F104" s="57"/>
      <c r="G104" s="57"/>
      <c r="H104" s="6"/>
      <c r="I104" s="6"/>
      <c r="J104" s="6"/>
      <c r="K104" s="6"/>
      <c r="L104" s="6"/>
      <c r="M104" s="6"/>
      <c r="N104" s="6"/>
      <c r="O104" s="57"/>
      <c r="P104" s="57"/>
      <c r="Q104" s="57"/>
      <c r="R104" s="57"/>
      <c r="S104" s="24"/>
      <c r="T104" s="24"/>
      <c r="U104" s="38"/>
      <c r="V104" s="24"/>
      <c r="W104" s="21"/>
      <c r="X104" s="24"/>
      <c r="Y104" s="24"/>
      <c r="Z104" s="24"/>
      <c r="AA104" s="24"/>
      <c r="AB104" s="24"/>
      <c r="AC104" s="24"/>
      <c r="AD104" s="24"/>
      <c r="AE104" s="24"/>
      <c r="AF104" s="24"/>
    </row>
    <row r="105" spans="3:32" x14ac:dyDescent="0.3">
      <c r="C105" s="57"/>
      <c r="D105" s="6"/>
      <c r="E105" s="57"/>
      <c r="F105" s="57"/>
      <c r="G105" s="57"/>
      <c r="H105" s="6"/>
      <c r="I105" s="6"/>
      <c r="J105" s="6"/>
      <c r="K105" s="6"/>
      <c r="L105" s="6"/>
      <c r="M105" s="6"/>
      <c r="N105" s="6"/>
      <c r="O105" s="57"/>
      <c r="P105" s="57"/>
      <c r="Q105" s="57"/>
      <c r="R105" s="57"/>
      <c r="S105" s="24"/>
      <c r="T105" s="24"/>
      <c r="U105" s="38"/>
      <c r="V105" s="24"/>
      <c r="W105" s="21"/>
      <c r="X105" s="24"/>
      <c r="Y105" s="24"/>
      <c r="Z105" s="24"/>
      <c r="AA105" s="24"/>
      <c r="AB105" s="24"/>
      <c r="AC105" s="24"/>
      <c r="AD105" s="24"/>
      <c r="AE105" s="24"/>
      <c r="AF105" s="24"/>
    </row>
    <row r="106" spans="3:32" x14ac:dyDescent="0.3">
      <c r="C106" s="24"/>
      <c r="E106" s="57"/>
      <c r="F106" s="24"/>
      <c r="G106" s="24"/>
      <c r="O106" s="36"/>
      <c r="P106" s="36"/>
      <c r="Q106" s="36"/>
      <c r="R106" s="24"/>
      <c r="S106" s="24"/>
      <c r="T106" s="24"/>
      <c r="U106" s="38"/>
      <c r="V106" s="24"/>
      <c r="W106" s="21"/>
      <c r="X106" s="24"/>
      <c r="Y106" s="24"/>
      <c r="Z106" s="24"/>
      <c r="AA106" s="24"/>
      <c r="AB106" s="24"/>
      <c r="AC106" s="24"/>
      <c r="AD106" s="24"/>
      <c r="AE106" s="24"/>
      <c r="AF106" s="24"/>
    </row>
    <row r="107" spans="3:32" x14ac:dyDescent="0.3">
      <c r="C107" s="24"/>
      <c r="E107" s="57"/>
      <c r="F107" s="24"/>
      <c r="G107" s="24"/>
      <c r="O107" s="36"/>
      <c r="P107" s="36"/>
      <c r="Q107" s="36"/>
      <c r="R107" s="24"/>
      <c r="S107" s="24"/>
      <c r="T107" s="24"/>
      <c r="U107" s="38"/>
      <c r="V107" s="24"/>
      <c r="W107" s="21"/>
      <c r="X107" s="24"/>
      <c r="Y107" s="24"/>
      <c r="Z107" s="24"/>
      <c r="AA107" s="24"/>
      <c r="AB107" s="24"/>
      <c r="AC107" s="24"/>
      <c r="AD107" s="24"/>
      <c r="AE107" s="24"/>
      <c r="AF107" s="24"/>
    </row>
    <row r="108" spans="3:32" x14ac:dyDescent="0.3">
      <c r="C108" s="24"/>
      <c r="E108" s="57"/>
      <c r="F108" s="24"/>
      <c r="G108" s="24"/>
      <c r="O108" s="36"/>
      <c r="P108" s="36"/>
      <c r="Q108" s="36"/>
      <c r="R108" s="24"/>
      <c r="S108" s="24"/>
      <c r="T108" s="24"/>
      <c r="U108" s="38"/>
      <c r="V108" s="24"/>
      <c r="W108" s="21"/>
      <c r="X108" s="24"/>
      <c r="Y108" s="24"/>
      <c r="Z108" s="24"/>
      <c r="AA108" s="24"/>
      <c r="AB108" s="24"/>
      <c r="AC108" s="24"/>
      <c r="AD108" s="24"/>
      <c r="AE108" s="24"/>
      <c r="AF108" s="24"/>
    </row>
    <row r="109" spans="3:32" x14ac:dyDescent="0.3">
      <c r="C109" s="24"/>
      <c r="E109" s="57"/>
      <c r="F109" s="24"/>
      <c r="G109" s="24"/>
      <c r="O109" s="36"/>
      <c r="P109" s="36"/>
      <c r="Q109" s="36"/>
      <c r="R109" s="24"/>
      <c r="S109" s="24"/>
      <c r="T109" s="24"/>
      <c r="U109" s="38"/>
      <c r="V109" s="24"/>
      <c r="W109" s="21"/>
      <c r="X109" s="24"/>
      <c r="Y109" s="24"/>
      <c r="Z109" s="24"/>
      <c r="AA109" s="24"/>
      <c r="AB109" s="24"/>
      <c r="AC109" s="24"/>
      <c r="AD109" s="24"/>
      <c r="AE109" s="24"/>
      <c r="AF109" s="24"/>
    </row>
    <row r="110" spans="3:32" x14ac:dyDescent="0.3">
      <c r="C110" s="24"/>
      <c r="E110" s="57"/>
      <c r="F110" s="24"/>
      <c r="G110" s="24"/>
      <c r="O110" s="36"/>
      <c r="P110" s="36"/>
      <c r="Q110" s="36"/>
      <c r="R110" s="24"/>
      <c r="S110" s="24"/>
      <c r="T110" s="24"/>
      <c r="U110" s="38"/>
      <c r="V110" s="24"/>
      <c r="W110" s="21"/>
      <c r="X110" s="24"/>
      <c r="Y110" s="24"/>
      <c r="Z110" s="24"/>
      <c r="AA110" s="24"/>
      <c r="AB110" s="24"/>
      <c r="AC110" s="24"/>
      <c r="AD110" s="24"/>
      <c r="AE110" s="24"/>
      <c r="AF110" s="24"/>
    </row>
    <row r="111" spans="3:32" x14ac:dyDescent="0.3">
      <c r="C111" s="24"/>
      <c r="E111" s="57"/>
      <c r="F111" s="24"/>
      <c r="G111" s="24"/>
      <c r="O111" s="36"/>
      <c r="P111" s="36"/>
      <c r="Q111" s="36"/>
      <c r="R111" s="24"/>
      <c r="S111" s="24"/>
      <c r="T111" s="24"/>
      <c r="U111" s="38"/>
      <c r="V111" s="24"/>
      <c r="W111" s="21"/>
      <c r="X111" s="24"/>
      <c r="Y111" s="24"/>
      <c r="Z111" s="24"/>
      <c r="AA111" s="24"/>
      <c r="AB111" s="24"/>
      <c r="AC111" s="24"/>
      <c r="AD111" s="24"/>
      <c r="AE111" s="24"/>
      <c r="AF111" s="24"/>
    </row>
    <row r="112" spans="3:32" x14ac:dyDescent="0.3">
      <c r="C112" s="24"/>
      <c r="E112" s="57"/>
      <c r="F112" s="24"/>
      <c r="G112" s="24"/>
      <c r="O112" s="36"/>
      <c r="P112" s="36"/>
      <c r="Q112" s="36"/>
      <c r="R112" s="24"/>
      <c r="S112" s="24"/>
      <c r="T112" s="24"/>
      <c r="U112" s="38"/>
      <c r="V112" s="24"/>
      <c r="W112" s="21"/>
      <c r="X112" s="24"/>
      <c r="Y112" s="24"/>
      <c r="Z112" s="24"/>
      <c r="AA112" s="24"/>
      <c r="AB112" s="24"/>
      <c r="AC112" s="24"/>
      <c r="AD112" s="24"/>
      <c r="AE112" s="24"/>
      <c r="AF112" s="24"/>
    </row>
    <row r="113" spans="3:33" x14ac:dyDescent="0.3">
      <c r="C113" s="24"/>
      <c r="E113" s="57"/>
      <c r="F113" s="24"/>
      <c r="G113" s="24"/>
      <c r="O113" s="36"/>
      <c r="P113" s="36"/>
      <c r="Q113" s="36"/>
      <c r="R113" s="24"/>
      <c r="S113" s="24"/>
      <c r="T113" s="24"/>
      <c r="U113" s="38"/>
      <c r="V113" s="24"/>
      <c r="W113" s="21"/>
      <c r="X113" s="24"/>
      <c r="Y113" s="24"/>
      <c r="Z113" s="24"/>
      <c r="AA113" s="24"/>
      <c r="AB113" s="24"/>
      <c r="AC113" s="24"/>
      <c r="AD113" s="24"/>
      <c r="AE113" s="24"/>
      <c r="AF113" s="24"/>
    </row>
    <row r="114" spans="3:33" x14ac:dyDescent="0.3">
      <c r="C114" s="24"/>
      <c r="E114" s="57"/>
      <c r="F114" s="24"/>
      <c r="G114" s="24"/>
      <c r="O114" s="36"/>
      <c r="P114" s="36"/>
      <c r="Q114" s="36"/>
      <c r="R114" s="24"/>
      <c r="S114" s="24"/>
      <c r="T114" s="24"/>
      <c r="U114" s="38"/>
      <c r="V114" s="24"/>
      <c r="W114" s="21"/>
      <c r="X114" s="24"/>
      <c r="Y114" s="24"/>
      <c r="Z114" s="24"/>
      <c r="AA114" s="24"/>
      <c r="AB114" s="24"/>
      <c r="AC114" s="24"/>
      <c r="AD114" s="24"/>
      <c r="AE114" s="24"/>
      <c r="AF114" s="24"/>
    </row>
    <row r="115" spans="3:33" x14ac:dyDescent="0.3">
      <c r="C115" s="24"/>
      <c r="E115" s="57"/>
      <c r="F115" s="24"/>
      <c r="G115" s="24"/>
      <c r="O115" s="24"/>
      <c r="P115" s="24"/>
      <c r="Q115" s="24"/>
      <c r="R115" s="24"/>
      <c r="S115" s="24"/>
      <c r="T115" s="24"/>
      <c r="U115" s="24"/>
      <c r="V115" s="24"/>
      <c r="W115" s="34"/>
      <c r="X115" s="24"/>
      <c r="Y115" s="24"/>
      <c r="Z115" s="24"/>
      <c r="AA115" s="24"/>
      <c r="AB115" s="24"/>
      <c r="AC115" s="24"/>
      <c r="AD115" s="24"/>
      <c r="AE115" s="24"/>
      <c r="AF115" s="24"/>
    </row>
    <row r="116" spans="3:33" x14ac:dyDescent="0.3">
      <c r="C116" s="24"/>
      <c r="E116" s="57"/>
      <c r="F116" s="24"/>
      <c r="G116" s="24"/>
      <c r="O116" s="24"/>
      <c r="P116" s="24"/>
      <c r="Q116" s="24"/>
      <c r="R116" s="24"/>
      <c r="S116" s="24"/>
      <c r="T116" s="24"/>
      <c r="U116" s="38"/>
      <c r="V116" s="24"/>
      <c r="W116" s="24"/>
      <c r="X116" s="24"/>
      <c r="Y116" s="24"/>
      <c r="Z116" s="24"/>
      <c r="AA116" s="24"/>
      <c r="AB116" s="24"/>
      <c r="AC116" s="24"/>
      <c r="AD116" s="24"/>
      <c r="AE116" s="24"/>
      <c r="AF116" s="24"/>
    </row>
    <row r="117" spans="3:33" x14ac:dyDescent="0.3">
      <c r="C117" s="24"/>
      <c r="E117" s="57"/>
      <c r="F117" s="24"/>
      <c r="G117" s="24"/>
      <c r="O117" s="24"/>
      <c r="P117" s="24"/>
      <c r="Q117" s="24"/>
      <c r="R117" s="24"/>
      <c r="S117" s="24"/>
      <c r="T117" s="24"/>
      <c r="U117" s="24"/>
      <c r="V117" s="24"/>
      <c r="W117" s="24"/>
      <c r="X117" s="24"/>
      <c r="Y117" s="24"/>
      <c r="Z117" s="24"/>
      <c r="AA117" s="24"/>
      <c r="AB117" s="24"/>
      <c r="AC117" s="24"/>
      <c r="AD117" s="24"/>
      <c r="AE117" s="24"/>
      <c r="AF117" s="24"/>
    </row>
    <row r="118" spans="3:33" x14ac:dyDescent="0.3">
      <c r="C118" s="24"/>
      <c r="E118" s="57"/>
      <c r="F118" s="24"/>
      <c r="G118" s="24"/>
      <c r="O118" s="24"/>
      <c r="P118" s="24"/>
      <c r="Q118" s="24"/>
      <c r="R118" s="24"/>
      <c r="S118" s="24"/>
      <c r="T118" s="24"/>
      <c r="U118" s="24"/>
      <c r="V118" s="24"/>
      <c r="W118" s="24"/>
      <c r="X118" s="24"/>
      <c r="Y118" s="24"/>
      <c r="Z118" s="24"/>
      <c r="AA118" s="24"/>
      <c r="AB118" s="24"/>
      <c r="AC118" s="24"/>
      <c r="AD118" s="24"/>
      <c r="AE118" s="24"/>
      <c r="AF118" s="24"/>
    </row>
    <row r="119" spans="3:33" x14ac:dyDescent="0.3">
      <c r="C119" s="24"/>
      <c r="E119" s="57"/>
      <c r="F119" s="24"/>
      <c r="G119" s="24"/>
      <c r="O119" s="24"/>
      <c r="P119" s="24"/>
      <c r="Q119" s="24"/>
      <c r="R119" s="24"/>
      <c r="S119" s="24"/>
      <c r="T119" s="24"/>
      <c r="U119" s="24"/>
      <c r="V119" s="24"/>
      <c r="W119" s="24"/>
      <c r="X119" s="24"/>
      <c r="Y119" s="24"/>
      <c r="Z119" s="24"/>
      <c r="AA119" s="24"/>
      <c r="AB119" s="24"/>
      <c r="AC119" s="24"/>
      <c r="AD119" s="24"/>
      <c r="AE119" s="24"/>
      <c r="AF119" s="24"/>
    </row>
    <row r="120" spans="3:33" x14ac:dyDescent="0.3">
      <c r="C120" s="24"/>
      <c r="E120" s="57"/>
      <c r="F120" s="24"/>
      <c r="G120" s="24"/>
      <c r="O120" s="24"/>
      <c r="P120" s="24"/>
      <c r="Q120" s="24"/>
      <c r="R120" s="24"/>
      <c r="S120" s="24"/>
      <c r="T120" s="24"/>
      <c r="U120" s="24"/>
      <c r="V120" s="24"/>
      <c r="W120" s="24"/>
      <c r="X120" s="24"/>
      <c r="Y120" s="24"/>
      <c r="Z120" s="24"/>
      <c r="AA120" s="24"/>
      <c r="AB120" s="24"/>
      <c r="AC120" s="24"/>
      <c r="AD120" s="24"/>
      <c r="AE120" s="24"/>
      <c r="AF120" s="24"/>
    </row>
    <row r="121" spans="3:33" x14ac:dyDescent="0.3">
      <c r="C121" s="24"/>
      <c r="E121" s="57"/>
      <c r="F121" s="24"/>
      <c r="G121" s="24"/>
      <c r="O121" s="24"/>
      <c r="P121" s="24"/>
      <c r="Q121" s="24"/>
      <c r="R121" s="24"/>
      <c r="S121" s="24"/>
      <c r="T121" s="24"/>
      <c r="U121" s="24"/>
      <c r="V121" s="24"/>
      <c r="W121" s="24"/>
      <c r="X121" s="24"/>
      <c r="Y121" s="24"/>
      <c r="Z121" s="24"/>
      <c r="AA121" s="24"/>
      <c r="AB121" s="24"/>
      <c r="AC121" s="24"/>
      <c r="AD121" s="24"/>
      <c r="AE121" s="24"/>
      <c r="AF121" s="24"/>
    </row>
    <row r="122" spans="3:33" x14ac:dyDescent="0.3">
      <c r="C122" s="24"/>
      <c r="E122" s="57"/>
      <c r="F122" s="24"/>
      <c r="G122" s="24"/>
      <c r="O122" s="24"/>
      <c r="P122" s="24"/>
      <c r="Q122" s="24"/>
      <c r="R122" s="24"/>
      <c r="S122" s="24"/>
      <c r="T122" s="24"/>
      <c r="U122" s="24"/>
      <c r="V122" s="24"/>
      <c r="W122" s="24"/>
      <c r="X122" s="24"/>
      <c r="Y122" s="24"/>
      <c r="Z122" s="24"/>
      <c r="AA122" s="24"/>
      <c r="AB122" s="24"/>
      <c r="AC122" s="24"/>
      <c r="AD122" s="24"/>
      <c r="AE122" s="24"/>
      <c r="AF122" s="24"/>
      <c r="AG122" s="15"/>
    </row>
    <row r="123" spans="3:33" x14ac:dyDescent="0.3">
      <c r="C123" s="24"/>
      <c r="E123" s="57"/>
      <c r="F123" s="24"/>
      <c r="G123" s="24"/>
      <c r="O123" s="24"/>
      <c r="P123" s="24"/>
      <c r="Q123" s="24"/>
      <c r="R123" s="24"/>
      <c r="S123" s="24"/>
      <c r="T123" s="24"/>
      <c r="U123" s="24"/>
      <c r="V123" s="24"/>
      <c r="W123" s="24"/>
      <c r="X123" s="24"/>
      <c r="Y123" s="24"/>
      <c r="Z123" s="24"/>
      <c r="AA123" s="24"/>
      <c r="AB123" s="24"/>
      <c r="AC123" s="24"/>
      <c r="AD123" s="24"/>
      <c r="AE123" s="24"/>
      <c r="AF123" s="24"/>
    </row>
    <row r="124" spans="3:33" x14ac:dyDescent="0.3">
      <c r="C124" s="24"/>
      <c r="E124" s="57"/>
      <c r="F124" s="24"/>
      <c r="G124" s="24"/>
      <c r="O124" s="24"/>
      <c r="P124" s="24"/>
      <c r="Q124" s="24"/>
      <c r="R124" s="24"/>
      <c r="S124" s="24"/>
      <c r="T124" s="24"/>
      <c r="U124" s="24"/>
      <c r="V124" s="24"/>
      <c r="W124" s="24"/>
      <c r="X124" s="24"/>
      <c r="Y124" s="24"/>
      <c r="Z124" s="24"/>
      <c r="AA124" s="24"/>
      <c r="AB124" s="24"/>
      <c r="AC124" s="24"/>
      <c r="AD124" s="24"/>
      <c r="AE124" s="24"/>
      <c r="AF124" s="24"/>
    </row>
    <row r="125" spans="3:33" x14ac:dyDescent="0.3">
      <c r="C125" s="24"/>
      <c r="E125" s="57"/>
      <c r="F125" s="24"/>
      <c r="G125" s="24"/>
      <c r="O125" s="24"/>
      <c r="P125" s="24"/>
      <c r="Q125" s="24"/>
      <c r="R125" s="24"/>
      <c r="S125" s="24"/>
      <c r="T125" s="24"/>
      <c r="U125" s="24"/>
      <c r="V125" s="24"/>
      <c r="W125" s="24"/>
      <c r="X125" s="24"/>
      <c r="Y125" s="24"/>
      <c r="Z125" s="24"/>
      <c r="AA125" s="24"/>
      <c r="AB125" s="24"/>
      <c r="AC125" s="24"/>
      <c r="AD125" s="24"/>
      <c r="AE125" s="24"/>
      <c r="AF125" s="24"/>
    </row>
    <row r="126" spans="3:33" x14ac:dyDescent="0.3">
      <c r="C126" s="24"/>
      <c r="E126" s="57"/>
      <c r="F126" s="24"/>
      <c r="G126" s="24"/>
      <c r="O126" s="24"/>
      <c r="P126" s="24"/>
      <c r="Q126" s="24"/>
      <c r="R126" s="24"/>
      <c r="S126" s="24"/>
      <c r="T126" s="24"/>
      <c r="U126" s="24"/>
      <c r="V126" s="24"/>
      <c r="W126" s="24"/>
      <c r="X126" s="24"/>
      <c r="Y126" s="24"/>
      <c r="Z126" s="24"/>
      <c r="AA126" s="24"/>
      <c r="AB126" s="24"/>
      <c r="AC126" s="24"/>
      <c r="AD126" s="24"/>
      <c r="AE126" s="24"/>
      <c r="AF126" s="24"/>
    </row>
    <row r="127" spans="3:33" x14ac:dyDescent="0.3">
      <c r="C127" s="24"/>
      <c r="E127" s="57"/>
      <c r="F127" s="24"/>
      <c r="G127" s="24"/>
      <c r="O127" s="24"/>
      <c r="P127" s="24"/>
      <c r="Q127" s="24"/>
      <c r="R127" s="24"/>
      <c r="S127" s="24"/>
      <c r="T127" s="24"/>
      <c r="U127" s="24"/>
      <c r="V127" s="24"/>
      <c r="W127" s="24"/>
      <c r="X127" s="24"/>
      <c r="Y127" s="24"/>
      <c r="Z127" s="24"/>
      <c r="AA127" s="24"/>
      <c r="AB127" s="24"/>
      <c r="AC127" s="24"/>
      <c r="AD127" s="24"/>
      <c r="AE127" s="24"/>
      <c r="AF127" s="24"/>
    </row>
    <row r="128" spans="3:33" x14ac:dyDescent="0.3">
      <c r="C128" s="24"/>
      <c r="E128" s="57"/>
      <c r="F128" s="35"/>
      <c r="G128" s="35"/>
      <c r="O128" s="35"/>
      <c r="P128" s="35"/>
      <c r="Q128" s="35"/>
      <c r="R128" s="35"/>
      <c r="S128" s="24"/>
      <c r="T128" s="35"/>
      <c r="U128" s="35"/>
      <c r="V128" s="35"/>
      <c r="W128" s="35"/>
      <c r="X128" s="35"/>
      <c r="Y128" s="35"/>
      <c r="Z128" s="35"/>
      <c r="AA128" s="35"/>
      <c r="AB128" s="35"/>
      <c r="AC128" s="35"/>
      <c r="AD128" s="35"/>
      <c r="AE128" s="35"/>
      <c r="AF128" s="35"/>
      <c r="AG128" s="15"/>
    </row>
    <row r="129" spans="3:33" x14ac:dyDescent="0.3">
      <c r="C129" s="24"/>
      <c r="E129" s="58"/>
      <c r="F129" s="24"/>
      <c r="G129" s="24"/>
      <c r="O129" s="24"/>
      <c r="P129" s="24"/>
      <c r="Q129" s="24"/>
      <c r="R129" s="24"/>
      <c r="S129" s="21"/>
      <c r="T129" s="24"/>
      <c r="U129" s="24"/>
      <c r="V129" s="24"/>
      <c r="W129" s="24"/>
      <c r="X129" s="24"/>
      <c r="Y129" s="24"/>
      <c r="Z129" s="24"/>
      <c r="AA129" s="36"/>
      <c r="AB129" s="36"/>
      <c r="AC129" s="36"/>
      <c r="AD129" s="24"/>
      <c r="AE129" s="36"/>
      <c r="AF129" s="36"/>
      <c r="AG129" s="27"/>
    </row>
    <row r="130" spans="3:33" x14ac:dyDescent="0.3">
      <c r="C130" s="24"/>
      <c r="E130" s="58"/>
      <c r="F130" s="24"/>
      <c r="G130" s="24"/>
      <c r="O130" s="24"/>
      <c r="P130" s="24"/>
      <c r="Q130" s="24"/>
      <c r="R130" s="24"/>
      <c r="S130" s="21"/>
      <c r="T130" s="24"/>
      <c r="U130" s="24"/>
      <c r="V130" s="24"/>
      <c r="W130" s="24"/>
      <c r="X130" s="24"/>
      <c r="Y130" s="24"/>
      <c r="Z130" s="24"/>
      <c r="AA130" s="36"/>
      <c r="AB130" s="36"/>
      <c r="AC130" s="36"/>
      <c r="AD130" s="24"/>
      <c r="AE130" s="36"/>
      <c r="AF130" s="36"/>
      <c r="AG130" s="27"/>
    </row>
    <row r="131" spans="3:33" x14ac:dyDescent="0.3">
      <c r="C131" s="24"/>
      <c r="E131" s="58"/>
      <c r="F131" s="24"/>
      <c r="G131" s="24"/>
      <c r="O131" s="24"/>
      <c r="P131" s="24"/>
      <c r="Q131" s="24"/>
      <c r="R131" s="24"/>
      <c r="S131" s="21"/>
      <c r="T131" s="24"/>
      <c r="U131" s="24"/>
      <c r="V131" s="24"/>
      <c r="W131" s="24"/>
      <c r="X131" s="24"/>
      <c r="Y131" s="24"/>
      <c r="Z131" s="24"/>
      <c r="AA131" s="36"/>
      <c r="AB131" s="36"/>
      <c r="AC131" s="36"/>
      <c r="AD131" s="24"/>
      <c r="AE131" s="36"/>
      <c r="AF131" s="36"/>
      <c r="AG131" s="27"/>
    </row>
    <row r="132" spans="3:33" x14ac:dyDescent="0.3">
      <c r="C132" s="24"/>
      <c r="E132" s="58"/>
      <c r="F132" s="24"/>
      <c r="G132" s="24"/>
      <c r="O132" s="24"/>
      <c r="P132" s="24"/>
      <c r="Q132" s="24"/>
      <c r="R132" s="24"/>
      <c r="S132" s="21"/>
      <c r="T132" s="24"/>
      <c r="U132" s="24"/>
      <c r="V132" s="24"/>
      <c r="W132" s="24"/>
      <c r="X132" s="24"/>
      <c r="Y132" s="24"/>
      <c r="Z132" s="24"/>
      <c r="AA132" s="36"/>
      <c r="AB132" s="36"/>
      <c r="AC132" s="36"/>
      <c r="AD132" s="24"/>
      <c r="AE132" s="36"/>
      <c r="AF132" s="36"/>
      <c r="AG132" s="27"/>
    </row>
    <row r="133" spans="3:33" x14ac:dyDescent="0.3">
      <c r="C133" s="24"/>
      <c r="E133" s="58"/>
      <c r="F133" s="24"/>
      <c r="G133" s="24"/>
      <c r="O133" s="24"/>
      <c r="P133" s="24"/>
      <c r="Q133" s="24"/>
      <c r="R133" s="24"/>
      <c r="S133" s="21"/>
      <c r="T133" s="24"/>
      <c r="U133" s="24"/>
      <c r="V133" s="24"/>
      <c r="W133" s="24"/>
      <c r="X133" s="24"/>
      <c r="Y133" s="24"/>
      <c r="Z133" s="24"/>
      <c r="AA133" s="36"/>
      <c r="AB133" s="36"/>
      <c r="AC133" s="36"/>
      <c r="AD133" s="24"/>
      <c r="AE133" s="36"/>
      <c r="AF133" s="36"/>
      <c r="AG133" s="27"/>
    </row>
    <row r="134" spans="3:33" x14ac:dyDescent="0.3">
      <c r="C134" s="24"/>
      <c r="E134" s="58"/>
      <c r="F134" s="24"/>
      <c r="G134" s="24"/>
      <c r="O134" s="24"/>
      <c r="P134" s="24"/>
      <c r="Q134" s="24"/>
      <c r="R134" s="24"/>
      <c r="S134" s="21"/>
      <c r="T134" s="24"/>
      <c r="U134" s="24"/>
      <c r="V134" s="24"/>
      <c r="W134" s="24"/>
      <c r="X134" s="24"/>
      <c r="Y134" s="24"/>
      <c r="Z134" s="24"/>
      <c r="AA134" s="36"/>
      <c r="AB134" s="36"/>
      <c r="AC134" s="36"/>
      <c r="AD134" s="24"/>
      <c r="AE134" s="36"/>
      <c r="AF134" s="36"/>
      <c r="AG134" s="27"/>
    </row>
    <row r="135" spans="3:33" x14ac:dyDescent="0.3">
      <c r="C135" s="24"/>
      <c r="E135" s="58"/>
      <c r="F135" s="24"/>
      <c r="G135" s="24"/>
      <c r="O135" s="24"/>
      <c r="P135" s="24"/>
      <c r="Q135" s="24"/>
      <c r="R135" s="24"/>
      <c r="S135" s="21"/>
      <c r="T135" s="24"/>
      <c r="U135" s="24"/>
      <c r="V135" s="24"/>
      <c r="W135" s="24"/>
      <c r="X135" s="24"/>
      <c r="Y135" s="24"/>
      <c r="Z135" s="24"/>
      <c r="AA135" s="36"/>
      <c r="AB135" s="36"/>
      <c r="AC135" s="36"/>
      <c r="AD135" s="24"/>
      <c r="AE135" s="36"/>
      <c r="AF135" s="36"/>
      <c r="AG135" s="27"/>
    </row>
    <row r="136" spans="3:33" x14ac:dyDescent="0.3">
      <c r="C136" s="24"/>
      <c r="E136" s="58"/>
      <c r="F136" s="24"/>
      <c r="G136" s="24"/>
      <c r="O136" s="24"/>
      <c r="P136" s="24"/>
      <c r="Q136" s="24"/>
      <c r="R136" s="24"/>
      <c r="S136" s="21"/>
      <c r="T136" s="24"/>
      <c r="U136" s="24"/>
      <c r="V136" s="24"/>
      <c r="W136" s="24"/>
      <c r="X136" s="24"/>
      <c r="Y136" s="24"/>
      <c r="Z136" s="24"/>
      <c r="AA136" s="36"/>
      <c r="AB136" s="36"/>
      <c r="AC136" s="36"/>
      <c r="AD136" s="24"/>
      <c r="AE136" s="36"/>
      <c r="AF136" s="36"/>
      <c r="AG136" s="27"/>
    </row>
    <row r="137" spans="3:33" x14ac:dyDescent="0.3">
      <c r="C137" s="24"/>
      <c r="E137" s="58"/>
      <c r="F137" s="24"/>
      <c r="G137" s="24"/>
      <c r="O137" s="24"/>
      <c r="P137" s="24"/>
      <c r="Q137" s="24"/>
      <c r="R137" s="24"/>
      <c r="S137" s="21"/>
      <c r="T137" s="24"/>
      <c r="U137" s="24"/>
      <c r="V137" s="24"/>
      <c r="W137" s="24"/>
      <c r="X137" s="24"/>
      <c r="Y137" s="24"/>
      <c r="Z137" s="24"/>
      <c r="AA137" s="36"/>
      <c r="AB137" s="36"/>
      <c r="AC137" s="36"/>
      <c r="AD137" s="24"/>
      <c r="AE137" s="36"/>
      <c r="AF137" s="36"/>
      <c r="AG137" s="27"/>
    </row>
    <row r="138" spans="3:33" x14ac:dyDescent="0.3">
      <c r="C138" s="24"/>
      <c r="E138" s="58"/>
      <c r="F138" s="24"/>
      <c r="G138" s="24"/>
      <c r="O138" s="24"/>
      <c r="P138" s="24"/>
      <c r="Q138" s="24"/>
      <c r="R138" s="24"/>
      <c r="S138" s="21"/>
      <c r="T138" s="24"/>
      <c r="U138" s="24"/>
      <c r="V138" s="24"/>
      <c r="W138" s="24"/>
      <c r="X138" s="24"/>
      <c r="Y138" s="24"/>
      <c r="Z138" s="24"/>
      <c r="AA138" s="36"/>
      <c r="AB138" s="36"/>
      <c r="AC138" s="36"/>
      <c r="AD138" s="24"/>
      <c r="AE138" s="36"/>
      <c r="AF138" s="36"/>
      <c r="AG138" s="27"/>
    </row>
    <row r="139" spans="3:33" x14ac:dyDescent="0.3">
      <c r="C139" s="24"/>
      <c r="E139" s="58"/>
      <c r="F139" s="24"/>
      <c r="G139" s="24"/>
      <c r="O139" s="24"/>
      <c r="P139" s="24"/>
      <c r="Q139" s="24"/>
      <c r="R139" s="24"/>
      <c r="S139" s="21"/>
      <c r="T139" s="24"/>
      <c r="U139" s="24"/>
      <c r="V139" s="24"/>
      <c r="W139" s="24"/>
      <c r="X139" s="24"/>
      <c r="Y139" s="24"/>
      <c r="Z139" s="24"/>
      <c r="AA139" s="36"/>
      <c r="AB139" s="36"/>
      <c r="AC139" s="36"/>
      <c r="AD139" s="24"/>
      <c r="AE139" s="36"/>
      <c r="AF139" s="36"/>
      <c r="AG139" s="27"/>
    </row>
    <row r="140" spans="3:33" x14ac:dyDescent="0.3">
      <c r="C140" s="24"/>
      <c r="E140" s="58"/>
      <c r="F140" s="24"/>
      <c r="G140" s="24"/>
      <c r="O140" s="24"/>
      <c r="P140" s="24"/>
      <c r="Q140" s="24"/>
      <c r="R140" s="24"/>
      <c r="S140" s="21"/>
      <c r="T140" s="24"/>
      <c r="U140" s="24"/>
      <c r="V140" s="24"/>
      <c r="W140" s="24"/>
      <c r="X140" s="24"/>
      <c r="Y140" s="24"/>
      <c r="Z140" s="24"/>
      <c r="AA140" s="36"/>
      <c r="AB140" s="36"/>
      <c r="AC140" s="36"/>
      <c r="AD140" s="24"/>
      <c r="AE140" s="36"/>
      <c r="AF140" s="36"/>
      <c r="AG140" s="27"/>
    </row>
    <row r="141" spans="3:33" x14ac:dyDescent="0.3">
      <c r="C141" s="24"/>
      <c r="E141" s="58"/>
      <c r="F141" s="24"/>
      <c r="G141" s="24"/>
      <c r="O141" s="24"/>
      <c r="P141" s="24"/>
      <c r="Q141" s="24"/>
      <c r="R141" s="24"/>
      <c r="S141" s="21"/>
      <c r="T141" s="24"/>
      <c r="U141" s="24"/>
      <c r="V141" s="24"/>
      <c r="W141" s="24"/>
      <c r="X141" s="24"/>
      <c r="Y141" s="24"/>
      <c r="Z141" s="24"/>
      <c r="AA141" s="36"/>
      <c r="AB141" s="24"/>
      <c r="AC141" s="24"/>
      <c r="AD141" s="24"/>
      <c r="AE141" s="24"/>
      <c r="AF141" s="24"/>
    </row>
    <row r="142" spans="3:33" x14ac:dyDescent="0.3">
      <c r="C142" s="24"/>
      <c r="E142" s="57"/>
      <c r="F142" s="24"/>
      <c r="G142" s="24"/>
      <c r="O142" s="24"/>
      <c r="P142" s="24"/>
      <c r="Q142" s="24"/>
      <c r="R142" s="24"/>
      <c r="S142" s="24"/>
      <c r="T142" s="24"/>
      <c r="U142" s="24"/>
      <c r="V142" s="24"/>
      <c r="W142" s="24"/>
      <c r="X142" s="24"/>
      <c r="Y142" s="24"/>
      <c r="Z142" s="24"/>
      <c r="AA142" s="24"/>
      <c r="AB142" s="24"/>
      <c r="AC142" s="24"/>
      <c r="AD142" s="24"/>
      <c r="AE142" s="24"/>
      <c r="AF142" s="24"/>
    </row>
    <row r="186" spans="6:6" x14ac:dyDescent="0.3">
      <c r="F186" s="2"/>
    </row>
    <row r="187" spans="6:6" x14ac:dyDescent="0.3">
      <c r="F187" s="2"/>
    </row>
    <row r="188" spans="6:6" x14ac:dyDescent="0.3">
      <c r="F188" s="2"/>
    </row>
    <row r="189" spans="6:6" x14ac:dyDescent="0.3">
      <c r="F189" s="2"/>
    </row>
    <row r="190" spans="6:6" x14ac:dyDescent="0.3">
      <c r="F190" s="2"/>
    </row>
    <row r="191" spans="6:6" x14ac:dyDescent="0.3">
      <c r="F191" s="2"/>
    </row>
    <row r="192" spans="6:6" x14ac:dyDescent="0.3">
      <c r="F192" s="2"/>
    </row>
    <row r="193" spans="6:6" x14ac:dyDescent="0.3">
      <c r="F193" s="2"/>
    </row>
    <row r="194" spans="6:6" x14ac:dyDescent="0.3">
      <c r="F194" s="2"/>
    </row>
    <row r="195" spans="6:6" x14ac:dyDescent="0.3">
      <c r="F195" s="2"/>
    </row>
    <row r="196" spans="6:6" x14ac:dyDescent="0.3">
      <c r="F196" s="2"/>
    </row>
    <row r="197" spans="6:6" x14ac:dyDescent="0.3">
      <c r="F197" s="2"/>
    </row>
    <row r="198" spans="6:6" x14ac:dyDescent="0.3">
      <c r="F198" s="2"/>
    </row>
    <row r="199" spans="6:6" x14ac:dyDescent="0.3">
      <c r="F199" s="2"/>
    </row>
    <row r="200" spans="6:6" x14ac:dyDescent="0.3">
      <c r="F200" s="2"/>
    </row>
    <row r="201" spans="6:6" x14ac:dyDescent="0.3">
      <c r="F201" s="2"/>
    </row>
    <row r="202" spans="6:6" x14ac:dyDescent="0.3">
      <c r="F202" s="2"/>
    </row>
    <row r="203" spans="6:6" x14ac:dyDescent="0.3">
      <c r="F203" s="2"/>
    </row>
    <row r="204" spans="6:6" x14ac:dyDescent="0.3">
      <c r="F204" s="2"/>
    </row>
    <row r="205" spans="6:6" x14ac:dyDescent="0.3">
      <c r="F205" s="2"/>
    </row>
    <row r="206" spans="6:6" x14ac:dyDescent="0.3">
      <c r="F206" s="2"/>
    </row>
    <row r="207" spans="6:6" x14ac:dyDescent="0.3">
      <c r="F207" s="2"/>
    </row>
    <row r="208" spans="6:6" x14ac:dyDescent="0.3">
      <c r="F208" s="2"/>
    </row>
    <row r="209" spans="6:6" x14ac:dyDescent="0.3">
      <c r="F209" s="2"/>
    </row>
  </sheetData>
  <hyperlinks>
    <hyperlink ref="T34" r:id="rId1" xr:uid="{EF52642E-249C-4780-A01D-AEC4D601969C}"/>
    <hyperlink ref="T42" r:id="rId2" xr:uid="{3211CB9E-4F89-4723-B775-E7947264180C}"/>
    <hyperlink ref="T45" r:id="rId3" display="Nieuwe maatregel: stop met handen schudden! " xr:uid="{9BC8C1AB-806C-4CB7-8D09-C31D5AB655C9}"/>
    <hyperlink ref="T46" r:id="rId4" xr:uid="{16847259-809A-4C29-9A38-219F8B35EF56}"/>
    <hyperlink ref="T48" r:id="rId5" display="Uitbreiding maatregelen coronavirus" xr:uid="{E3396BB5-1F8E-4D92-BC8C-6DAA067445E7}"/>
    <hyperlink ref="T51" r:id="rId6" display="Aanvullende maatregelen onderwijs, horeca, sport " xr:uid="{EF370FD1-4755-48DE-BC46-7F40E41FA319}"/>
    <hyperlink ref="T55" r:id="rId7" xr:uid="{B6D35B46-B3DE-4487-B540-8010AC436684}"/>
    <hyperlink ref="T59" r:id="rId8" xr:uid="{0EC29F60-4509-4C48-9F04-9CD0F830C1B8}"/>
  </hyperlinks>
  <pageMargins left="0.7" right="0.7" top="0.75" bottom="0.75" header="0.3" footer="0.3"/>
  <pageSetup paperSize="9" orientation="portrait" r:id="rId9"/>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6189B-6CCE-4032-8076-F24265D9025B}">
  <dimension ref="A1:X57"/>
  <sheetViews>
    <sheetView topLeftCell="C28" zoomScale="80" zoomScaleNormal="80" workbookViewId="0">
      <selection activeCell="AB36" sqref="AB36"/>
    </sheetView>
  </sheetViews>
  <sheetFormatPr defaultRowHeight="14.4" x14ac:dyDescent="0.3"/>
  <cols>
    <col min="1" max="1" width="15.33203125" bestFit="1" customWidth="1"/>
    <col min="8" max="8" width="9.88671875" bestFit="1" customWidth="1"/>
    <col min="12" max="12" width="9.88671875" bestFit="1" customWidth="1"/>
    <col min="14" max="14" width="9.88671875" bestFit="1" customWidth="1"/>
    <col min="15" max="15" width="5.44140625" bestFit="1" customWidth="1"/>
    <col min="16" max="16" width="9.88671875" bestFit="1" customWidth="1"/>
    <col min="17" max="17" width="9.33203125" bestFit="1" customWidth="1"/>
    <col min="18" max="18" width="9.88671875" bestFit="1" customWidth="1"/>
    <col min="19" max="19" width="7.44140625" customWidth="1"/>
    <col min="22" max="22" width="9.88671875" bestFit="1" customWidth="1"/>
  </cols>
  <sheetData>
    <row r="1" spans="1:24" ht="36" customHeight="1" x14ac:dyDescent="0.3">
      <c r="A1" t="s">
        <v>431</v>
      </c>
      <c r="B1" t="s">
        <v>432</v>
      </c>
      <c r="C1" t="s">
        <v>433</v>
      </c>
      <c r="D1" t="s">
        <v>434</v>
      </c>
      <c r="E1" t="s">
        <v>435</v>
      </c>
      <c r="J1" t="s">
        <v>457</v>
      </c>
    </row>
    <row r="2" spans="1:24" x14ac:dyDescent="0.3">
      <c r="A2" t="s">
        <v>436</v>
      </c>
      <c r="B2" s="2">
        <v>19</v>
      </c>
      <c r="C2" s="2">
        <v>6460</v>
      </c>
      <c r="D2" s="2">
        <v>353</v>
      </c>
      <c r="E2" s="2" t="s">
        <v>437</v>
      </c>
    </row>
    <row r="3" spans="1:24" x14ac:dyDescent="0.3">
      <c r="B3" s="2">
        <v>20</v>
      </c>
      <c r="E3" s="2" t="s">
        <v>438</v>
      </c>
      <c r="J3" t="s">
        <v>14</v>
      </c>
      <c r="L3">
        <v>493657</v>
      </c>
    </row>
    <row r="4" spans="1:24" x14ac:dyDescent="0.3">
      <c r="B4" s="2">
        <v>21</v>
      </c>
      <c r="E4" s="2" t="s">
        <v>439</v>
      </c>
      <c r="J4" t="s">
        <v>16</v>
      </c>
      <c r="L4">
        <v>422979</v>
      </c>
    </row>
    <row r="5" spans="1:24" x14ac:dyDescent="0.3">
      <c r="B5" s="2">
        <v>19</v>
      </c>
      <c r="E5" s="2" t="s">
        <v>440</v>
      </c>
      <c r="J5" t="s">
        <v>21</v>
      </c>
      <c r="L5">
        <v>649944</v>
      </c>
    </row>
    <row r="6" spans="1:24" x14ac:dyDescent="0.3">
      <c r="B6" s="2">
        <v>21</v>
      </c>
      <c r="E6" s="2" t="s">
        <v>441</v>
      </c>
      <c r="J6" t="s">
        <v>10</v>
      </c>
      <c r="L6">
        <v>2086142</v>
      </c>
    </row>
    <row r="7" spans="1:24" x14ac:dyDescent="0.3">
      <c r="A7" s="1">
        <v>43904</v>
      </c>
      <c r="B7" s="2">
        <v>19</v>
      </c>
      <c r="C7" s="2">
        <v>1344</v>
      </c>
      <c r="D7" s="2">
        <v>168</v>
      </c>
      <c r="E7" s="2" t="s">
        <v>442</v>
      </c>
      <c r="J7" t="s">
        <v>17</v>
      </c>
      <c r="L7">
        <v>586061</v>
      </c>
      <c r="N7" t="s">
        <v>431</v>
      </c>
      <c r="O7" t="s">
        <v>553</v>
      </c>
      <c r="P7" t="s">
        <v>554</v>
      </c>
      <c r="R7" t="s">
        <v>431</v>
      </c>
      <c r="S7" t="s">
        <v>552</v>
      </c>
      <c r="T7" t="s">
        <v>555</v>
      </c>
      <c r="V7" t="s">
        <v>431</v>
      </c>
      <c r="W7" t="s">
        <v>553</v>
      </c>
      <c r="X7" t="s">
        <v>554</v>
      </c>
    </row>
    <row r="8" spans="1:24" x14ac:dyDescent="0.3">
      <c r="A8" s="1">
        <v>43905</v>
      </c>
      <c r="B8" s="2">
        <v>18</v>
      </c>
      <c r="C8" s="2">
        <v>1544</v>
      </c>
      <c r="D8" s="2">
        <v>176</v>
      </c>
      <c r="E8" s="2" t="s">
        <v>443</v>
      </c>
      <c r="J8" t="s">
        <v>11</v>
      </c>
      <c r="L8">
        <v>1117164</v>
      </c>
    </row>
    <row r="9" spans="1:24" x14ac:dyDescent="0.3">
      <c r="A9" s="1">
        <v>43906</v>
      </c>
      <c r="B9" s="2">
        <v>23</v>
      </c>
      <c r="C9" s="2">
        <v>2299</v>
      </c>
      <c r="D9" s="2">
        <v>334</v>
      </c>
      <c r="E9" s="2" t="s">
        <v>444</v>
      </c>
      <c r="J9" t="s">
        <v>428</v>
      </c>
      <c r="L9">
        <v>2563432</v>
      </c>
    </row>
    <row r="10" spans="1:24" x14ac:dyDescent="0.3">
      <c r="A10" s="1">
        <v>43907</v>
      </c>
      <c r="B10" s="2">
        <v>26</v>
      </c>
      <c r="C10" s="2">
        <v>3454</v>
      </c>
      <c r="D10" s="2">
        <v>456</v>
      </c>
      <c r="E10" s="2" t="s">
        <v>445</v>
      </c>
      <c r="J10" t="s">
        <v>429</v>
      </c>
      <c r="L10">
        <v>2879611</v>
      </c>
      <c r="N10" s="1">
        <v>43900</v>
      </c>
      <c r="O10" s="2">
        <v>1388</v>
      </c>
      <c r="P10" s="2">
        <v>117</v>
      </c>
      <c r="Q10" s="25">
        <f t="shared" ref="Q10:Q13" si="0">P10/(O10)</f>
        <v>8.4293948126801146E-2</v>
      </c>
      <c r="R10" s="1">
        <v>43900</v>
      </c>
      <c r="S10">
        <f t="shared" ref="S10:S38" si="1">O10</f>
        <v>1388</v>
      </c>
      <c r="T10" s="25">
        <f t="shared" ref="T10:T20" si="2">U10/(S10)</f>
        <v>8.4293948126801146E-2</v>
      </c>
      <c r="U10">
        <f t="shared" ref="U10:U38" si="3">P10</f>
        <v>117</v>
      </c>
      <c r="V10" s="1">
        <f t="shared" ref="V10:V20" si="4">N10</f>
        <v>43900</v>
      </c>
      <c r="W10">
        <f t="shared" ref="W10:W20" si="5">P10</f>
        <v>117</v>
      </c>
      <c r="X10">
        <f t="shared" ref="X10:X20" si="6">O10-P10</f>
        <v>1271</v>
      </c>
    </row>
    <row r="11" spans="1:24" x14ac:dyDescent="0.3">
      <c r="A11" s="1">
        <v>43908</v>
      </c>
      <c r="B11" s="2">
        <v>25</v>
      </c>
      <c r="C11" s="2">
        <v>2948</v>
      </c>
      <c r="D11" s="2">
        <v>390</v>
      </c>
      <c r="E11" s="2" t="s">
        <v>445</v>
      </c>
      <c r="J11" t="s">
        <v>13</v>
      </c>
      <c r="L11">
        <v>1162500</v>
      </c>
      <c r="N11" s="1">
        <v>43901</v>
      </c>
      <c r="O11" s="2">
        <v>1846</v>
      </c>
      <c r="P11" s="2">
        <v>175</v>
      </c>
      <c r="Q11" s="25">
        <f t="shared" si="0"/>
        <v>9.4799566630552543E-2</v>
      </c>
      <c r="R11" s="1">
        <v>43901</v>
      </c>
      <c r="S11">
        <f t="shared" si="1"/>
        <v>1846</v>
      </c>
      <c r="T11" s="25">
        <f t="shared" si="2"/>
        <v>9.4799566630552543E-2</v>
      </c>
      <c r="U11">
        <f t="shared" si="3"/>
        <v>175</v>
      </c>
      <c r="V11" s="1">
        <f t="shared" si="4"/>
        <v>43901</v>
      </c>
      <c r="W11">
        <f t="shared" si="5"/>
        <v>175</v>
      </c>
      <c r="X11">
        <f t="shared" si="6"/>
        <v>1671</v>
      </c>
    </row>
    <row r="12" spans="1:24" x14ac:dyDescent="0.3">
      <c r="A12" s="1">
        <v>43909</v>
      </c>
      <c r="B12" s="2">
        <v>26</v>
      </c>
      <c r="C12" s="2">
        <v>3279</v>
      </c>
      <c r="D12" s="2">
        <v>561</v>
      </c>
      <c r="E12" s="2" t="s">
        <v>446</v>
      </c>
      <c r="J12" t="s">
        <v>430</v>
      </c>
      <c r="L12">
        <v>3708585</v>
      </c>
      <c r="N12" s="1">
        <v>43902</v>
      </c>
      <c r="O12" s="2">
        <v>1465</v>
      </c>
      <c r="P12" s="2">
        <v>163</v>
      </c>
      <c r="Q12" s="25">
        <f t="shared" si="0"/>
        <v>0.11126279863481228</v>
      </c>
      <c r="R12" s="1">
        <v>43902</v>
      </c>
      <c r="S12">
        <f t="shared" si="1"/>
        <v>1465</v>
      </c>
      <c r="T12" s="25">
        <f t="shared" si="2"/>
        <v>0.11126279863481228</v>
      </c>
      <c r="U12">
        <f t="shared" si="3"/>
        <v>163</v>
      </c>
      <c r="V12" s="1">
        <f t="shared" si="4"/>
        <v>43902</v>
      </c>
      <c r="W12">
        <f t="shared" si="5"/>
        <v>163</v>
      </c>
      <c r="X12">
        <f t="shared" si="6"/>
        <v>1302</v>
      </c>
    </row>
    <row r="13" spans="1:24" x14ac:dyDescent="0.3">
      <c r="A13" s="1">
        <v>43910</v>
      </c>
      <c r="B13" s="2">
        <v>24</v>
      </c>
      <c r="C13" s="2">
        <v>2536</v>
      </c>
      <c r="D13" s="2">
        <v>503</v>
      </c>
      <c r="E13" s="2" t="s">
        <v>447</v>
      </c>
      <c r="J13" t="s">
        <v>8</v>
      </c>
      <c r="L13">
        <v>1354979</v>
      </c>
      <c r="N13" s="1">
        <v>43903</v>
      </c>
      <c r="O13" s="2">
        <v>1985</v>
      </c>
      <c r="P13" s="2">
        <v>256</v>
      </c>
      <c r="Q13" s="25">
        <f t="shared" si="0"/>
        <v>0.12896725440806045</v>
      </c>
      <c r="R13" s="1">
        <v>43903</v>
      </c>
      <c r="S13">
        <f t="shared" si="1"/>
        <v>1985</v>
      </c>
      <c r="T13" s="25">
        <f t="shared" si="2"/>
        <v>0.12896725440806045</v>
      </c>
      <c r="U13">
        <f t="shared" si="3"/>
        <v>256</v>
      </c>
      <c r="V13" s="1">
        <f t="shared" si="4"/>
        <v>43903</v>
      </c>
      <c r="W13">
        <f t="shared" si="5"/>
        <v>256</v>
      </c>
      <c r="X13">
        <f t="shared" si="6"/>
        <v>1729</v>
      </c>
    </row>
    <row r="14" spans="1:24" x14ac:dyDescent="0.3">
      <c r="A14" s="1">
        <v>43911</v>
      </c>
      <c r="B14" s="2">
        <v>22</v>
      </c>
      <c r="C14" s="2">
        <v>1593</v>
      </c>
      <c r="D14" s="2">
        <v>384</v>
      </c>
      <c r="E14" s="2" t="s">
        <v>448</v>
      </c>
      <c r="J14" t="s">
        <v>15</v>
      </c>
      <c r="L14">
        <v>383519</v>
      </c>
      <c r="N14" s="1">
        <v>43904</v>
      </c>
      <c r="O14">
        <v>1344</v>
      </c>
      <c r="P14">
        <v>168</v>
      </c>
      <c r="Q14" s="25">
        <f t="shared" ref="Q14:Q20" si="7">P14/(O14)</f>
        <v>0.125</v>
      </c>
      <c r="R14" s="1">
        <v>43904</v>
      </c>
      <c r="S14">
        <f t="shared" si="1"/>
        <v>1344</v>
      </c>
      <c r="T14" s="25">
        <f t="shared" si="2"/>
        <v>0.125</v>
      </c>
      <c r="U14">
        <f t="shared" si="3"/>
        <v>168</v>
      </c>
      <c r="V14" s="1">
        <f t="shared" si="4"/>
        <v>43904</v>
      </c>
      <c r="W14">
        <f t="shared" si="5"/>
        <v>168</v>
      </c>
      <c r="X14">
        <f t="shared" si="6"/>
        <v>1176</v>
      </c>
    </row>
    <row r="15" spans="1:24" x14ac:dyDescent="0.3">
      <c r="A15" s="1">
        <v>43912</v>
      </c>
      <c r="B15" s="2">
        <v>20</v>
      </c>
      <c r="C15" s="2">
        <v>1322</v>
      </c>
      <c r="D15" s="2">
        <v>342</v>
      </c>
      <c r="E15" s="2" t="s">
        <v>449</v>
      </c>
      <c r="L15">
        <f>SUM(L3:L14)</f>
        <v>17408573</v>
      </c>
      <c r="N15" s="1">
        <v>43905</v>
      </c>
      <c r="O15">
        <v>1544</v>
      </c>
      <c r="P15">
        <v>176</v>
      </c>
      <c r="Q15" s="25">
        <f t="shared" si="7"/>
        <v>0.11398963730569948</v>
      </c>
      <c r="R15" s="1">
        <v>43905</v>
      </c>
      <c r="S15">
        <f t="shared" si="1"/>
        <v>1544</v>
      </c>
      <c r="T15" s="25">
        <f t="shared" si="2"/>
        <v>0.11398963730569948</v>
      </c>
      <c r="U15">
        <f t="shared" si="3"/>
        <v>176</v>
      </c>
      <c r="V15" s="1">
        <f t="shared" si="4"/>
        <v>43905</v>
      </c>
      <c r="W15">
        <f t="shared" si="5"/>
        <v>176</v>
      </c>
      <c r="X15">
        <f t="shared" si="6"/>
        <v>1368</v>
      </c>
    </row>
    <row r="16" spans="1:24" x14ac:dyDescent="0.3">
      <c r="N16" s="1">
        <v>43906</v>
      </c>
      <c r="O16">
        <v>2299</v>
      </c>
      <c r="P16">
        <v>334</v>
      </c>
      <c r="Q16" s="25">
        <f t="shared" si="7"/>
        <v>0.14528055676381035</v>
      </c>
      <c r="R16" s="1">
        <v>43906</v>
      </c>
      <c r="S16">
        <f t="shared" si="1"/>
        <v>2299</v>
      </c>
      <c r="T16" s="25">
        <f t="shared" si="2"/>
        <v>0.14528055676381035</v>
      </c>
      <c r="U16">
        <f t="shared" si="3"/>
        <v>334</v>
      </c>
      <c r="V16" s="1">
        <f t="shared" si="4"/>
        <v>43906</v>
      </c>
      <c r="W16">
        <f t="shared" si="5"/>
        <v>334</v>
      </c>
      <c r="X16">
        <f t="shared" si="6"/>
        <v>1965</v>
      </c>
    </row>
    <row r="17" spans="1:24" x14ac:dyDescent="0.3">
      <c r="A17" s="1">
        <v>43914</v>
      </c>
      <c r="N17" s="1">
        <v>43907</v>
      </c>
      <c r="O17">
        <v>3454</v>
      </c>
      <c r="P17">
        <v>456</v>
      </c>
      <c r="Q17" s="25">
        <f t="shared" si="7"/>
        <v>0.13202084539664158</v>
      </c>
      <c r="R17" s="1">
        <v>43907</v>
      </c>
      <c r="S17">
        <f t="shared" si="1"/>
        <v>3454</v>
      </c>
      <c r="T17" s="25">
        <f t="shared" si="2"/>
        <v>0.13202084539664158</v>
      </c>
      <c r="U17">
        <f t="shared" si="3"/>
        <v>456</v>
      </c>
      <c r="V17" s="1">
        <f t="shared" si="4"/>
        <v>43907</v>
      </c>
      <c r="W17">
        <f t="shared" si="5"/>
        <v>456</v>
      </c>
      <c r="X17">
        <f t="shared" si="6"/>
        <v>2998</v>
      </c>
    </row>
    <row r="18" spans="1:24" x14ac:dyDescent="0.3">
      <c r="A18" t="s">
        <v>431</v>
      </c>
      <c r="B18" t="s">
        <v>432</v>
      </c>
      <c r="C18" t="s">
        <v>433</v>
      </c>
      <c r="D18" t="s">
        <v>434</v>
      </c>
      <c r="E18" t="s">
        <v>435</v>
      </c>
      <c r="N18" s="1">
        <v>43908</v>
      </c>
      <c r="O18">
        <v>2948</v>
      </c>
      <c r="P18">
        <v>390</v>
      </c>
      <c r="Q18" s="25">
        <f t="shared" si="7"/>
        <v>0.13229308005427409</v>
      </c>
      <c r="R18" s="1">
        <v>43908</v>
      </c>
      <c r="S18">
        <f t="shared" si="1"/>
        <v>2948</v>
      </c>
      <c r="T18" s="25">
        <f t="shared" si="2"/>
        <v>0.13229308005427409</v>
      </c>
      <c r="U18">
        <f t="shared" si="3"/>
        <v>390</v>
      </c>
      <c r="V18" s="1">
        <f t="shared" si="4"/>
        <v>43908</v>
      </c>
      <c r="W18">
        <f t="shared" si="5"/>
        <v>390</v>
      </c>
      <c r="X18">
        <f t="shared" si="6"/>
        <v>2558</v>
      </c>
    </row>
    <row r="19" spans="1:24" x14ac:dyDescent="0.3">
      <c r="A19" t="s">
        <v>458</v>
      </c>
      <c r="C19">
        <v>13144</v>
      </c>
      <c r="D19">
        <v>1064</v>
      </c>
      <c r="E19" t="s">
        <v>437</v>
      </c>
      <c r="N19" s="1">
        <v>43909</v>
      </c>
      <c r="O19">
        <v>3268</v>
      </c>
      <c r="P19">
        <v>560</v>
      </c>
      <c r="Q19" s="25">
        <f t="shared" si="7"/>
        <v>0.17135862913096694</v>
      </c>
      <c r="R19" s="1">
        <v>43909</v>
      </c>
      <c r="S19">
        <f t="shared" si="1"/>
        <v>3268</v>
      </c>
      <c r="T19" s="25">
        <f t="shared" si="2"/>
        <v>0.17135862913096694</v>
      </c>
      <c r="U19">
        <f t="shared" si="3"/>
        <v>560</v>
      </c>
      <c r="V19" s="1">
        <f t="shared" si="4"/>
        <v>43909</v>
      </c>
      <c r="W19">
        <f t="shared" si="5"/>
        <v>560</v>
      </c>
      <c r="X19">
        <f t="shared" si="6"/>
        <v>2708</v>
      </c>
    </row>
    <row r="20" spans="1:24" x14ac:dyDescent="0.3">
      <c r="B20">
        <v>19</v>
      </c>
      <c r="E20" t="s">
        <v>442</v>
      </c>
      <c r="N20" s="1">
        <v>43910</v>
      </c>
      <c r="O20">
        <v>3374</v>
      </c>
      <c r="P20">
        <v>615</v>
      </c>
      <c r="Q20" s="25">
        <f t="shared" si="7"/>
        <v>0.18227622999407231</v>
      </c>
      <c r="R20" s="1">
        <v>43910</v>
      </c>
      <c r="S20">
        <f t="shared" si="1"/>
        <v>3374</v>
      </c>
      <c r="T20" s="25">
        <f t="shared" si="2"/>
        <v>0.18227622999407231</v>
      </c>
      <c r="U20">
        <f t="shared" si="3"/>
        <v>615</v>
      </c>
      <c r="V20" s="1">
        <f t="shared" si="4"/>
        <v>43910</v>
      </c>
      <c r="W20">
        <f t="shared" si="5"/>
        <v>615</v>
      </c>
      <c r="X20">
        <f t="shared" si="6"/>
        <v>2759</v>
      </c>
    </row>
    <row r="21" spans="1:24" x14ac:dyDescent="0.3">
      <c r="B21">
        <v>18</v>
      </c>
      <c r="E21" t="s">
        <v>443</v>
      </c>
      <c r="N21" s="1">
        <v>43911</v>
      </c>
      <c r="O21">
        <v>2098</v>
      </c>
      <c r="P21">
        <v>477</v>
      </c>
      <c r="Q21" s="25">
        <f t="shared" ref="Q21:Q24" si="8">P21/(O21)</f>
        <v>0.22735938989513824</v>
      </c>
      <c r="R21" s="1">
        <v>43911</v>
      </c>
      <c r="S21">
        <f t="shared" si="1"/>
        <v>2098</v>
      </c>
      <c r="T21" s="25">
        <f t="shared" ref="T21:T24" si="9">U21/(S21)</f>
        <v>0.22735938989513824</v>
      </c>
      <c r="U21">
        <f t="shared" si="3"/>
        <v>477</v>
      </c>
      <c r="V21" s="1">
        <f t="shared" ref="V21:V24" si="10">N21</f>
        <v>43911</v>
      </c>
      <c r="W21">
        <f t="shared" ref="W21:W24" si="11">P21</f>
        <v>477</v>
      </c>
      <c r="X21">
        <f t="shared" ref="X21:X24" si="12">O21-P21</f>
        <v>1621</v>
      </c>
    </row>
    <row r="22" spans="1:24" x14ac:dyDescent="0.3">
      <c r="B22">
        <v>23</v>
      </c>
      <c r="E22" t="s">
        <v>444</v>
      </c>
      <c r="N22" s="1">
        <v>43912</v>
      </c>
      <c r="O22">
        <v>1959</v>
      </c>
      <c r="P22">
        <v>480</v>
      </c>
      <c r="Q22" s="25">
        <f t="shared" si="8"/>
        <v>0.24502297090352221</v>
      </c>
      <c r="R22" s="1">
        <v>43912</v>
      </c>
      <c r="S22">
        <f t="shared" si="1"/>
        <v>1959</v>
      </c>
      <c r="T22" s="25">
        <f t="shared" si="9"/>
        <v>0.24502297090352221</v>
      </c>
      <c r="U22">
        <f t="shared" si="3"/>
        <v>480</v>
      </c>
      <c r="V22" s="1">
        <f t="shared" si="10"/>
        <v>43912</v>
      </c>
      <c r="W22">
        <f t="shared" si="11"/>
        <v>480</v>
      </c>
      <c r="X22">
        <f t="shared" si="12"/>
        <v>1479</v>
      </c>
    </row>
    <row r="23" spans="1:24" x14ac:dyDescent="0.3">
      <c r="B23">
        <v>26</v>
      </c>
      <c r="E23" t="s">
        <v>445</v>
      </c>
      <c r="N23" s="1">
        <v>43913</v>
      </c>
      <c r="O23">
        <v>2296</v>
      </c>
      <c r="P23">
        <v>562</v>
      </c>
      <c r="Q23" s="25">
        <f t="shared" si="8"/>
        <v>0.24477351916376305</v>
      </c>
      <c r="R23" s="1">
        <v>43913</v>
      </c>
      <c r="S23">
        <f t="shared" si="1"/>
        <v>2296</v>
      </c>
      <c r="T23" s="25">
        <f t="shared" si="9"/>
        <v>0.24477351916376305</v>
      </c>
      <c r="U23">
        <f t="shared" si="3"/>
        <v>562</v>
      </c>
      <c r="V23" s="1">
        <f t="shared" si="10"/>
        <v>43913</v>
      </c>
      <c r="W23">
        <f t="shared" si="11"/>
        <v>562</v>
      </c>
      <c r="X23">
        <f t="shared" si="12"/>
        <v>1734</v>
      </c>
    </row>
    <row r="24" spans="1:24" x14ac:dyDescent="0.3">
      <c r="B24">
        <v>25</v>
      </c>
      <c r="E24" t="s">
        <v>445</v>
      </c>
      <c r="N24" s="1">
        <v>43914</v>
      </c>
      <c r="O24">
        <v>3818</v>
      </c>
      <c r="P24">
        <v>951</v>
      </c>
      <c r="Q24" s="25">
        <f t="shared" si="8"/>
        <v>0.24908328968046098</v>
      </c>
      <c r="R24" s="1">
        <v>43914</v>
      </c>
      <c r="S24">
        <f t="shared" si="1"/>
        <v>3818</v>
      </c>
      <c r="T24" s="25">
        <f t="shared" si="9"/>
        <v>0.24908328968046098</v>
      </c>
      <c r="U24">
        <f t="shared" si="3"/>
        <v>951</v>
      </c>
      <c r="V24" s="1">
        <f t="shared" si="10"/>
        <v>43914</v>
      </c>
      <c r="W24">
        <f t="shared" si="11"/>
        <v>951</v>
      </c>
      <c r="X24">
        <f t="shared" si="12"/>
        <v>2867</v>
      </c>
    </row>
    <row r="25" spans="1:24" x14ac:dyDescent="0.3">
      <c r="B25">
        <v>26</v>
      </c>
      <c r="E25" t="s">
        <v>446</v>
      </c>
      <c r="N25" s="1">
        <v>43915</v>
      </c>
      <c r="O25">
        <v>3797</v>
      </c>
      <c r="P25">
        <v>1082</v>
      </c>
      <c r="Q25" s="25">
        <f t="shared" ref="Q25:Q30" si="13">P25/(O25)</f>
        <v>0.28496181195680803</v>
      </c>
      <c r="R25" s="1">
        <v>43915</v>
      </c>
      <c r="S25">
        <f t="shared" si="1"/>
        <v>3797</v>
      </c>
      <c r="T25" s="25">
        <f t="shared" ref="T25:T30" si="14">U25/(S25)</f>
        <v>0.28496181195680803</v>
      </c>
      <c r="U25">
        <f t="shared" si="3"/>
        <v>1082</v>
      </c>
      <c r="V25" s="1">
        <f t="shared" ref="V25:V30" si="15">N25</f>
        <v>43915</v>
      </c>
      <c r="W25">
        <f t="shared" ref="W25:W30" si="16">P25</f>
        <v>1082</v>
      </c>
      <c r="X25">
        <f t="shared" ref="X25:X30" si="17">O25-P25</f>
        <v>2715</v>
      </c>
    </row>
    <row r="26" spans="1:24" x14ac:dyDescent="0.3">
      <c r="B26">
        <v>27</v>
      </c>
      <c r="E26" t="s">
        <v>459</v>
      </c>
      <c r="N26" s="1">
        <v>43916</v>
      </c>
      <c r="O26">
        <v>3499</v>
      </c>
      <c r="P26">
        <v>1065</v>
      </c>
      <c r="Q26" s="25">
        <f t="shared" si="13"/>
        <v>0.30437267790797373</v>
      </c>
      <c r="R26" s="1">
        <v>43916</v>
      </c>
      <c r="S26">
        <f t="shared" si="1"/>
        <v>3499</v>
      </c>
      <c r="T26" s="25">
        <f t="shared" si="14"/>
        <v>0.30437267790797373</v>
      </c>
      <c r="U26">
        <f t="shared" si="3"/>
        <v>1065</v>
      </c>
      <c r="V26" s="1">
        <f t="shared" si="15"/>
        <v>43916</v>
      </c>
      <c r="W26">
        <f t="shared" si="16"/>
        <v>1065</v>
      </c>
      <c r="X26">
        <f t="shared" si="17"/>
        <v>2434</v>
      </c>
    </row>
    <row r="27" spans="1:24" x14ac:dyDescent="0.3">
      <c r="A27" s="1">
        <v>43911</v>
      </c>
      <c r="B27">
        <v>26</v>
      </c>
      <c r="C27">
        <v>2138</v>
      </c>
      <c r="D27">
        <v>453</v>
      </c>
      <c r="E27" t="s">
        <v>460</v>
      </c>
      <c r="N27" s="1">
        <v>43917</v>
      </c>
      <c r="O27">
        <v>3806</v>
      </c>
      <c r="P27">
        <v>1100</v>
      </c>
      <c r="Q27" s="25">
        <f t="shared" si="13"/>
        <v>0.28901734104046245</v>
      </c>
      <c r="R27" s="1">
        <v>43917</v>
      </c>
      <c r="S27">
        <f t="shared" si="1"/>
        <v>3806</v>
      </c>
      <c r="T27" s="25">
        <f t="shared" si="14"/>
        <v>0.28901734104046245</v>
      </c>
      <c r="U27">
        <f t="shared" si="3"/>
        <v>1100</v>
      </c>
      <c r="V27" s="1">
        <f t="shared" si="15"/>
        <v>43917</v>
      </c>
      <c r="W27">
        <f t="shared" si="16"/>
        <v>1100</v>
      </c>
      <c r="X27">
        <f t="shared" si="17"/>
        <v>2706</v>
      </c>
    </row>
    <row r="28" spans="1:24" x14ac:dyDescent="0.3">
      <c r="A28" s="1">
        <v>43912</v>
      </c>
      <c r="B28">
        <v>26</v>
      </c>
      <c r="C28">
        <v>2016</v>
      </c>
      <c r="D28">
        <v>471</v>
      </c>
      <c r="E28" t="s">
        <v>461</v>
      </c>
      <c r="N28" s="1">
        <v>43918</v>
      </c>
      <c r="O28">
        <v>2840</v>
      </c>
      <c r="P28">
        <v>961</v>
      </c>
      <c r="Q28" s="25">
        <f t="shared" si="13"/>
        <v>0.33838028169014084</v>
      </c>
      <c r="R28" s="1">
        <v>43918</v>
      </c>
      <c r="S28">
        <f t="shared" si="1"/>
        <v>2840</v>
      </c>
      <c r="T28" s="25">
        <f t="shared" si="14"/>
        <v>0.33838028169014084</v>
      </c>
      <c r="U28">
        <f t="shared" si="3"/>
        <v>961</v>
      </c>
      <c r="V28" s="1">
        <f t="shared" si="15"/>
        <v>43918</v>
      </c>
      <c r="W28">
        <f t="shared" si="16"/>
        <v>961</v>
      </c>
      <c r="X28">
        <f t="shared" si="17"/>
        <v>1879</v>
      </c>
    </row>
    <row r="29" spans="1:24" x14ac:dyDescent="0.3">
      <c r="A29" s="1">
        <v>43913</v>
      </c>
      <c r="B29">
        <v>23</v>
      </c>
      <c r="C29">
        <v>1915</v>
      </c>
      <c r="D29">
        <v>463</v>
      </c>
      <c r="E29" t="s">
        <v>462</v>
      </c>
      <c r="N29" s="1">
        <v>43919</v>
      </c>
      <c r="O29">
        <v>1997</v>
      </c>
      <c r="P29">
        <v>607</v>
      </c>
      <c r="Q29" s="25">
        <f t="shared" si="13"/>
        <v>0.30395593390085129</v>
      </c>
      <c r="R29" s="1">
        <v>43919</v>
      </c>
      <c r="S29">
        <f t="shared" si="1"/>
        <v>1997</v>
      </c>
      <c r="T29" s="25">
        <f t="shared" si="14"/>
        <v>0.30395593390085129</v>
      </c>
      <c r="U29">
        <f t="shared" si="3"/>
        <v>607</v>
      </c>
      <c r="V29" s="1">
        <f t="shared" si="15"/>
        <v>43919</v>
      </c>
      <c r="W29">
        <f t="shared" si="16"/>
        <v>607</v>
      </c>
      <c r="X29">
        <f t="shared" si="17"/>
        <v>1390</v>
      </c>
    </row>
    <row r="30" spans="1:24" x14ac:dyDescent="0.3">
      <c r="N30" s="1">
        <v>43920</v>
      </c>
      <c r="O30">
        <v>3247</v>
      </c>
      <c r="P30">
        <v>925</v>
      </c>
      <c r="Q30" s="25">
        <f t="shared" si="13"/>
        <v>0.28487834924545735</v>
      </c>
      <c r="R30" s="1">
        <v>43920</v>
      </c>
      <c r="S30">
        <f t="shared" si="1"/>
        <v>3247</v>
      </c>
      <c r="T30" s="25">
        <f t="shared" si="14"/>
        <v>0.28487834924545735</v>
      </c>
      <c r="U30">
        <f t="shared" si="3"/>
        <v>925</v>
      </c>
      <c r="V30" s="1">
        <f t="shared" si="15"/>
        <v>43920</v>
      </c>
      <c r="W30">
        <f t="shared" si="16"/>
        <v>925</v>
      </c>
      <c r="X30">
        <f t="shared" si="17"/>
        <v>2322</v>
      </c>
    </row>
    <row r="31" spans="1:24" x14ac:dyDescent="0.3">
      <c r="A31" t="s">
        <v>431</v>
      </c>
      <c r="B31" t="s">
        <v>432</v>
      </c>
      <c r="C31" t="s">
        <v>464</v>
      </c>
      <c r="D31" t="s">
        <v>434</v>
      </c>
      <c r="E31" t="s">
        <v>466</v>
      </c>
      <c r="N31" s="1">
        <v>43921</v>
      </c>
      <c r="O31">
        <v>4394</v>
      </c>
      <c r="P31">
        <v>1103</v>
      </c>
      <c r="Q31" s="25">
        <f>P31/(O31)</f>
        <v>0.2510241238051889</v>
      </c>
      <c r="R31" s="1">
        <v>43921</v>
      </c>
      <c r="S31">
        <f t="shared" si="1"/>
        <v>4394</v>
      </c>
      <c r="T31" s="25">
        <f t="shared" ref="T31:T40" si="18">U31/(S31)</f>
        <v>0.2510241238051889</v>
      </c>
      <c r="U31">
        <f t="shared" si="3"/>
        <v>1103</v>
      </c>
      <c r="V31" s="1">
        <f>N31</f>
        <v>43921</v>
      </c>
      <c r="W31">
        <f t="shared" ref="W31:W39" si="19">P31</f>
        <v>1103</v>
      </c>
      <c r="X31">
        <f>O31-P31</f>
        <v>3291</v>
      </c>
    </row>
    <row r="32" spans="1:24" x14ac:dyDescent="0.3">
      <c r="C32" t="s">
        <v>465</v>
      </c>
      <c r="E32" t="s">
        <v>465</v>
      </c>
      <c r="N32" s="1">
        <v>43922</v>
      </c>
      <c r="O32">
        <v>4273</v>
      </c>
      <c r="P32">
        <v>1096</v>
      </c>
      <c r="Q32" s="25">
        <f t="shared" ref="Q32:Q39" si="20">P32/(O32)</f>
        <v>0.25649426632342615</v>
      </c>
      <c r="R32" s="1">
        <v>43922</v>
      </c>
      <c r="S32">
        <f t="shared" si="1"/>
        <v>4273</v>
      </c>
      <c r="T32" s="25">
        <f t="shared" si="18"/>
        <v>0.25649426632342615</v>
      </c>
      <c r="U32">
        <f t="shared" si="3"/>
        <v>1096</v>
      </c>
      <c r="V32" s="1">
        <f t="shared" ref="V32:V39" si="21">N32</f>
        <v>43922</v>
      </c>
      <c r="W32">
        <f t="shared" si="19"/>
        <v>1096</v>
      </c>
      <c r="X32">
        <f t="shared" ref="X32:X39" si="22">O32-P32</f>
        <v>3177</v>
      </c>
    </row>
    <row r="33" spans="1:24" x14ac:dyDescent="0.3">
      <c r="A33" t="s">
        <v>467</v>
      </c>
      <c r="B33">
        <v>24</v>
      </c>
      <c r="C33">
        <v>14555</v>
      </c>
      <c r="D33">
        <v>1250</v>
      </c>
      <c r="E33" t="s">
        <v>468</v>
      </c>
      <c r="N33" s="1">
        <v>43923</v>
      </c>
      <c r="O33">
        <v>4851</v>
      </c>
      <c r="P33">
        <v>1229</v>
      </c>
      <c r="Q33" s="25">
        <f t="shared" si="20"/>
        <v>0.25334982477839618</v>
      </c>
      <c r="R33" s="1">
        <v>43923</v>
      </c>
      <c r="S33">
        <f t="shared" si="1"/>
        <v>4851</v>
      </c>
      <c r="T33" s="25">
        <f t="shared" si="18"/>
        <v>0.25334982477839618</v>
      </c>
      <c r="U33">
        <f t="shared" si="3"/>
        <v>1229</v>
      </c>
      <c r="V33" s="1">
        <f t="shared" si="21"/>
        <v>43923</v>
      </c>
      <c r="W33">
        <f t="shared" si="19"/>
        <v>1229</v>
      </c>
      <c r="X33">
        <f t="shared" si="22"/>
        <v>3622</v>
      </c>
    </row>
    <row r="34" spans="1:24" x14ac:dyDescent="0.3">
      <c r="A34" s="1">
        <v>43905</v>
      </c>
      <c r="B34">
        <v>19</v>
      </c>
      <c r="C34">
        <v>1585</v>
      </c>
      <c r="D34">
        <v>183</v>
      </c>
      <c r="E34" t="s">
        <v>469</v>
      </c>
      <c r="N34" s="1">
        <v>43924</v>
      </c>
      <c r="O34">
        <v>5330</v>
      </c>
      <c r="P34">
        <v>1264</v>
      </c>
      <c r="Q34" s="25">
        <f t="shared" si="20"/>
        <v>0.23714821763602251</v>
      </c>
      <c r="R34" s="1">
        <v>43924</v>
      </c>
      <c r="S34">
        <f t="shared" si="1"/>
        <v>5330</v>
      </c>
      <c r="T34" s="25">
        <f t="shared" si="18"/>
        <v>0.23714821763602251</v>
      </c>
      <c r="U34">
        <f t="shared" si="3"/>
        <v>1264</v>
      </c>
      <c r="V34" s="1">
        <f t="shared" si="21"/>
        <v>43924</v>
      </c>
      <c r="W34">
        <f t="shared" si="19"/>
        <v>1264</v>
      </c>
      <c r="X34">
        <f t="shared" si="22"/>
        <v>4066</v>
      </c>
    </row>
    <row r="35" spans="1:24" x14ac:dyDescent="0.3">
      <c r="A35" s="1">
        <v>43906</v>
      </c>
      <c r="B35">
        <v>25</v>
      </c>
      <c r="C35">
        <v>2331</v>
      </c>
      <c r="D35">
        <v>338</v>
      </c>
      <c r="E35" t="s">
        <v>444</v>
      </c>
      <c r="N35" s="1">
        <v>43925</v>
      </c>
      <c r="O35">
        <v>3643</v>
      </c>
      <c r="P35">
        <v>923</v>
      </c>
      <c r="Q35" s="25">
        <f t="shared" si="20"/>
        <v>0.25336261323085368</v>
      </c>
      <c r="R35" s="1">
        <v>43925</v>
      </c>
      <c r="S35">
        <f t="shared" si="1"/>
        <v>3643</v>
      </c>
      <c r="T35" s="25">
        <f t="shared" si="18"/>
        <v>0.25336261323085368</v>
      </c>
      <c r="U35">
        <f t="shared" si="3"/>
        <v>923</v>
      </c>
      <c r="V35" s="1">
        <f t="shared" si="21"/>
        <v>43925</v>
      </c>
      <c r="W35">
        <f t="shared" si="19"/>
        <v>923</v>
      </c>
      <c r="X35">
        <f t="shared" si="22"/>
        <v>2720</v>
      </c>
    </row>
    <row r="36" spans="1:24" x14ac:dyDescent="0.3">
      <c r="A36" s="1">
        <v>43907</v>
      </c>
      <c r="B36">
        <v>28</v>
      </c>
      <c r="C36">
        <v>3520</v>
      </c>
      <c r="D36">
        <v>467</v>
      </c>
      <c r="E36" t="s">
        <v>470</v>
      </c>
      <c r="N36" s="1">
        <v>43926</v>
      </c>
      <c r="O36">
        <v>2395</v>
      </c>
      <c r="P36">
        <v>618</v>
      </c>
      <c r="Q36" s="25">
        <f t="shared" si="20"/>
        <v>0.2580375782881002</v>
      </c>
      <c r="R36" s="1">
        <v>43926</v>
      </c>
      <c r="S36">
        <f t="shared" si="1"/>
        <v>2395</v>
      </c>
      <c r="T36" s="25">
        <f t="shared" si="18"/>
        <v>0.2580375782881002</v>
      </c>
      <c r="U36">
        <f t="shared" si="3"/>
        <v>618</v>
      </c>
      <c r="V36" s="1">
        <f t="shared" si="21"/>
        <v>43926</v>
      </c>
      <c r="W36">
        <f t="shared" si="19"/>
        <v>618</v>
      </c>
      <c r="X36">
        <f t="shared" si="22"/>
        <v>1777</v>
      </c>
    </row>
    <row r="37" spans="1:24" x14ac:dyDescent="0.3">
      <c r="A37" s="1">
        <v>43908</v>
      </c>
      <c r="B37">
        <v>27</v>
      </c>
      <c r="C37">
        <v>3027</v>
      </c>
      <c r="D37">
        <v>403</v>
      </c>
      <c r="E37" t="s">
        <v>470</v>
      </c>
      <c r="N37" s="1">
        <v>43927</v>
      </c>
      <c r="O37">
        <v>4120</v>
      </c>
      <c r="P37">
        <v>942</v>
      </c>
      <c r="Q37" s="25">
        <f t="shared" si="20"/>
        <v>0.22864077669902913</v>
      </c>
      <c r="R37" s="1">
        <v>43927</v>
      </c>
      <c r="S37">
        <f t="shared" si="1"/>
        <v>4120</v>
      </c>
      <c r="T37" s="25">
        <f t="shared" si="18"/>
        <v>0.22864077669902913</v>
      </c>
      <c r="U37">
        <f t="shared" si="3"/>
        <v>942</v>
      </c>
      <c r="V37" s="1">
        <f t="shared" si="21"/>
        <v>43927</v>
      </c>
      <c r="W37">
        <f t="shared" si="19"/>
        <v>942</v>
      </c>
      <c r="X37">
        <f t="shared" si="22"/>
        <v>3178</v>
      </c>
    </row>
    <row r="38" spans="1:24" x14ac:dyDescent="0.3">
      <c r="A38" s="1">
        <v>43909</v>
      </c>
      <c r="B38">
        <v>28</v>
      </c>
      <c r="C38">
        <v>3341</v>
      </c>
      <c r="D38">
        <v>571</v>
      </c>
      <c r="E38" t="s">
        <v>446</v>
      </c>
      <c r="N38" s="1">
        <v>43928</v>
      </c>
      <c r="O38" s="86">
        <v>6049</v>
      </c>
      <c r="P38" s="86">
        <v>1249</v>
      </c>
      <c r="Q38" s="25">
        <f t="shared" si="20"/>
        <v>0.20648040998512152</v>
      </c>
      <c r="R38" s="1">
        <v>43928</v>
      </c>
      <c r="S38">
        <f t="shared" si="1"/>
        <v>6049</v>
      </c>
      <c r="T38" s="25">
        <f t="shared" si="18"/>
        <v>0.20648040998512152</v>
      </c>
      <c r="U38">
        <f t="shared" si="3"/>
        <v>1249</v>
      </c>
      <c r="V38" s="1">
        <f t="shared" si="21"/>
        <v>43928</v>
      </c>
      <c r="W38">
        <f t="shared" si="19"/>
        <v>1249</v>
      </c>
      <c r="X38">
        <f t="shared" si="22"/>
        <v>4800</v>
      </c>
    </row>
    <row r="39" spans="1:24" x14ac:dyDescent="0.3">
      <c r="A39" s="1">
        <v>43910</v>
      </c>
      <c r="B39">
        <v>29</v>
      </c>
      <c r="C39">
        <v>3205</v>
      </c>
      <c r="D39">
        <v>614</v>
      </c>
      <c r="E39" t="s">
        <v>471</v>
      </c>
      <c r="N39" s="1">
        <v>43929</v>
      </c>
      <c r="O39" s="86">
        <v>5944</v>
      </c>
      <c r="P39" s="86">
        <v>1304</v>
      </c>
      <c r="Q39" s="25">
        <f t="shared" si="20"/>
        <v>0.21938088829071331</v>
      </c>
      <c r="R39" s="1">
        <v>43929</v>
      </c>
      <c r="S39">
        <f>O39</f>
        <v>5944</v>
      </c>
      <c r="T39" s="25">
        <f>U39/(S39)</f>
        <v>0.21938088829071331</v>
      </c>
      <c r="U39">
        <f>P39</f>
        <v>1304</v>
      </c>
      <c r="V39" s="1">
        <f t="shared" si="21"/>
        <v>43929</v>
      </c>
      <c r="W39">
        <f t="shared" si="19"/>
        <v>1304</v>
      </c>
      <c r="X39">
        <f t="shared" si="22"/>
        <v>4640</v>
      </c>
    </row>
    <row r="40" spans="1:24" x14ac:dyDescent="0.3">
      <c r="A40" s="1">
        <v>43911</v>
      </c>
      <c r="B40">
        <v>28</v>
      </c>
      <c r="C40">
        <v>2011</v>
      </c>
      <c r="D40">
        <v>454</v>
      </c>
      <c r="E40" t="s">
        <v>472</v>
      </c>
      <c r="N40" s="1">
        <v>43930</v>
      </c>
      <c r="O40" s="86">
        <v>5777</v>
      </c>
      <c r="P40" s="86">
        <v>1179</v>
      </c>
      <c r="Q40" s="25">
        <f t="shared" ref="Q40:Q41" si="23">P40/(O40)</f>
        <v>0.20408516531071491</v>
      </c>
      <c r="R40" s="1">
        <v>43930</v>
      </c>
      <c r="S40">
        <f t="shared" ref="S40" si="24">O40</f>
        <v>5777</v>
      </c>
      <c r="T40" s="25">
        <f t="shared" si="18"/>
        <v>0.20408516531071491</v>
      </c>
      <c r="U40">
        <f t="shared" ref="U40" si="25">P40</f>
        <v>1179</v>
      </c>
      <c r="V40" s="1">
        <f t="shared" ref="V40:V41" si="26">N40</f>
        <v>43930</v>
      </c>
      <c r="W40">
        <f t="shared" ref="W40:W41" si="27">P40</f>
        <v>1179</v>
      </c>
      <c r="X40">
        <f t="shared" ref="X40:X41" si="28">O40-P40</f>
        <v>4598</v>
      </c>
    </row>
    <row r="41" spans="1:24" x14ac:dyDescent="0.3">
      <c r="A41" s="1">
        <v>43912</v>
      </c>
      <c r="B41">
        <v>28</v>
      </c>
      <c r="C41">
        <v>1851</v>
      </c>
      <c r="D41">
        <v>459</v>
      </c>
      <c r="E41" t="s">
        <v>473</v>
      </c>
      <c r="N41" s="1">
        <v>43931</v>
      </c>
      <c r="O41" s="86">
        <v>5777</v>
      </c>
      <c r="P41" s="86">
        <v>950</v>
      </c>
      <c r="Q41" s="25">
        <f t="shared" si="23"/>
        <v>0.16444521377877791</v>
      </c>
      <c r="R41" s="1">
        <v>43931</v>
      </c>
      <c r="S41">
        <f>O41</f>
        <v>5777</v>
      </c>
      <c r="T41" s="25">
        <f>U41/(S41)</f>
        <v>0.16444521377877791</v>
      </c>
      <c r="U41">
        <f>P41</f>
        <v>950</v>
      </c>
      <c r="V41" s="1">
        <f t="shared" si="26"/>
        <v>43931</v>
      </c>
      <c r="W41">
        <f t="shared" si="27"/>
        <v>950</v>
      </c>
      <c r="X41">
        <f t="shared" si="28"/>
        <v>4827</v>
      </c>
    </row>
    <row r="42" spans="1:24" x14ac:dyDescent="0.3">
      <c r="A42" s="1">
        <v>43913</v>
      </c>
      <c r="B42">
        <v>25</v>
      </c>
      <c r="C42">
        <v>1985</v>
      </c>
      <c r="D42">
        <v>493</v>
      </c>
      <c r="E42" t="s">
        <v>473</v>
      </c>
    </row>
    <row r="43" spans="1:24" x14ac:dyDescent="0.3">
      <c r="A43" s="1">
        <v>43914</v>
      </c>
      <c r="B43">
        <v>24</v>
      </c>
      <c r="C43">
        <v>3033</v>
      </c>
      <c r="D43">
        <v>736</v>
      </c>
      <c r="E43" t="s">
        <v>474</v>
      </c>
    </row>
    <row r="46" spans="1:24" x14ac:dyDescent="0.3">
      <c r="A46" t="s">
        <v>431</v>
      </c>
      <c r="B46" t="s">
        <v>503</v>
      </c>
      <c r="C46" t="s">
        <v>464</v>
      </c>
      <c r="D46" t="s">
        <v>434</v>
      </c>
      <c r="E46" t="s">
        <v>466</v>
      </c>
    </row>
    <row r="47" spans="1:24" x14ac:dyDescent="0.3">
      <c r="E47" t="s">
        <v>465</v>
      </c>
    </row>
    <row r="48" spans="1:24" x14ac:dyDescent="0.3">
      <c r="A48" t="s">
        <v>504</v>
      </c>
      <c r="B48">
        <v>32</v>
      </c>
      <c r="E48" t="s">
        <v>505</v>
      </c>
    </row>
    <row r="49" spans="1:5" x14ac:dyDescent="0.3">
      <c r="B49">
        <v>30</v>
      </c>
      <c r="E49" t="s">
        <v>506</v>
      </c>
    </row>
    <row r="50" spans="1:5" x14ac:dyDescent="0.3">
      <c r="B50">
        <v>30</v>
      </c>
      <c r="E50" t="s">
        <v>507</v>
      </c>
    </row>
    <row r="51" spans="1:5" x14ac:dyDescent="0.3">
      <c r="B51">
        <v>28</v>
      </c>
      <c r="E51" t="s">
        <v>507</v>
      </c>
    </row>
    <row r="52" spans="1:5" x14ac:dyDescent="0.3">
      <c r="B52">
        <v>32</v>
      </c>
      <c r="E52" t="s">
        <v>508</v>
      </c>
    </row>
    <row r="53" spans="1:5" x14ac:dyDescent="0.3">
      <c r="A53" s="1">
        <v>43915</v>
      </c>
      <c r="B53">
        <v>31</v>
      </c>
      <c r="C53">
        <v>3355</v>
      </c>
      <c r="D53">
        <v>925</v>
      </c>
      <c r="E53" t="s">
        <v>509</v>
      </c>
    </row>
    <row r="54" spans="1:5" x14ac:dyDescent="0.3">
      <c r="A54" s="1">
        <v>43916</v>
      </c>
      <c r="B54">
        <v>30</v>
      </c>
      <c r="C54">
        <v>2981</v>
      </c>
      <c r="D54">
        <v>902</v>
      </c>
      <c r="E54" t="s">
        <v>510</v>
      </c>
    </row>
    <row r="55" spans="1:5" x14ac:dyDescent="0.3">
      <c r="A55" s="1">
        <v>43917</v>
      </c>
      <c r="B55">
        <v>26</v>
      </c>
      <c r="C55">
        <v>2393</v>
      </c>
      <c r="D55">
        <v>733</v>
      </c>
      <c r="E55" t="s">
        <v>511</v>
      </c>
    </row>
    <row r="56" spans="1:5" x14ac:dyDescent="0.3">
      <c r="A56" s="1">
        <v>43918</v>
      </c>
      <c r="B56">
        <v>26</v>
      </c>
      <c r="C56">
        <v>1680</v>
      </c>
      <c r="D56">
        <v>636</v>
      </c>
      <c r="E56" t="s">
        <v>512</v>
      </c>
    </row>
    <row r="57" spans="1:5" x14ac:dyDescent="0.3">
      <c r="A57" s="1">
        <v>43919</v>
      </c>
      <c r="B57">
        <v>24</v>
      </c>
      <c r="C57">
        <v>1065</v>
      </c>
      <c r="D57">
        <v>390</v>
      </c>
      <c r="E57" t="s">
        <v>513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F53BC-94D4-448D-8937-E3EB27DAD1B8}">
  <dimension ref="A1:AI73"/>
  <sheetViews>
    <sheetView tabSelected="1" topLeftCell="A11" zoomScaleNormal="100" workbookViewId="0">
      <selection activeCell="E49" sqref="E49"/>
    </sheetView>
  </sheetViews>
  <sheetFormatPr defaultRowHeight="14.4" x14ac:dyDescent="0.3"/>
  <cols>
    <col min="1" max="1" width="4.44140625" style="14" bestFit="1" customWidth="1"/>
    <col min="2" max="3" width="5.33203125" style="14" bestFit="1" customWidth="1"/>
    <col min="4" max="7" width="8.6640625" customWidth="1"/>
    <col min="8" max="8" width="11.6640625" customWidth="1"/>
    <col min="9" max="9" width="4.109375" customWidth="1"/>
    <col min="10" max="10" width="5" customWidth="1"/>
    <col min="11" max="11" width="5.88671875" customWidth="1"/>
    <col min="13" max="13" width="14.6640625" bestFit="1" customWidth="1"/>
    <col min="14" max="15" width="10.33203125" customWidth="1"/>
    <col min="17" max="17" width="10.33203125" customWidth="1"/>
    <col min="18" max="18" width="7.5546875" customWidth="1"/>
  </cols>
  <sheetData>
    <row r="1" spans="1:35" ht="15" thickBot="1" x14ac:dyDescent="0.35"/>
    <row r="2" spans="1:35" x14ac:dyDescent="0.3">
      <c r="A2" s="14" t="s">
        <v>425</v>
      </c>
      <c r="B2" s="14" t="s">
        <v>426</v>
      </c>
      <c r="C2" s="14" t="s">
        <v>427</v>
      </c>
      <c r="D2" s="87" t="s">
        <v>547</v>
      </c>
      <c r="E2" s="70" t="s">
        <v>548</v>
      </c>
      <c r="F2" s="70" t="s">
        <v>407</v>
      </c>
      <c r="G2" s="70"/>
      <c r="H2" s="3" t="s">
        <v>6</v>
      </c>
      <c r="I2" s="2" t="s">
        <v>421</v>
      </c>
      <c r="J2" s="2" t="s">
        <v>3</v>
      </c>
      <c r="K2" s="2" t="s">
        <v>456</v>
      </c>
      <c r="L2" s="2" t="s">
        <v>3</v>
      </c>
      <c r="M2" s="2" t="s">
        <v>24</v>
      </c>
      <c r="N2" s="42" t="s">
        <v>481</v>
      </c>
      <c r="O2" s="2" t="s">
        <v>4</v>
      </c>
      <c r="Q2" s="2" t="s">
        <v>483</v>
      </c>
      <c r="R2" t="s">
        <v>482</v>
      </c>
      <c r="S2" t="s">
        <v>484</v>
      </c>
    </row>
    <row r="3" spans="1:35" x14ac:dyDescent="0.3">
      <c r="A3" s="14">
        <v>575</v>
      </c>
      <c r="B3" s="14">
        <v>1000</v>
      </c>
      <c r="C3" s="14">
        <v>1900</v>
      </c>
      <c r="D3" s="88">
        <v>0</v>
      </c>
      <c r="E3" s="70"/>
      <c r="F3" s="115">
        <f t="shared" ref="F3:F34" si="0">D3+E3</f>
        <v>0</v>
      </c>
      <c r="G3" s="115" t="e">
        <f t="shared" ref="G3:G47" si="1">F3-F2</f>
        <v>#VALUE!</v>
      </c>
      <c r="H3" s="1">
        <v>43888</v>
      </c>
      <c r="I3">
        <v>1</v>
      </c>
      <c r="N3" s="2">
        <v>3</v>
      </c>
      <c r="O3">
        <v>0</v>
      </c>
      <c r="P3" s="86">
        <v>1</v>
      </c>
      <c r="Q3">
        <v>1</v>
      </c>
      <c r="S3" s="6">
        <f t="shared" ref="S3:S31" si="2">Q3-D3-R3</f>
        <v>1</v>
      </c>
    </row>
    <row r="4" spans="1:35" x14ac:dyDescent="0.3">
      <c r="A4" s="14">
        <v>575</v>
      </c>
      <c r="B4" s="14">
        <v>1000</v>
      </c>
      <c r="C4" s="14">
        <v>1900</v>
      </c>
      <c r="D4" s="88">
        <v>0</v>
      </c>
      <c r="E4" s="70"/>
      <c r="F4" s="115">
        <f t="shared" si="0"/>
        <v>0</v>
      </c>
      <c r="G4" s="115">
        <f t="shared" si="1"/>
        <v>0</v>
      </c>
      <c r="H4" s="1">
        <v>43889</v>
      </c>
      <c r="I4">
        <v>2</v>
      </c>
      <c r="N4" s="2">
        <v>4</v>
      </c>
      <c r="O4">
        <v>1</v>
      </c>
      <c r="P4" s="86">
        <f t="shared" ref="P4:P33" si="3">O4+P3</f>
        <v>2</v>
      </c>
      <c r="Q4">
        <v>2</v>
      </c>
      <c r="S4" s="6">
        <f t="shared" si="2"/>
        <v>2</v>
      </c>
      <c r="AI4" s="26" t="s">
        <v>529</v>
      </c>
    </row>
    <row r="5" spans="1:35" x14ac:dyDescent="0.3">
      <c r="A5" s="14">
        <v>575</v>
      </c>
      <c r="B5" s="14">
        <v>1000</v>
      </c>
      <c r="C5" s="14">
        <v>1900</v>
      </c>
      <c r="D5" s="88">
        <v>0</v>
      </c>
      <c r="E5" s="70"/>
      <c r="F5" s="115">
        <f t="shared" si="0"/>
        <v>0</v>
      </c>
      <c r="G5" s="115">
        <f t="shared" si="1"/>
        <v>0</v>
      </c>
      <c r="H5" s="1">
        <v>43890</v>
      </c>
      <c r="I5">
        <v>3</v>
      </c>
      <c r="N5" s="2">
        <v>5</v>
      </c>
      <c r="O5">
        <v>0</v>
      </c>
      <c r="P5" s="86">
        <f t="shared" si="3"/>
        <v>2</v>
      </c>
      <c r="Q5">
        <v>2</v>
      </c>
      <c r="S5" s="6">
        <f t="shared" si="2"/>
        <v>2</v>
      </c>
      <c r="AI5" t="s">
        <v>530</v>
      </c>
    </row>
    <row r="6" spans="1:35" x14ac:dyDescent="0.3">
      <c r="A6" s="14">
        <v>575</v>
      </c>
      <c r="B6" s="14">
        <v>1000</v>
      </c>
      <c r="C6" s="14">
        <v>1900</v>
      </c>
      <c r="D6" s="88">
        <v>0</v>
      </c>
      <c r="E6" s="70"/>
      <c r="F6" s="115">
        <f t="shared" si="0"/>
        <v>0</v>
      </c>
      <c r="G6" s="115">
        <f t="shared" si="1"/>
        <v>0</v>
      </c>
      <c r="H6" s="1">
        <v>43891</v>
      </c>
      <c r="I6">
        <v>4</v>
      </c>
      <c r="N6" s="2">
        <v>6</v>
      </c>
      <c r="O6">
        <v>1</v>
      </c>
      <c r="P6" s="86">
        <f t="shared" si="3"/>
        <v>3</v>
      </c>
      <c r="Q6">
        <v>3</v>
      </c>
      <c r="S6" s="6">
        <f t="shared" si="2"/>
        <v>3</v>
      </c>
      <c r="Z6" s="42" t="s">
        <v>422</v>
      </c>
      <c r="AI6" t="s">
        <v>531</v>
      </c>
    </row>
    <row r="7" spans="1:35" x14ac:dyDescent="0.3">
      <c r="A7" s="14">
        <v>575</v>
      </c>
      <c r="B7" s="14">
        <v>1000</v>
      </c>
      <c r="C7" s="14">
        <v>1900</v>
      </c>
      <c r="D7" s="88">
        <v>0</v>
      </c>
      <c r="E7" s="70"/>
      <c r="F7" s="115">
        <f t="shared" si="0"/>
        <v>0</v>
      </c>
      <c r="G7" s="115">
        <f t="shared" si="1"/>
        <v>0</v>
      </c>
      <c r="H7" s="1">
        <v>43892</v>
      </c>
      <c r="I7">
        <v>5</v>
      </c>
      <c r="N7" s="2">
        <v>0</v>
      </c>
      <c r="O7">
        <v>0</v>
      </c>
      <c r="P7" s="86">
        <f t="shared" si="3"/>
        <v>3</v>
      </c>
      <c r="Q7">
        <v>3</v>
      </c>
      <c r="S7" s="6">
        <f t="shared" si="2"/>
        <v>3</v>
      </c>
    </row>
    <row r="8" spans="1:35" x14ac:dyDescent="0.3">
      <c r="A8" s="14">
        <v>575</v>
      </c>
      <c r="B8" s="14">
        <v>1000</v>
      </c>
      <c r="C8" s="14">
        <v>1900</v>
      </c>
      <c r="D8" s="88">
        <v>0</v>
      </c>
      <c r="E8" s="70"/>
      <c r="F8" s="115">
        <f t="shared" si="0"/>
        <v>0</v>
      </c>
      <c r="G8" s="115">
        <f t="shared" si="1"/>
        <v>0</v>
      </c>
      <c r="H8" s="1">
        <v>43893</v>
      </c>
      <c r="I8">
        <v>6</v>
      </c>
      <c r="N8" s="2">
        <v>7</v>
      </c>
      <c r="O8">
        <v>0</v>
      </c>
      <c r="P8" s="86">
        <f t="shared" si="3"/>
        <v>3</v>
      </c>
      <c r="Q8">
        <v>3</v>
      </c>
      <c r="S8" s="6">
        <f t="shared" si="2"/>
        <v>3</v>
      </c>
    </row>
    <row r="9" spans="1:35" x14ac:dyDescent="0.3">
      <c r="A9" s="14">
        <v>575</v>
      </c>
      <c r="B9" s="14">
        <v>1000</v>
      </c>
      <c r="C9" s="14">
        <v>1900</v>
      </c>
      <c r="D9" s="88">
        <v>0</v>
      </c>
      <c r="E9" s="70"/>
      <c r="F9" s="115">
        <f t="shared" si="0"/>
        <v>0</v>
      </c>
      <c r="G9" s="115">
        <f t="shared" si="1"/>
        <v>0</v>
      </c>
      <c r="H9" s="1">
        <v>43894</v>
      </c>
      <c r="I9">
        <v>7</v>
      </c>
      <c r="N9" s="2">
        <v>10</v>
      </c>
      <c r="O9">
        <v>3</v>
      </c>
      <c r="P9" s="86">
        <f t="shared" si="3"/>
        <v>6</v>
      </c>
      <c r="Q9">
        <v>6</v>
      </c>
      <c r="S9" s="6">
        <f t="shared" si="2"/>
        <v>6</v>
      </c>
    </row>
    <row r="10" spans="1:35" x14ac:dyDescent="0.3">
      <c r="A10" s="14">
        <v>575</v>
      </c>
      <c r="B10" s="14">
        <v>1000</v>
      </c>
      <c r="C10" s="14">
        <v>1900</v>
      </c>
      <c r="D10" s="88">
        <v>0</v>
      </c>
      <c r="E10" s="70"/>
      <c r="F10" s="115">
        <f t="shared" si="0"/>
        <v>0</v>
      </c>
      <c r="G10" s="115">
        <f t="shared" si="1"/>
        <v>0</v>
      </c>
      <c r="H10" s="1">
        <v>43895</v>
      </c>
      <c r="I10">
        <v>8</v>
      </c>
      <c r="N10" s="2">
        <v>11</v>
      </c>
      <c r="O10">
        <v>1</v>
      </c>
      <c r="P10" s="86">
        <f t="shared" si="3"/>
        <v>7</v>
      </c>
      <c r="Q10">
        <v>7</v>
      </c>
      <c r="S10" s="6">
        <f t="shared" si="2"/>
        <v>7</v>
      </c>
      <c r="AI10" t="s">
        <v>551</v>
      </c>
    </row>
    <row r="11" spans="1:35" x14ac:dyDescent="0.3">
      <c r="A11" s="14">
        <v>575</v>
      </c>
      <c r="B11" s="14">
        <v>1000</v>
      </c>
      <c r="C11" s="14">
        <v>1900</v>
      </c>
      <c r="D11" s="88">
        <v>0</v>
      </c>
      <c r="E11" s="70"/>
      <c r="F11" s="115">
        <f t="shared" si="0"/>
        <v>0</v>
      </c>
      <c r="G11" s="115">
        <f t="shared" si="1"/>
        <v>0</v>
      </c>
      <c r="H11" s="1">
        <v>43896</v>
      </c>
      <c r="I11">
        <v>9</v>
      </c>
      <c r="N11" s="2">
        <v>13</v>
      </c>
      <c r="O11">
        <v>2</v>
      </c>
      <c r="P11" s="86">
        <f t="shared" si="3"/>
        <v>9</v>
      </c>
      <c r="Q11">
        <v>9</v>
      </c>
      <c r="S11" s="6">
        <f t="shared" si="2"/>
        <v>9</v>
      </c>
    </row>
    <row r="12" spans="1:35" x14ac:dyDescent="0.3">
      <c r="A12" s="14">
        <v>575</v>
      </c>
      <c r="B12" s="14">
        <v>1000</v>
      </c>
      <c r="C12" s="14">
        <v>1900</v>
      </c>
      <c r="D12" s="88">
        <v>14</v>
      </c>
      <c r="E12" s="70"/>
      <c r="F12" s="115">
        <f t="shared" si="0"/>
        <v>14</v>
      </c>
      <c r="G12" s="115">
        <f t="shared" si="1"/>
        <v>14</v>
      </c>
      <c r="H12" s="1">
        <v>43897</v>
      </c>
      <c r="I12">
        <v>10</v>
      </c>
      <c r="J12" s="59"/>
      <c r="K12" s="25"/>
      <c r="L12" s="11"/>
      <c r="N12" s="2">
        <v>15</v>
      </c>
      <c r="O12">
        <v>3</v>
      </c>
      <c r="P12" s="86">
        <f t="shared" si="3"/>
        <v>12</v>
      </c>
      <c r="Q12">
        <v>12</v>
      </c>
      <c r="S12" s="6">
        <f t="shared" si="2"/>
        <v>-2</v>
      </c>
    </row>
    <row r="13" spans="1:35" x14ac:dyDescent="0.3">
      <c r="A13" s="14">
        <v>575</v>
      </c>
      <c r="B13" s="14">
        <v>1000</v>
      </c>
      <c r="C13" s="14">
        <v>1900</v>
      </c>
      <c r="D13" s="88">
        <v>18</v>
      </c>
      <c r="E13" s="70"/>
      <c r="F13" s="115">
        <f t="shared" si="0"/>
        <v>18</v>
      </c>
      <c r="G13" s="115">
        <f t="shared" si="1"/>
        <v>4</v>
      </c>
      <c r="H13" s="1">
        <v>43898</v>
      </c>
      <c r="I13">
        <v>11</v>
      </c>
      <c r="J13" s="105">
        <f t="shared" ref="J13:J43" si="4">(F13/F12)</f>
        <v>1.2857142857142858</v>
      </c>
      <c r="K13" s="25">
        <f t="shared" ref="K13:K20" si="5">J13-1</f>
        <v>0.28571428571428581</v>
      </c>
      <c r="L13" s="11"/>
      <c r="N13" s="2">
        <v>19</v>
      </c>
      <c r="O13">
        <v>5</v>
      </c>
      <c r="P13" s="86">
        <f t="shared" si="3"/>
        <v>17</v>
      </c>
      <c r="Q13">
        <v>17</v>
      </c>
      <c r="R13">
        <v>2</v>
      </c>
      <c r="S13" s="6">
        <f t="shared" si="2"/>
        <v>-3</v>
      </c>
    </row>
    <row r="14" spans="1:35" x14ac:dyDescent="0.3">
      <c r="A14" s="14">
        <v>575</v>
      </c>
      <c r="B14" s="14">
        <v>1000</v>
      </c>
      <c r="C14" s="14">
        <v>1900</v>
      </c>
      <c r="D14" s="88">
        <v>22</v>
      </c>
      <c r="E14" s="70"/>
      <c r="F14" s="115">
        <f t="shared" si="0"/>
        <v>22</v>
      </c>
      <c r="G14" s="115">
        <f t="shared" si="1"/>
        <v>4</v>
      </c>
      <c r="H14" s="1">
        <v>43899</v>
      </c>
      <c r="I14">
        <v>12</v>
      </c>
      <c r="J14" s="105">
        <f t="shared" si="4"/>
        <v>1.2222222222222223</v>
      </c>
      <c r="K14" s="25">
        <f t="shared" si="5"/>
        <v>0.22222222222222232</v>
      </c>
      <c r="L14" s="107">
        <f t="shared" ref="L14:L42" si="6">G14/G13</f>
        <v>1</v>
      </c>
      <c r="N14" s="2">
        <v>22</v>
      </c>
      <c r="O14">
        <v>4</v>
      </c>
      <c r="P14" s="86">
        <f t="shared" si="3"/>
        <v>21</v>
      </c>
      <c r="Q14">
        <v>21</v>
      </c>
      <c r="S14" s="6">
        <f t="shared" si="2"/>
        <v>-1</v>
      </c>
    </row>
    <row r="15" spans="1:35" x14ac:dyDescent="0.3">
      <c r="A15" s="14">
        <v>575</v>
      </c>
      <c r="B15" s="14">
        <v>1000</v>
      </c>
      <c r="C15" s="14">
        <v>1900</v>
      </c>
      <c r="D15" s="88">
        <v>30</v>
      </c>
      <c r="E15" s="70"/>
      <c r="F15" s="115">
        <f t="shared" si="0"/>
        <v>30</v>
      </c>
      <c r="G15" s="115">
        <f t="shared" si="1"/>
        <v>8</v>
      </c>
      <c r="H15" s="1">
        <v>43900</v>
      </c>
      <c r="I15">
        <v>13</v>
      </c>
      <c r="J15" s="105">
        <f t="shared" si="4"/>
        <v>1.3636363636363635</v>
      </c>
      <c r="K15" s="25">
        <f t="shared" si="5"/>
        <v>0.36363636363636354</v>
      </c>
      <c r="L15" s="107">
        <f t="shared" si="6"/>
        <v>2</v>
      </c>
      <c r="N15" s="2">
        <v>31</v>
      </c>
      <c r="O15">
        <v>8</v>
      </c>
      <c r="P15" s="86">
        <f t="shared" si="3"/>
        <v>29</v>
      </c>
      <c r="Q15">
        <v>29</v>
      </c>
      <c r="S15" s="6">
        <f t="shared" si="2"/>
        <v>-1</v>
      </c>
    </row>
    <row r="16" spans="1:35" x14ac:dyDescent="0.3">
      <c r="A16" s="14">
        <v>575</v>
      </c>
      <c r="B16" s="14">
        <v>1000</v>
      </c>
      <c r="C16" s="14">
        <v>1900</v>
      </c>
      <c r="D16" s="88">
        <v>38</v>
      </c>
      <c r="E16" s="70"/>
      <c r="F16" s="115">
        <f t="shared" si="0"/>
        <v>38</v>
      </c>
      <c r="G16" s="115">
        <f t="shared" si="1"/>
        <v>8</v>
      </c>
      <c r="H16" s="1">
        <v>43901</v>
      </c>
      <c r="I16">
        <v>14</v>
      </c>
      <c r="J16" s="105">
        <f t="shared" si="4"/>
        <v>1.2666666666666666</v>
      </c>
      <c r="K16" s="25">
        <f t="shared" si="5"/>
        <v>0.26666666666666661</v>
      </c>
      <c r="L16" s="107">
        <f t="shared" si="6"/>
        <v>1</v>
      </c>
      <c r="N16" s="2">
        <v>39</v>
      </c>
      <c r="O16">
        <v>6</v>
      </c>
      <c r="P16" s="86">
        <f t="shared" si="3"/>
        <v>35</v>
      </c>
      <c r="Q16">
        <v>35</v>
      </c>
      <c r="R16">
        <v>3</v>
      </c>
      <c r="S16" s="6">
        <f t="shared" si="2"/>
        <v>-6</v>
      </c>
    </row>
    <row r="17" spans="1:19" x14ac:dyDescent="0.3">
      <c r="A17" s="14">
        <v>575</v>
      </c>
      <c r="B17" s="14">
        <v>1000</v>
      </c>
      <c r="C17" s="14">
        <v>1900</v>
      </c>
      <c r="D17" s="88">
        <v>59</v>
      </c>
      <c r="E17" s="70"/>
      <c r="F17" s="115">
        <f t="shared" si="0"/>
        <v>59</v>
      </c>
      <c r="G17" s="115">
        <f t="shared" si="1"/>
        <v>21</v>
      </c>
      <c r="H17" s="1">
        <v>43902</v>
      </c>
      <c r="I17">
        <v>15</v>
      </c>
      <c r="J17" s="105">
        <f t="shared" si="4"/>
        <v>1.5526315789473684</v>
      </c>
      <c r="K17" s="25">
        <f t="shared" si="5"/>
        <v>0.55263157894736836</v>
      </c>
      <c r="L17" s="107">
        <f t="shared" si="6"/>
        <v>2.625</v>
      </c>
      <c r="N17" s="2">
        <v>59</v>
      </c>
      <c r="O17">
        <v>21</v>
      </c>
      <c r="P17" s="86">
        <f t="shared" si="3"/>
        <v>56</v>
      </c>
      <c r="Q17">
        <v>56</v>
      </c>
      <c r="R17">
        <v>4</v>
      </c>
      <c r="S17" s="6">
        <f t="shared" si="2"/>
        <v>-7</v>
      </c>
    </row>
    <row r="18" spans="1:19" x14ac:dyDescent="0.3">
      <c r="A18" s="14">
        <v>575</v>
      </c>
      <c r="B18" s="14">
        <v>1000</v>
      </c>
      <c r="C18" s="14">
        <v>1900</v>
      </c>
      <c r="D18" s="88">
        <v>69</v>
      </c>
      <c r="E18" s="70"/>
      <c r="F18" s="115">
        <f t="shared" si="0"/>
        <v>69</v>
      </c>
      <c r="G18" s="115">
        <f t="shared" si="1"/>
        <v>10</v>
      </c>
      <c r="H18" s="1">
        <v>43903</v>
      </c>
      <c r="I18">
        <v>16</v>
      </c>
      <c r="J18" s="105">
        <f t="shared" si="4"/>
        <v>1.1694915254237288</v>
      </c>
      <c r="K18" s="25">
        <f t="shared" si="5"/>
        <v>0.16949152542372881</v>
      </c>
      <c r="L18" s="107">
        <f t="shared" si="6"/>
        <v>0.47619047619047616</v>
      </c>
      <c r="N18" s="2">
        <v>69</v>
      </c>
      <c r="O18">
        <v>14</v>
      </c>
      <c r="P18" s="86">
        <f t="shared" si="3"/>
        <v>70</v>
      </c>
      <c r="Q18">
        <v>70</v>
      </c>
      <c r="S18" s="6">
        <f t="shared" si="2"/>
        <v>1</v>
      </c>
    </row>
    <row r="19" spans="1:19" x14ac:dyDescent="0.3">
      <c r="A19" s="14">
        <v>575</v>
      </c>
      <c r="B19" s="14">
        <v>1000</v>
      </c>
      <c r="C19" s="14">
        <v>1900</v>
      </c>
      <c r="D19" s="88">
        <v>86</v>
      </c>
      <c r="E19" s="70"/>
      <c r="F19" s="115">
        <f t="shared" si="0"/>
        <v>86</v>
      </c>
      <c r="G19" s="115">
        <f t="shared" si="1"/>
        <v>17</v>
      </c>
      <c r="H19" s="1">
        <v>43904</v>
      </c>
      <c r="I19">
        <v>17</v>
      </c>
      <c r="J19" s="105">
        <f t="shared" si="4"/>
        <v>1.2463768115942029</v>
      </c>
      <c r="K19" s="25">
        <f t="shared" si="5"/>
        <v>0.24637681159420288</v>
      </c>
      <c r="L19" s="107">
        <f t="shared" si="6"/>
        <v>1.7</v>
      </c>
      <c r="M19" t="s">
        <v>455</v>
      </c>
      <c r="N19" s="2">
        <v>87</v>
      </c>
      <c r="O19" s="6">
        <v>17</v>
      </c>
      <c r="P19" s="86">
        <f t="shared" si="3"/>
        <v>87</v>
      </c>
      <c r="Q19">
        <v>87</v>
      </c>
      <c r="S19" s="6">
        <f t="shared" si="2"/>
        <v>1</v>
      </c>
    </row>
    <row r="20" spans="1:19" x14ac:dyDescent="0.3">
      <c r="A20" s="14">
        <v>575</v>
      </c>
      <c r="B20" s="14">
        <v>1000</v>
      </c>
      <c r="C20" s="14">
        <v>1900</v>
      </c>
      <c r="D20" s="88">
        <v>111</v>
      </c>
      <c r="E20" s="70"/>
      <c r="F20" s="115">
        <f t="shared" si="0"/>
        <v>111</v>
      </c>
      <c r="G20" s="115">
        <f t="shared" si="1"/>
        <v>25</v>
      </c>
      <c r="H20" s="1">
        <v>43905</v>
      </c>
      <c r="I20">
        <v>18</v>
      </c>
      <c r="J20" s="105">
        <f t="shared" si="4"/>
        <v>1.2906976744186047</v>
      </c>
      <c r="K20" s="25">
        <f t="shared" si="5"/>
        <v>0.29069767441860472</v>
      </c>
      <c r="L20" s="107">
        <f t="shared" si="6"/>
        <v>1.4705882352941178</v>
      </c>
      <c r="N20" s="2">
        <v>111</v>
      </c>
      <c r="O20" s="6">
        <v>26</v>
      </c>
      <c r="P20" s="86">
        <f t="shared" si="3"/>
        <v>113</v>
      </c>
      <c r="Q20">
        <v>113</v>
      </c>
      <c r="R20">
        <v>6</v>
      </c>
      <c r="S20" s="6">
        <f t="shared" si="2"/>
        <v>-4</v>
      </c>
    </row>
    <row r="21" spans="1:19" x14ac:dyDescent="0.3">
      <c r="A21" s="14">
        <v>575</v>
      </c>
      <c r="B21" s="14">
        <v>1000</v>
      </c>
      <c r="C21" s="14">
        <v>1900</v>
      </c>
      <c r="D21" s="88">
        <v>140</v>
      </c>
      <c r="E21" s="70"/>
      <c r="F21" s="115">
        <f t="shared" si="0"/>
        <v>140</v>
      </c>
      <c r="G21" s="115">
        <f t="shared" si="1"/>
        <v>29</v>
      </c>
      <c r="H21" s="1">
        <v>43906</v>
      </c>
      <c r="I21">
        <v>19</v>
      </c>
      <c r="J21" s="105">
        <f t="shared" si="4"/>
        <v>1.2612612612612613</v>
      </c>
      <c r="K21" s="25">
        <f>J21-1</f>
        <v>0.26126126126126126</v>
      </c>
      <c r="L21" s="107">
        <f t="shared" si="6"/>
        <v>1.1599999999999999</v>
      </c>
      <c r="N21" s="2">
        <v>140</v>
      </c>
      <c r="O21" s="6">
        <v>33</v>
      </c>
      <c r="P21" s="86">
        <f t="shared" si="3"/>
        <v>146</v>
      </c>
      <c r="Q21">
        <v>146</v>
      </c>
      <c r="R21">
        <v>10</v>
      </c>
      <c r="S21" s="6">
        <f t="shared" si="2"/>
        <v>-4</v>
      </c>
    </row>
    <row r="22" spans="1:19" x14ac:dyDescent="0.3">
      <c r="A22" s="14">
        <v>575</v>
      </c>
      <c r="B22" s="14">
        <v>1000</v>
      </c>
      <c r="C22" s="14">
        <v>1900</v>
      </c>
      <c r="D22" s="88">
        <v>169</v>
      </c>
      <c r="E22" s="70"/>
      <c r="F22" s="115">
        <f t="shared" si="0"/>
        <v>169</v>
      </c>
      <c r="G22" s="115">
        <f t="shared" si="1"/>
        <v>29</v>
      </c>
      <c r="H22" s="1">
        <v>43907</v>
      </c>
      <c r="I22">
        <v>20</v>
      </c>
      <c r="J22" s="105">
        <f t="shared" si="4"/>
        <v>1.2071428571428571</v>
      </c>
      <c r="K22" s="25">
        <f t="shared" ref="K22:K33" si="7">J22-1</f>
        <v>0.20714285714285707</v>
      </c>
      <c r="L22" s="107">
        <f t="shared" si="6"/>
        <v>1</v>
      </c>
      <c r="M22" s="11">
        <f t="shared" ref="M22:M33" si="8">SUM(J20:J22)/3</f>
        <v>1.2530339309409078</v>
      </c>
      <c r="N22" s="2">
        <v>168</v>
      </c>
      <c r="O22" s="6">
        <v>34</v>
      </c>
      <c r="P22" s="86">
        <f t="shared" si="3"/>
        <v>180</v>
      </c>
      <c r="Q22">
        <v>180</v>
      </c>
      <c r="R22">
        <v>11</v>
      </c>
      <c r="S22" s="6">
        <f t="shared" si="2"/>
        <v>0</v>
      </c>
    </row>
    <row r="23" spans="1:19" x14ac:dyDescent="0.3">
      <c r="A23" s="14">
        <v>575</v>
      </c>
      <c r="B23" s="14">
        <v>1000</v>
      </c>
      <c r="C23" s="14">
        <v>1900</v>
      </c>
      <c r="D23" s="88">
        <v>221</v>
      </c>
      <c r="E23" s="70"/>
      <c r="F23" s="115">
        <f t="shared" si="0"/>
        <v>221</v>
      </c>
      <c r="G23" s="115">
        <f t="shared" si="1"/>
        <v>52</v>
      </c>
      <c r="H23" s="1">
        <v>43908</v>
      </c>
      <c r="I23">
        <v>21</v>
      </c>
      <c r="J23" s="105">
        <f t="shared" si="4"/>
        <v>1.3076923076923077</v>
      </c>
      <c r="K23" s="25">
        <f t="shared" si="7"/>
        <v>0.30769230769230771</v>
      </c>
      <c r="L23" s="107">
        <f t="shared" si="6"/>
        <v>1.7931034482758621</v>
      </c>
      <c r="M23" s="11">
        <f t="shared" si="8"/>
        <v>1.2586988086988085</v>
      </c>
      <c r="N23" s="2">
        <v>220</v>
      </c>
      <c r="O23" s="6">
        <v>51</v>
      </c>
      <c r="P23" s="86">
        <f t="shared" si="3"/>
        <v>231</v>
      </c>
      <c r="Q23">
        <v>231</v>
      </c>
      <c r="R23">
        <v>14</v>
      </c>
      <c r="S23" s="6">
        <f t="shared" si="2"/>
        <v>-4</v>
      </c>
    </row>
    <row r="24" spans="1:19" x14ac:dyDescent="0.3">
      <c r="A24" s="14">
        <v>575</v>
      </c>
      <c r="B24" s="14">
        <v>1000</v>
      </c>
      <c r="C24" s="14">
        <v>1900</v>
      </c>
      <c r="D24" s="88">
        <v>271</v>
      </c>
      <c r="E24" s="70"/>
      <c r="F24" s="115">
        <f t="shared" si="0"/>
        <v>271</v>
      </c>
      <c r="G24" s="115">
        <f t="shared" si="1"/>
        <v>50</v>
      </c>
      <c r="H24" s="1">
        <v>43909</v>
      </c>
      <c r="I24">
        <v>22</v>
      </c>
      <c r="J24" s="105">
        <f t="shared" si="4"/>
        <v>1.2262443438914028</v>
      </c>
      <c r="K24" s="25">
        <f t="shared" si="7"/>
        <v>0.2262443438914028</v>
      </c>
      <c r="L24" s="107">
        <f t="shared" si="6"/>
        <v>0.96153846153846156</v>
      </c>
      <c r="M24" s="11">
        <f t="shared" si="8"/>
        <v>1.2470265029088559</v>
      </c>
      <c r="N24" s="2">
        <v>269</v>
      </c>
      <c r="O24" s="6">
        <v>57</v>
      </c>
      <c r="P24" s="86">
        <f t="shared" si="3"/>
        <v>288</v>
      </c>
      <c r="Q24">
        <v>288</v>
      </c>
      <c r="R24">
        <v>21</v>
      </c>
      <c r="S24" s="6">
        <f t="shared" si="2"/>
        <v>-4</v>
      </c>
    </row>
    <row r="25" spans="1:19" x14ac:dyDescent="0.3">
      <c r="A25" s="14">
        <v>575</v>
      </c>
      <c r="B25" s="14">
        <v>1000</v>
      </c>
      <c r="C25" s="14">
        <v>1900</v>
      </c>
      <c r="D25" s="88">
        <v>350</v>
      </c>
      <c r="E25" s="70"/>
      <c r="F25" s="115">
        <f t="shared" si="0"/>
        <v>350</v>
      </c>
      <c r="G25" s="115">
        <f t="shared" si="1"/>
        <v>79</v>
      </c>
      <c r="H25" s="1">
        <v>43910</v>
      </c>
      <c r="I25">
        <v>23</v>
      </c>
      <c r="J25" s="105">
        <f t="shared" si="4"/>
        <v>1.2915129151291513</v>
      </c>
      <c r="K25" s="25">
        <f t="shared" si="7"/>
        <v>0.29151291512915134</v>
      </c>
      <c r="L25" s="107">
        <f t="shared" si="6"/>
        <v>1.58</v>
      </c>
      <c r="M25" s="11">
        <f t="shared" si="8"/>
        <v>1.2751498555709537</v>
      </c>
      <c r="N25" s="2">
        <v>348</v>
      </c>
      <c r="O25" s="6">
        <f t="shared" ref="O25" si="9">D25-D24</f>
        <v>79</v>
      </c>
      <c r="P25">
        <f t="shared" si="3"/>
        <v>367</v>
      </c>
      <c r="Q25">
        <v>374</v>
      </c>
      <c r="R25">
        <v>25</v>
      </c>
      <c r="S25" s="6">
        <f t="shared" si="2"/>
        <v>-1</v>
      </c>
    </row>
    <row r="26" spans="1:19" x14ac:dyDescent="0.3">
      <c r="A26" s="14">
        <v>575</v>
      </c>
      <c r="B26" s="14">
        <v>1000</v>
      </c>
      <c r="C26" s="14">
        <v>1900</v>
      </c>
      <c r="D26" s="89">
        <v>413</v>
      </c>
      <c r="E26" s="71"/>
      <c r="F26" s="115">
        <f t="shared" si="0"/>
        <v>413</v>
      </c>
      <c r="G26" s="115">
        <f t="shared" si="1"/>
        <v>63</v>
      </c>
      <c r="H26" s="1">
        <v>43911</v>
      </c>
      <c r="I26">
        <v>24</v>
      </c>
      <c r="J26" s="105">
        <f t="shared" si="4"/>
        <v>1.18</v>
      </c>
      <c r="K26" s="25">
        <f t="shared" si="7"/>
        <v>0.17999999999999994</v>
      </c>
      <c r="L26" s="107">
        <f t="shared" si="6"/>
        <v>0.79746835443037978</v>
      </c>
      <c r="M26" s="11">
        <f t="shared" si="8"/>
        <v>1.2325857530068511</v>
      </c>
      <c r="N26" s="4">
        <v>409</v>
      </c>
      <c r="O26" s="6">
        <v>86</v>
      </c>
      <c r="P26">
        <f t="shared" si="3"/>
        <v>453</v>
      </c>
      <c r="Q26">
        <v>441</v>
      </c>
      <c r="R26">
        <v>35</v>
      </c>
      <c r="S26" s="6">
        <f t="shared" si="2"/>
        <v>-7</v>
      </c>
    </row>
    <row r="27" spans="1:19" x14ac:dyDescent="0.3">
      <c r="A27" s="14">
        <v>575</v>
      </c>
      <c r="B27" s="14">
        <v>1000</v>
      </c>
      <c r="C27" s="14">
        <v>1900</v>
      </c>
      <c r="D27" s="89">
        <v>461</v>
      </c>
      <c r="E27" s="71"/>
      <c r="F27" s="115">
        <f t="shared" si="0"/>
        <v>461</v>
      </c>
      <c r="G27" s="115">
        <f t="shared" si="1"/>
        <v>48</v>
      </c>
      <c r="H27" s="1">
        <v>43912</v>
      </c>
      <c r="I27">
        <v>25</v>
      </c>
      <c r="J27" s="105">
        <f t="shared" si="4"/>
        <v>1.116222760290557</v>
      </c>
      <c r="K27" s="25">
        <f t="shared" si="7"/>
        <v>0.116222760290557</v>
      </c>
      <c r="L27" s="107">
        <f t="shared" si="6"/>
        <v>0.76190476190476186</v>
      </c>
      <c r="M27" s="11">
        <f t="shared" si="8"/>
        <v>1.1959118918065694</v>
      </c>
      <c r="N27" s="2">
        <v>453</v>
      </c>
      <c r="O27" s="6">
        <v>67</v>
      </c>
      <c r="P27">
        <f t="shared" si="3"/>
        <v>520</v>
      </c>
      <c r="Q27">
        <v>509</v>
      </c>
      <c r="R27">
        <v>41</v>
      </c>
      <c r="S27" s="6">
        <f t="shared" si="2"/>
        <v>7</v>
      </c>
    </row>
    <row r="28" spans="1:19" x14ac:dyDescent="0.3">
      <c r="A28" s="14">
        <v>575</v>
      </c>
      <c r="B28" s="14">
        <v>1000</v>
      </c>
      <c r="C28" s="14">
        <v>1900</v>
      </c>
      <c r="D28" s="89">
        <v>554</v>
      </c>
      <c r="E28" s="71"/>
      <c r="F28" s="115">
        <f t="shared" si="0"/>
        <v>554</v>
      </c>
      <c r="G28" s="115">
        <f t="shared" si="1"/>
        <v>93</v>
      </c>
      <c r="H28" s="1">
        <v>43913</v>
      </c>
      <c r="I28">
        <v>26</v>
      </c>
      <c r="J28" s="105">
        <f t="shared" si="4"/>
        <v>1.2017353579175705</v>
      </c>
      <c r="K28" s="25">
        <f t="shared" si="7"/>
        <v>0.20173535791757047</v>
      </c>
      <c r="L28" s="107">
        <f t="shared" si="6"/>
        <v>1.9375</v>
      </c>
      <c r="M28" s="11">
        <f t="shared" si="8"/>
        <v>1.1659860394027091</v>
      </c>
      <c r="N28" s="2">
        <v>544</v>
      </c>
      <c r="O28" s="6">
        <v>68</v>
      </c>
      <c r="P28">
        <f t="shared" si="3"/>
        <v>588</v>
      </c>
      <c r="Q28">
        <v>609</v>
      </c>
      <c r="R28">
        <v>55</v>
      </c>
      <c r="S28" s="6">
        <f t="shared" si="2"/>
        <v>0</v>
      </c>
    </row>
    <row r="29" spans="1:19" x14ac:dyDescent="0.3">
      <c r="A29" s="14">
        <v>575</v>
      </c>
      <c r="B29" s="14">
        <v>1000</v>
      </c>
      <c r="C29" s="14">
        <v>1900</v>
      </c>
      <c r="D29" s="122">
        <v>636</v>
      </c>
      <c r="E29" s="112"/>
      <c r="F29" s="115">
        <f t="shared" si="0"/>
        <v>636</v>
      </c>
      <c r="G29" s="115">
        <f t="shared" si="1"/>
        <v>82</v>
      </c>
      <c r="H29" s="1">
        <v>43914</v>
      </c>
      <c r="I29">
        <v>27</v>
      </c>
      <c r="J29" s="105">
        <f t="shared" si="4"/>
        <v>1.1480144404332131</v>
      </c>
      <c r="K29" s="25">
        <f t="shared" si="7"/>
        <v>0.1480144404332131</v>
      </c>
      <c r="L29" s="107">
        <f t="shared" si="6"/>
        <v>0.88172043010752688</v>
      </c>
      <c r="M29" s="11">
        <f t="shared" si="8"/>
        <v>1.1553241862137804</v>
      </c>
      <c r="N29" s="2">
        <v>623</v>
      </c>
      <c r="O29" s="6">
        <v>100</v>
      </c>
      <c r="P29">
        <f t="shared" si="3"/>
        <v>688</v>
      </c>
      <c r="Q29">
        <v>713</v>
      </c>
      <c r="R29">
        <v>62</v>
      </c>
      <c r="S29" s="6">
        <f t="shared" si="2"/>
        <v>15</v>
      </c>
    </row>
    <row r="30" spans="1:19" x14ac:dyDescent="0.3">
      <c r="A30" s="14">
        <v>575</v>
      </c>
      <c r="B30" s="14">
        <v>1000</v>
      </c>
      <c r="C30" s="14">
        <v>1900</v>
      </c>
      <c r="D30" s="122">
        <v>732</v>
      </c>
      <c r="E30" s="112"/>
      <c r="F30" s="115">
        <f t="shared" si="0"/>
        <v>732</v>
      </c>
      <c r="G30" s="115">
        <f t="shared" si="1"/>
        <v>96</v>
      </c>
      <c r="H30" s="1">
        <v>43915</v>
      </c>
      <c r="I30">
        <v>28</v>
      </c>
      <c r="J30" s="105">
        <f t="shared" si="4"/>
        <v>1.1509433962264151</v>
      </c>
      <c r="K30" s="25">
        <f t="shared" si="7"/>
        <v>0.15094339622641506</v>
      </c>
      <c r="L30" s="107">
        <f t="shared" si="6"/>
        <v>1.1707317073170731</v>
      </c>
      <c r="M30" s="11">
        <f t="shared" si="8"/>
        <v>1.166897731525733</v>
      </c>
      <c r="N30" s="2">
        <v>706</v>
      </c>
      <c r="O30" s="6">
        <v>104</v>
      </c>
      <c r="P30">
        <f t="shared" si="3"/>
        <v>792</v>
      </c>
      <c r="Q30">
        <v>816</v>
      </c>
      <c r="R30">
        <v>72</v>
      </c>
      <c r="S30" s="6">
        <f t="shared" si="2"/>
        <v>12</v>
      </c>
    </row>
    <row r="31" spans="1:19" x14ac:dyDescent="0.3">
      <c r="A31" s="14">
        <v>575</v>
      </c>
      <c r="B31" s="14">
        <v>1000</v>
      </c>
      <c r="C31" s="14">
        <v>1900</v>
      </c>
      <c r="D31" s="122">
        <v>816</v>
      </c>
      <c r="E31" s="112"/>
      <c r="F31" s="115">
        <f t="shared" si="0"/>
        <v>816</v>
      </c>
      <c r="G31" s="115">
        <f t="shared" si="1"/>
        <v>84</v>
      </c>
      <c r="H31" s="69">
        <v>43916</v>
      </c>
      <c r="I31" s="24">
        <v>29</v>
      </c>
      <c r="J31" s="105">
        <f t="shared" si="4"/>
        <v>1.1147540983606556</v>
      </c>
      <c r="K31" s="90">
        <f t="shared" si="7"/>
        <v>0.11475409836065564</v>
      </c>
      <c r="L31" s="107">
        <f t="shared" si="6"/>
        <v>0.875</v>
      </c>
      <c r="M31" s="91">
        <f t="shared" si="8"/>
        <v>1.1379039783400946</v>
      </c>
      <c r="N31" s="70">
        <v>773</v>
      </c>
      <c r="O31" s="57">
        <v>103</v>
      </c>
      <c r="P31" s="24">
        <f t="shared" si="3"/>
        <v>895</v>
      </c>
      <c r="Q31" s="24">
        <v>901</v>
      </c>
      <c r="R31">
        <v>87</v>
      </c>
      <c r="S31" s="6">
        <f t="shared" si="2"/>
        <v>-2</v>
      </c>
    </row>
    <row r="32" spans="1:19" x14ac:dyDescent="0.3">
      <c r="A32" s="14">
        <v>575</v>
      </c>
      <c r="B32" s="14">
        <v>1000</v>
      </c>
      <c r="C32" s="14">
        <v>1900</v>
      </c>
      <c r="D32" s="115">
        <v>898</v>
      </c>
      <c r="E32" s="115"/>
      <c r="F32" s="115">
        <f t="shared" si="0"/>
        <v>898</v>
      </c>
      <c r="G32" s="115">
        <f t="shared" si="1"/>
        <v>82</v>
      </c>
      <c r="H32" s="98">
        <v>43917</v>
      </c>
      <c r="I32" s="94">
        <v>30</v>
      </c>
      <c r="J32" s="105">
        <f t="shared" si="4"/>
        <v>1.1004901960784315</v>
      </c>
      <c r="K32" s="99">
        <f t="shared" si="7"/>
        <v>0.10049019607843146</v>
      </c>
      <c r="L32" s="107">
        <f t="shared" si="6"/>
        <v>0.97619047619047616</v>
      </c>
      <c r="M32" s="100">
        <f t="shared" si="8"/>
        <v>1.1220625635551673</v>
      </c>
      <c r="N32" s="92">
        <v>774</v>
      </c>
      <c r="O32" s="101">
        <v>84</v>
      </c>
      <c r="P32" s="94">
        <f t="shared" si="3"/>
        <v>979</v>
      </c>
      <c r="Q32" s="94">
        <v>942</v>
      </c>
      <c r="R32" s="94">
        <v>92</v>
      </c>
      <c r="S32" s="101">
        <f>Q32-D32-R32</f>
        <v>-48</v>
      </c>
    </row>
    <row r="33" spans="1:19" x14ac:dyDescent="0.3">
      <c r="A33" s="14">
        <v>575</v>
      </c>
      <c r="B33" s="14">
        <v>1000</v>
      </c>
      <c r="C33" s="14">
        <v>1900</v>
      </c>
      <c r="D33" s="123">
        <v>956</v>
      </c>
      <c r="E33" s="123"/>
      <c r="F33" s="115">
        <f t="shared" si="0"/>
        <v>956</v>
      </c>
      <c r="G33" s="115">
        <f t="shared" si="1"/>
        <v>58</v>
      </c>
      <c r="H33" s="103">
        <v>43918</v>
      </c>
      <c r="I33">
        <v>31</v>
      </c>
      <c r="J33" s="105">
        <f t="shared" si="4"/>
        <v>1.0645879732739421</v>
      </c>
      <c r="K33" s="106">
        <f t="shared" si="7"/>
        <v>6.4587973273942056E-2</v>
      </c>
      <c r="L33" s="107">
        <f t="shared" si="6"/>
        <v>0.70731707317073167</v>
      </c>
      <c r="M33" s="107">
        <f t="shared" si="8"/>
        <v>1.0932774225710098</v>
      </c>
      <c r="N33" s="102">
        <f>N32+O33</f>
        <v>812</v>
      </c>
      <c r="O33" s="108">
        <v>38</v>
      </c>
      <c r="P33" s="104">
        <f t="shared" si="3"/>
        <v>1017</v>
      </c>
      <c r="Q33" s="104"/>
      <c r="R33" s="104"/>
      <c r="S33" s="104"/>
    </row>
    <row r="34" spans="1:19" x14ac:dyDescent="0.3">
      <c r="A34" s="14">
        <v>575</v>
      </c>
      <c r="B34" s="14">
        <v>1000</v>
      </c>
      <c r="C34" s="14">
        <v>1900</v>
      </c>
      <c r="D34" s="115">
        <v>999</v>
      </c>
      <c r="E34" s="115"/>
      <c r="F34" s="115">
        <f t="shared" si="0"/>
        <v>999</v>
      </c>
      <c r="G34" s="115">
        <f t="shared" si="1"/>
        <v>43</v>
      </c>
      <c r="H34" s="103">
        <v>43919</v>
      </c>
      <c r="I34" s="24">
        <v>32</v>
      </c>
      <c r="J34" s="105">
        <f t="shared" si="4"/>
        <v>1.0449790794979079</v>
      </c>
      <c r="K34" s="99">
        <f t="shared" ref="K34:K35" si="10">J34-1</f>
        <v>4.4979079497907914E-2</v>
      </c>
      <c r="L34" s="107">
        <f t="shared" si="6"/>
        <v>0.74137931034482762</v>
      </c>
    </row>
    <row r="35" spans="1:19" x14ac:dyDescent="0.3">
      <c r="A35" s="14">
        <v>575</v>
      </c>
      <c r="B35" s="14">
        <v>1000</v>
      </c>
      <c r="C35" s="14">
        <v>1900</v>
      </c>
      <c r="D35" s="115">
        <v>1055</v>
      </c>
      <c r="E35" s="115"/>
      <c r="F35" s="115">
        <f>D35+E35</f>
        <v>1055</v>
      </c>
      <c r="G35" s="115">
        <f t="shared" si="1"/>
        <v>56</v>
      </c>
      <c r="H35" s="103">
        <v>43920</v>
      </c>
      <c r="I35" s="94">
        <v>33</v>
      </c>
      <c r="J35" s="105">
        <f t="shared" si="4"/>
        <v>1.0560560560560561</v>
      </c>
      <c r="K35" s="106">
        <f t="shared" si="10"/>
        <v>5.6056056056056125E-2</v>
      </c>
      <c r="L35" s="107">
        <f t="shared" si="6"/>
        <v>1.3023255813953489</v>
      </c>
    </row>
    <row r="36" spans="1:19" x14ac:dyDescent="0.3">
      <c r="A36" s="14">
        <v>575</v>
      </c>
      <c r="B36" s="14">
        <v>1000</v>
      </c>
      <c r="C36" s="14">
        <v>1900</v>
      </c>
      <c r="D36" s="115">
        <v>1124</v>
      </c>
      <c r="E36" s="115"/>
      <c r="F36" s="115">
        <f t="shared" ref="F36:F44" si="11">D36+E36</f>
        <v>1124</v>
      </c>
      <c r="G36" s="115">
        <f t="shared" si="1"/>
        <v>69</v>
      </c>
      <c r="H36" s="103">
        <v>43921</v>
      </c>
      <c r="I36">
        <v>34</v>
      </c>
      <c r="J36" s="105">
        <f t="shared" si="4"/>
        <v>1.0654028436018956</v>
      </c>
      <c r="K36" s="106">
        <f t="shared" ref="K36:K37" si="12">J36-1</f>
        <v>6.5402843601895633E-2</v>
      </c>
      <c r="L36" s="107">
        <f t="shared" si="6"/>
        <v>1.2321428571428572</v>
      </c>
    </row>
    <row r="37" spans="1:19" x14ac:dyDescent="0.3">
      <c r="A37" s="14">
        <v>575</v>
      </c>
      <c r="B37" s="14">
        <v>1000</v>
      </c>
      <c r="C37" s="14">
        <v>1900</v>
      </c>
      <c r="D37" s="115">
        <v>1191</v>
      </c>
      <c r="E37" s="115"/>
      <c r="F37" s="115">
        <f t="shared" si="11"/>
        <v>1191</v>
      </c>
      <c r="G37" s="115">
        <f t="shared" si="1"/>
        <v>67</v>
      </c>
      <c r="H37" s="103">
        <v>43922</v>
      </c>
      <c r="I37" s="94">
        <v>35</v>
      </c>
      <c r="J37" s="105">
        <f t="shared" si="4"/>
        <v>1.0596085409252669</v>
      </c>
      <c r="K37" s="106">
        <f t="shared" si="12"/>
        <v>5.9608540925266906E-2</v>
      </c>
      <c r="L37" s="107">
        <f t="shared" si="6"/>
        <v>0.97101449275362317</v>
      </c>
    </row>
    <row r="38" spans="1:19" x14ac:dyDescent="0.3">
      <c r="A38" s="14">
        <v>575</v>
      </c>
      <c r="B38" s="14">
        <v>1000</v>
      </c>
      <c r="C38" s="14">
        <v>1900</v>
      </c>
      <c r="D38" s="115">
        <v>1273</v>
      </c>
      <c r="E38" s="115"/>
      <c r="F38" s="115">
        <f t="shared" si="11"/>
        <v>1273</v>
      </c>
      <c r="G38" s="115">
        <f t="shared" si="1"/>
        <v>82</v>
      </c>
      <c r="H38" s="103">
        <v>43923</v>
      </c>
      <c r="I38">
        <v>36</v>
      </c>
      <c r="J38" s="105">
        <f t="shared" si="4"/>
        <v>1.0688497061293032</v>
      </c>
      <c r="K38" s="106">
        <f t="shared" ref="K38:K39" si="13">J38-1</f>
        <v>6.884970612930319E-2</v>
      </c>
      <c r="L38" s="107">
        <f t="shared" si="6"/>
        <v>1.2238805970149254</v>
      </c>
    </row>
    <row r="39" spans="1:19" x14ac:dyDescent="0.3">
      <c r="A39" s="14">
        <v>575</v>
      </c>
      <c r="B39" s="14">
        <v>1000</v>
      </c>
      <c r="C39" s="14">
        <v>1900</v>
      </c>
      <c r="D39" s="115">
        <f>1324-14</f>
        <v>1310</v>
      </c>
      <c r="E39" s="115">
        <v>14</v>
      </c>
      <c r="F39" s="115">
        <f t="shared" si="11"/>
        <v>1324</v>
      </c>
      <c r="G39" s="115">
        <f t="shared" si="1"/>
        <v>51</v>
      </c>
      <c r="H39" s="103">
        <v>43924</v>
      </c>
      <c r="I39" s="94">
        <v>37</v>
      </c>
      <c r="J39" s="105">
        <f t="shared" si="4"/>
        <v>1.040062843676355</v>
      </c>
      <c r="K39" s="106">
        <f t="shared" si="13"/>
        <v>4.0062843676355042E-2</v>
      </c>
      <c r="L39" s="107">
        <f t="shared" si="6"/>
        <v>0.62195121951219512</v>
      </c>
    </row>
    <row r="40" spans="1:19" x14ac:dyDescent="0.3">
      <c r="A40" s="14">
        <v>575</v>
      </c>
      <c r="B40" s="14">
        <v>1000</v>
      </c>
      <c r="C40" s="14">
        <v>1900</v>
      </c>
      <c r="D40" s="115">
        <f>1360-17</f>
        <v>1343</v>
      </c>
      <c r="E40" s="115">
        <v>17</v>
      </c>
      <c r="F40" s="115">
        <f t="shared" si="11"/>
        <v>1360</v>
      </c>
      <c r="G40" s="115">
        <f t="shared" si="1"/>
        <v>36</v>
      </c>
      <c r="H40" s="103">
        <v>43925</v>
      </c>
      <c r="I40">
        <v>38</v>
      </c>
      <c r="J40" s="105">
        <f t="shared" si="4"/>
        <v>1.0271903323262841</v>
      </c>
      <c r="K40" s="106">
        <f t="shared" ref="K40:K41" si="14">J40-1</f>
        <v>2.7190332326284095E-2</v>
      </c>
      <c r="L40" s="107">
        <f t="shared" si="6"/>
        <v>0.70588235294117652</v>
      </c>
    </row>
    <row r="41" spans="1:19" x14ac:dyDescent="0.3">
      <c r="A41" s="14">
        <v>575</v>
      </c>
      <c r="B41" s="14">
        <v>1000</v>
      </c>
      <c r="C41" s="14">
        <v>1900</v>
      </c>
      <c r="D41" s="115">
        <v>1361</v>
      </c>
      <c r="E41" s="115">
        <v>24</v>
      </c>
      <c r="F41" s="115">
        <f t="shared" si="11"/>
        <v>1385</v>
      </c>
      <c r="G41" s="115">
        <f t="shared" si="1"/>
        <v>25</v>
      </c>
      <c r="H41" s="103">
        <v>43926</v>
      </c>
      <c r="I41" s="94">
        <v>39</v>
      </c>
      <c r="J41" s="105">
        <f t="shared" si="4"/>
        <v>1.0183823529411764</v>
      </c>
      <c r="K41" s="106">
        <f t="shared" si="14"/>
        <v>1.8382352941176405E-2</v>
      </c>
      <c r="L41" s="107">
        <f t="shared" si="6"/>
        <v>0.69444444444444442</v>
      </c>
    </row>
    <row r="42" spans="1:19" x14ac:dyDescent="0.3">
      <c r="A42" s="14">
        <v>575</v>
      </c>
      <c r="B42" s="14">
        <v>1000</v>
      </c>
      <c r="C42" s="14">
        <v>1900</v>
      </c>
      <c r="D42" s="115">
        <v>1372</v>
      </c>
      <c r="E42" s="115">
        <v>37</v>
      </c>
      <c r="F42" s="115">
        <f t="shared" si="11"/>
        <v>1409</v>
      </c>
      <c r="G42" s="115">
        <f t="shared" si="1"/>
        <v>24</v>
      </c>
      <c r="H42" s="103">
        <v>43927</v>
      </c>
      <c r="I42">
        <v>40</v>
      </c>
      <c r="J42" s="105">
        <f t="shared" si="4"/>
        <v>1.0173285198555957</v>
      </c>
      <c r="K42" s="106">
        <f t="shared" ref="K42:K43" si="15">J42-1</f>
        <v>1.7328519855595692E-2</v>
      </c>
      <c r="L42" s="107">
        <f t="shared" si="6"/>
        <v>0.96</v>
      </c>
    </row>
    <row r="43" spans="1:19" x14ac:dyDescent="0.3">
      <c r="A43" s="14">
        <v>575</v>
      </c>
      <c r="B43" s="14">
        <v>1000</v>
      </c>
      <c r="C43" s="14">
        <v>1900</v>
      </c>
      <c r="D43" s="115">
        <v>1377</v>
      </c>
      <c r="E43" s="2">
        <v>47</v>
      </c>
      <c r="F43" s="115">
        <f t="shared" si="11"/>
        <v>1424</v>
      </c>
      <c r="G43" s="115">
        <f t="shared" si="1"/>
        <v>15</v>
      </c>
      <c r="H43" s="103">
        <v>43928</v>
      </c>
      <c r="I43" s="94">
        <v>41</v>
      </c>
      <c r="J43" s="105">
        <f t="shared" si="4"/>
        <v>1.0106458481192335</v>
      </c>
      <c r="K43" s="106">
        <f t="shared" si="15"/>
        <v>1.0645848119233525E-2</v>
      </c>
      <c r="L43" s="107">
        <f>G43/G42</f>
        <v>0.625</v>
      </c>
    </row>
    <row r="44" spans="1:19" x14ac:dyDescent="0.3">
      <c r="A44" s="14">
        <v>575</v>
      </c>
      <c r="B44" s="14">
        <v>1000</v>
      </c>
      <c r="C44" s="14">
        <v>1900</v>
      </c>
      <c r="D44" s="2">
        <v>1356</v>
      </c>
      <c r="E44" s="2">
        <v>52</v>
      </c>
      <c r="F44" s="2">
        <f t="shared" si="11"/>
        <v>1408</v>
      </c>
      <c r="G44" s="115">
        <f t="shared" si="1"/>
        <v>-16</v>
      </c>
      <c r="H44" s="103">
        <v>43929</v>
      </c>
      <c r="I44">
        <v>42</v>
      </c>
      <c r="J44" s="105">
        <f t="shared" ref="J44:J46" si="16">(F44/F43)</f>
        <v>0.9887640449438202</v>
      </c>
      <c r="K44" s="106">
        <f t="shared" ref="K44:K47" si="17">J44-1</f>
        <v>-1.1235955056179803E-2</v>
      </c>
      <c r="L44" s="107">
        <f t="shared" ref="L44:L46" si="18">G44/G43</f>
        <v>-1.0666666666666667</v>
      </c>
    </row>
    <row r="45" spans="1:19" x14ac:dyDescent="0.3">
      <c r="A45" s="14">
        <v>575</v>
      </c>
      <c r="B45" s="14">
        <v>1000</v>
      </c>
      <c r="C45" s="14">
        <v>1900</v>
      </c>
      <c r="D45" s="2">
        <f>F45-E45</f>
        <v>1361</v>
      </c>
      <c r="E45" s="2">
        <v>56</v>
      </c>
      <c r="F45" s="2">
        <v>1417</v>
      </c>
      <c r="G45" s="115">
        <f t="shared" si="1"/>
        <v>9</v>
      </c>
      <c r="H45" s="103">
        <v>43930</v>
      </c>
      <c r="I45" s="94">
        <v>43</v>
      </c>
      <c r="J45" s="105">
        <f t="shared" si="16"/>
        <v>1.0063920454545454</v>
      </c>
      <c r="K45" s="106">
        <f t="shared" si="17"/>
        <v>6.3920454545454142E-3</v>
      </c>
      <c r="L45" s="107">
        <f t="shared" si="18"/>
        <v>-0.5625</v>
      </c>
    </row>
    <row r="46" spans="1:19" x14ac:dyDescent="0.3">
      <c r="A46" s="14">
        <v>575</v>
      </c>
      <c r="B46" s="14">
        <v>1000</v>
      </c>
      <c r="C46" s="14">
        <v>1900</v>
      </c>
      <c r="D46" s="2">
        <f>F46-E46</f>
        <v>1326</v>
      </c>
      <c r="E46" s="2">
        <v>58</v>
      </c>
      <c r="F46" s="2">
        <v>1384</v>
      </c>
      <c r="G46" s="115">
        <f t="shared" si="1"/>
        <v>-33</v>
      </c>
      <c r="H46" s="103">
        <v>43931</v>
      </c>
      <c r="I46">
        <v>44</v>
      </c>
      <c r="J46" s="105">
        <f t="shared" si="16"/>
        <v>0.976711362032463</v>
      </c>
      <c r="K46" s="106">
        <f t="shared" si="17"/>
        <v>-2.3288637967536996E-2</v>
      </c>
      <c r="L46" s="107">
        <f t="shared" si="18"/>
        <v>-3.6666666666666665</v>
      </c>
    </row>
    <row r="47" spans="1:19" x14ac:dyDescent="0.3">
      <c r="A47" s="14">
        <v>575</v>
      </c>
      <c r="B47" s="14">
        <v>1000</v>
      </c>
      <c r="C47" s="14">
        <v>1900</v>
      </c>
      <c r="D47" s="2">
        <f>F47-E47</f>
        <v>1334</v>
      </c>
      <c r="E47" s="2">
        <v>57</v>
      </c>
      <c r="F47" s="2">
        <v>1391</v>
      </c>
      <c r="G47" s="115">
        <f t="shared" si="1"/>
        <v>7</v>
      </c>
      <c r="H47" s="103">
        <v>43932</v>
      </c>
      <c r="I47" s="94">
        <v>45</v>
      </c>
      <c r="J47" s="105">
        <f>(F47/F46)</f>
        <v>1.0050578034682081</v>
      </c>
      <c r="K47" s="106">
        <f t="shared" si="17"/>
        <v>5.0578034682080553E-3</v>
      </c>
      <c r="L47" s="107">
        <f>G47/G46</f>
        <v>-0.21212121212121213</v>
      </c>
    </row>
    <row r="48" spans="1:19" x14ac:dyDescent="0.3">
      <c r="A48" s="14">
        <v>575</v>
      </c>
      <c r="B48" s="14">
        <v>1000</v>
      </c>
      <c r="C48" s="14">
        <v>1900</v>
      </c>
      <c r="D48" s="2">
        <f>F48-E48</f>
        <v>1302</v>
      </c>
      <c r="E48" s="2">
        <v>56</v>
      </c>
      <c r="F48" s="2">
        <v>1358</v>
      </c>
      <c r="G48" s="115">
        <f>F48-F47</f>
        <v>-33</v>
      </c>
      <c r="H48" s="103">
        <v>43933</v>
      </c>
      <c r="I48">
        <v>46</v>
      </c>
      <c r="J48" s="105">
        <f t="shared" ref="J48" si="19">(F48/F47)</f>
        <v>0.97627606038820991</v>
      </c>
      <c r="K48" s="106">
        <f t="shared" ref="K48" si="20">J48-1</f>
        <v>-2.372393961179009E-2</v>
      </c>
      <c r="L48" s="107">
        <f t="shared" ref="L48" si="21">G48/G47</f>
        <v>-4.7142857142857144</v>
      </c>
    </row>
    <row r="49" spans="4:8" x14ac:dyDescent="0.3">
      <c r="D49" s="2"/>
      <c r="E49" s="2"/>
      <c r="F49" s="2"/>
      <c r="G49" s="2"/>
    </row>
    <row r="50" spans="4:8" x14ac:dyDescent="0.3">
      <c r="D50" s="2"/>
      <c r="E50" s="2"/>
      <c r="F50" s="2"/>
      <c r="G50" s="2"/>
    </row>
    <row r="51" spans="4:8" x14ac:dyDescent="0.3">
      <c r="D51" s="2"/>
      <c r="E51" s="2"/>
      <c r="F51" s="2"/>
      <c r="G51" s="2"/>
    </row>
    <row r="52" spans="4:8" x14ac:dyDescent="0.3">
      <c r="D52" s="2"/>
      <c r="E52" s="2"/>
      <c r="F52" s="2"/>
      <c r="G52" s="2"/>
    </row>
    <row r="53" spans="4:8" x14ac:dyDescent="0.3">
      <c r="D53" s="2"/>
      <c r="E53" s="2"/>
      <c r="F53" s="2"/>
      <c r="G53" s="2"/>
      <c r="H53" s="15"/>
    </row>
    <row r="72" spans="12:12" x14ac:dyDescent="0.3">
      <c r="L72" t="s">
        <v>549</v>
      </c>
    </row>
    <row r="73" spans="12:12" x14ac:dyDescent="0.3">
      <c r="L73" t="s">
        <v>550</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EBF4-B9AC-436D-A9B9-740F60E5AFD6}">
  <dimension ref="A1:AV241"/>
  <sheetViews>
    <sheetView topLeftCell="V68" zoomScale="70" zoomScaleNormal="70" workbookViewId="0">
      <selection activeCell="AV99" sqref="AV99"/>
    </sheetView>
  </sheetViews>
  <sheetFormatPr defaultRowHeight="14.4" x14ac:dyDescent="0.3"/>
  <cols>
    <col min="2" max="2" width="17" bestFit="1" customWidth="1"/>
    <col min="3" max="3" width="17.109375" bestFit="1" customWidth="1"/>
    <col min="4" max="29" width="9.88671875" customWidth="1"/>
    <col min="30" max="33" width="11.5546875" bestFit="1" customWidth="1"/>
    <col min="34" max="34" width="8.6640625" customWidth="1"/>
    <col min="35" max="36" width="11.5546875" bestFit="1" customWidth="1"/>
  </cols>
  <sheetData>
    <row r="1" spans="1:48" x14ac:dyDescent="0.3">
      <c r="G1" s="10"/>
    </row>
    <row r="3" spans="1:48" x14ac:dyDescent="0.3">
      <c r="AL3" s="13"/>
    </row>
    <row r="4" spans="1:48" x14ac:dyDescent="0.3">
      <c r="AL4" s="13"/>
    </row>
    <row r="6" spans="1:48" ht="15" thickBot="1" x14ac:dyDescent="0.35"/>
    <row r="7" spans="1:48" ht="15" thickBot="1" x14ac:dyDescent="0.35">
      <c r="D7" s="60">
        <v>0</v>
      </c>
      <c r="E7" s="127">
        <v>1</v>
      </c>
      <c r="F7" s="127">
        <v>2</v>
      </c>
      <c r="G7" s="127">
        <v>3</v>
      </c>
      <c r="H7" s="127">
        <v>4</v>
      </c>
      <c r="I7" s="127">
        <v>5</v>
      </c>
      <c r="J7" s="127">
        <v>6</v>
      </c>
      <c r="K7" s="127">
        <v>7</v>
      </c>
      <c r="L7" s="127">
        <v>8</v>
      </c>
      <c r="M7" s="127">
        <v>9</v>
      </c>
      <c r="N7" s="127">
        <v>10</v>
      </c>
      <c r="O7" s="127">
        <v>11</v>
      </c>
      <c r="P7" s="127">
        <v>12</v>
      </c>
      <c r="Q7" s="127">
        <v>13</v>
      </c>
      <c r="R7" s="127">
        <v>14</v>
      </c>
      <c r="S7" s="127">
        <v>15</v>
      </c>
      <c r="T7" s="127">
        <v>16</v>
      </c>
      <c r="U7" s="127">
        <v>17</v>
      </c>
      <c r="V7" s="127">
        <v>18</v>
      </c>
      <c r="W7" s="127">
        <v>19</v>
      </c>
      <c r="X7" s="127">
        <v>20</v>
      </c>
      <c r="Y7" s="127">
        <v>21</v>
      </c>
      <c r="Z7" s="127">
        <v>22</v>
      </c>
      <c r="AA7" s="127">
        <v>23</v>
      </c>
      <c r="AB7" s="127">
        <v>24</v>
      </c>
      <c r="AC7" s="93">
        <v>25</v>
      </c>
      <c r="AD7" s="127">
        <v>26</v>
      </c>
      <c r="AE7" s="93">
        <v>27</v>
      </c>
      <c r="AF7" s="127">
        <v>28</v>
      </c>
      <c r="AG7" s="93">
        <v>29</v>
      </c>
      <c r="AH7" s="127">
        <v>30</v>
      </c>
      <c r="AI7" s="93">
        <v>31</v>
      </c>
      <c r="AJ7" s="127">
        <v>32</v>
      </c>
      <c r="AK7" s="93">
        <v>33</v>
      </c>
      <c r="AL7" s="127">
        <v>34</v>
      </c>
      <c r="AM7" s="93">
        <v>35</v>
      </c>
      <c r="AN7" s="127">
        <v>36</v>
      </c>
      <c r="AO7" s="93">
        <v>37</v>
      </c>
      <c r="AP7" s="127">
        <v>38</v>
      </c>
      <c r="AQ7" s="93">
        <v>39</v>
      </c>
      <c r="AR7" s="127">
        <v>40</v>
      </c>
    </row>
    <row r="8" spans="1:48" ht="15" thickBot="1" x14ac:dyDescent="0.35">
      <c r="C8" s="56" t="s">
        <v>18</v>
      </c>
      <c r="D8" s="19">
        <v>43893</v>
      </c>
      <c r="E8" s="35">
        <v>43894</v>
      </c>
      <c r="F8" s="35">
        <v>43895</v>
      </c>
      <c r="G8" s="35">
        <v>43896</v>
      </c>
      <c r="H8" s="35">
        <v>43897</v>
      </c>
      <c r="I8" s="35">
        <v>43898</v>
      </c>
      <c r="J8" s="35">
        <v>43899</v>
      </c>
      <c r="K8" s="35">
        <v>43900</v>
      </c>
      <c r="L8" s="35">
        <v>43901</v>
      </c>
      <c r="M8" s="35">
        <v>43902</v>
      </c>
      <c r="N8" s="35">
        <v>43903</v>
      </c>
      <c r="O8" s="35">
        <v>43904</v>
      </c>
      <c r="P8" s="35">
        <v>43905</v>
      </c>
      <c r="Q8" s="35">
        <v>43906</v>
      </c>
      <c r="R8" s="35">
        <v>43907</v>
      </c>
      <c r="S8" s="35">
        <v>43908</v>
      </c>
      <c r="T8" s="35">
        <v>43909</v>
      </c>
      <c r="U8" s="35">
        <v>43910</v>
      </c>
      <c r="V8" s="35">
        <v>43911</v>
      </c>
      <c r="W8" s="35">
        <v>43912</v>
      </c>
      <c r="X8" s="35">
        <v>43913</v>
      </c>
      <c r="Y8" s="35">
        <v>43914</v>
      </c>
      <c r="Z8" s="35">
        <v>43915</v>
      </c>
      <c r="AA8" s="35">
        <v>43916</v>
      </c>
      <c r="AB8" s="35">
        <v>43917</v>
      </c>
      <c r="AC8" s="35">
        <v>43918</v>
      </c>
      <c r="AD8" s="35">
        <v>43919</v>
      </c>
      <c r="AE8" s="35">
        <v>43920</v>
      </c>
      <c r="AF8" s="35">
        <v>43921</v>
      </c>
      <c r="AG8" s="35">
        <v>43922</v>
      </c>
      <c r="AH8" s="35">
        <v>43923</v>
      </c>
      <c r="AI8" s="35">
        <v>43924</v>
      </c>
      <c r="AJ8" s="35">
        <v>43925</v>
      </c>
      <c r="AK8" s="35">
        <v>43926</v>
      </c>
      <c r="AL8" s="35">
        <v>43927</v>
      </c>
      <c r="AM8" s="35">
        <v>43928</v>
      </c>
      <c r="AN8" s="35">
        <v>43929</v>
      </c>
      <c r="AO8" s="35">
        <v>43930</v>
      </c>
      <c r="AP8" s="35">
        <v>43931</v>
      </c>
      <c r="AQ8" s="35">
        <v>43932</v>
      </c>
      <c r="AR8" s="35">
        <v>43933</v>
      </c>
    </row>
    <row r="9" spans="1:48" x14ac:dyDescent="0.3">
      <c r="A9" s="14"/>
      <c r="B9" s="27"/>
      <c r="C9" s="61" t="s">
        <v>428</v>
      </c>
      <c r="D9" s="24">
        <v>12</v>
      </c>
      <c r="E9" s="24">
        <v>17</v>
      </c>
      <c r="F9" s="24">
        <v>26</v>
      </c>
      <c r="G9" s="24">
        <v>41</v>
      </c>
      <c r="H9" s="24">
        <v>61</v>
      </c>
      <c r="I9" s="24">
        <v>96</v>
      </c>
      <c r="J9" s="24">
        <v>141</v>
      </c>
      <c r="K9" s="24">
        <v>168</v>
      </c>
      <c r="L9" s="24">
        <v>212</v>
      </c>
      <c r="M9" s="24">
        <v>265</v>
      </c>
      <c r="N9" s="24">
        <v>360</v>
      </c>
      <c r="O9" s="27">
        <v>403</v>
      </c>
      <c r="P9" s="27">
        <v>446</v>
      </c>
      <c r="Q9" s="27">
        <v>552</v>
      </c>
      <c r="R9">
        <v>669</v>
      </c>
      <c r="S9" s="27">
        <v>770</v>
      </c>
      <c r="T9" s="27">
        <v>879</v>
      </c>
      <c r="U9" s="27">
        <v>1011</v>
      </c>
      <c r="V9" s="27">
        <v>1178</v>
      </c>
      <c r="W9" s="27">
        <v>1393</v>
      </c>
      <c r="X9" s="27">
        <v>1545</v>
      </c>
      <c r="Y9" s="27">
        <v>1745</v>
      </c>
      <c r="Z9" s="27">
        <v>1919</v>
      </c>
      <c r="AA9" s="27">
        <v>2161</v>
      </c>
      <c r="AB9" s="27">
        <v>2488</v>
      </c>
      <c r="AC9" s="27">
        <v>2748</v>
      </c>
      <c r="AD9" s="27">
        <v>3017</v>
      </c>
      <c r="AE9" s="27">
        <v>3231</v>
      </c>
      <c r="AF9" s="27">
        <v>3412</v>
      </c>
      <c r="AG9" s="27">
        <v>3560</v>
      </c>
      <c r="AH9" s="6">
        <v>3790</v>
      </c>
      <c r="AI9" s="6">
        <v>3946</v>
      </c>
      <c r="AJ9" s="6">
        <v>4084</v>
      </c>
      <c r="AK9" s="27">
        <v>4263</v>
      </c>
      <c r="AL9" s="27">
        <v>4456</v>
      </c>
      <c r="AM9" s="27">
        <v>4614</v>
      </c>
      <c r="AN9" s="27">
        <v>4799</v>
      </c>
      <c r="AO9" s="27">
        <v>5011</v>
      </c>
      <c r="AP9" s="27">
        <v>5264</v>
      </c>
      <c r="AQ9" s="27">
        <v>5467</v>
      </c>
      <c r="AR9">
        <v>5721</v>
      </c>
      <c r="AT9" s="14" t="s">
        <v>14</v>
      </c>
      <c r="AV9">
        <v>310</v>
      </c>
    </row>
    <row r="10" spans="1:48" x14ac:dyDescent="0.3">
      <c r="A10" s="14"/>
      <c r="B10" s="27"/>
      <c r="C10" s="61" t="s">
        <v>430</v>
      </c>
      <c r="D10" s="24">
        <v>3</v>
      </c>
      <c r="E10" s="24">
        <v>7</v>
      </c>
      <c r="F10" s="24">
        <v>12</v>
      </c>
      <c r="G10" s="24">
        <v>20</v>
      </c>
      <c r="H10" s="24">
        <v>29</v>
      </c>
      <c r="I10" s="24">
        <v>31</v>
      </c>
      <c r="J10" s="24">
        <v>36</v>
      </c>
      <c r="K10" s="24">
        <v>46</v>
      </c>
      <c r="L10" s="24">
        <v>50</v>
      </c>
      <c r="M10" s="24">
        <v>63</v>
      </c>
      <c r="N10" s="24">
        <v>79</v>
      </c>
      <c r="O10" s="27">
        <v>95</v>
      </c>
      <c r="P10" s="27">
        <v>110</v>
      </c>
      <c r="Q10" s="27">
        <v>136</v>
      </c>
      <c r="R10">
        <v>175</v>
      </c>
      <c r="S10" s="27">
        <v>232</v>
      </c>
      <c r="T10" s="27">
        <v>301</v>
      </c>
      <c r="U10" s="27">
        <v>392</v>
      </c>
      <c r="V10" s="27">
        <v>463</v>
      </c>
      <c r="W10" s="27">
        <v>557</v>
      </c>
      <c r="X10" s="27">
        <v>617</v>
      </c>
      <c r="Y10" s="27">
        <v>722</v>
      </c>
      <c r="Z10" s="27">
        <v>846</v>
      </c>
      <c r="AA10" s="27">
        <v>1042</v>
      </c>
      <c r="AB10" s="27">
        <v>1249</v>
      </c>
      <c r="AC10" s="27">
        <v>1508</v>
      </c>
      <c r="AD10" s="27">
        <v>1669</v>
      </c>
      <c r="AE10" s="27">
        <v>1810</v>
      </c>
      <c r="AF10" s="27">
        <v>1949</v>
      </c>
      <c r="AG10" s="27">
        <v>2193</v>
      </c>
      <c r="AH10" s="6">
        <v>2416</v>
      </c>
      <c r="AI10" s="6">
        <v>2622</v>
      </c>
      <c r="AJ10" s="6">
        <v>2817</v>
      </c>
      <c r="AK10" s="27">
        <v>3115</v>
      </c>
      <c r="AL10" s="6">
        <v>3361</v>
      </c>
      <c r="AM10" s="27">
        <v>3500</v>
      </c>
      <c r="AN10" s="27">
        <v>3747</v>
      </c>
      <c r="AO10" s="27">
        <v>4064</v>
      </c>
      <c r="AP10" s="27">
        <v>4272</v>
      </c>
      <c r="AQ10" s="27">
        <v>4683</v>
      </c>
      <c r="AR10">
        <v>4906</v>
      </c>
      <c r="AT10" s="14" t="s">
        <v>16</v>
      </c>
      <c r="AV10">
        <v>381</v>
      </c>
    </row>
    <row r="11" spans="1:48" x14ac:dyDescent="0.3">
      <c r="A11" s="14"/>
      <c r="B11" s="27"/>
      <c r="C11" s="61" t="s">
        <v>429</v>
      </c>
      <c r="D11" s="24">
        <v>4</v>
      </c>
      <c r="E11" s="24">
        <v>7</v>
      </c>
      <c r="F11" s="24">
        <v>9</v>
      </c>
      <c r="G11" s="24">
        <v>10</v>
      </c>
      <c r="H11" s="24">
        <v>17</v>
      </c>
      <c r="I11" s="24">
        <v>22</v>
      </c>
      <c r="J11" s="24">
        <v>23</v>
      </c>
      <c r="K11" s="24">
        <v>29</v>
      </c>
      <c r="L11" s="24">
        <v>49</v>
      </c>
      <c r="M11" s="24">
        <v>42</v>
      </c>
      <c r="N11" s="24">
        <v>63</v>
      </c>
      <c r="O11" s="27">
        <v>83</v>
      </c>
      <c r="P11" s="27">
        <v>91</v>
      </c>
      <c r="Q11" s="27">
        <v>115</v>
      </c>
      <c r="R11">
        <v>148</v>
      </c>
      <c r="S11" s="27">
        <v>169</v>
      </c>
      <c r="T11" s="27">
        <v>239</v>
      </c>
      <c r="U11" s="27">
        <v>322</v>
      </c>
      <c r="V11" s="27">
        <v>422</v>
      </c>
      <c r="W11" s="27">
        <v>496</v>
      </c>
      <c r="X11" s="27">
        <v>555</v>
      </c>
      <c r="Y11" s="27">
        <v>688</v>
      </c>
      <c r="Z11" s="27">
        <v>814</v>
      </c>
      <c r="AA11" s="27">
        <v>1029</v>
      </c>
      <c r="AB11" s="27">
        <v>1235</v>
      </c>
      <c r="AC11" s="27">
        <v>1401</v>
      </c>
      <c r="AD11" s="27">
        <v>1554</v>
      </c>
      <c r="AE11" s="27">
        <v>1702</v>
      </c>
      <c r="AF11" s="27">
        <v>1845</v>
      </c>
      <c r="AG11" s="27">
        <v>2017</v>
      </c>
      <c r="AH11" s="6">
        <v>2201</v>
      </c>
      <c r="AI11" s="6">
        <v>2372</v>
      </c>
      <c r="AJ11" s="6">
        <v>2546</v>
      </c>
      <c r="AK11" s="27">
        <v>2776</v>
      </c>
      <c r="AL11" s="27">
        <v>2891</v>
      </c>
      <c r="AM11" s="27">
        <v>3015</v>
      </c>
      <c r="AN11" s="27">
        <v>3145</v>
      </c>
      <c r="AO11" s="27">
        <v>3325</v>
      </c>
      <c r="AP11" s="27">
        <v>3561</v>
      </c>
      <c r="AQ11" s="27">
        <v>3718</v>
      </c>
      <c r="AR11">
        <v>3906</v>
      </c>
      <c r="AT11" s="14" t="s">
        <v>22</v>
      </c>
      <c r="AV11">
        <v>360</v>
      </c>
    </row>
    <row r="12" spans="1:48" x14ac:dyDescent="0.3">
      <c r="A12" s="14"/>
      <c r="B12" s="27"/>
      <c r="C12" s="22" t="s">
        <v>10</v>
      </c>
      <c r="D12" s="24"/>
      <c r="E12" s="24">
        <v>1</v>
      </c>
      <c r="F12" s="24">
        <v>2</v>
      </c>
      <c r="G12" s="24">
        <v>10</v>
      </c>
      <c r="H12" s="24">
        <v>13</v>
      </c>
      <c r="I12" s="24">
        <v>23</v>
      </c>
      <c r="J12" s="24">
        <v>27</v>
      </c>
      <c r="K12" s="24">
        <v>30</v>
      </c>
      <c r="L12" s="24">
        <v>34</v>
      </c>
      <c r="M12" s="24">
        <v>54</v>
      </c>
      <c r="N12" s="24">
        <v>64</v>
      </c>
      <c r="O12" s="27">
        <v>76</v>
      </c>
      <c r="P12" s="27">
        <v>99</v>
      </c>
      <c r="Q12" s="27">
        <v>135</v>
      </c>
      <c r="R12">
        <v>174</v>
      </c>
      <c r="S12" s="27">
        <v>211</v>
      </c>
      <c r="T12" s="27">
        <v>242</v>
      </c>
      <c r="U12" s="27">
        <v>307</v>
      </c>
      <c r="V12" s="27">
        <v>368</v>
      </c>
      <c r="W12" s="27">
        <v>428</v>
      </c>
      <c r="X12" s="27">
        <v>508</v>
      </c>
      <c r="Y12" s="27">
        <v>584</v>
      </c>
      <c r="Z12" s="27">
        <v>687</v>
      </c>
      <c r="AA12" s="27">
        <v>822</v>
      </c>
      <c r="AB12" s="27">
        <v>953</v>
      </c>
      <c r="AC12" s="27">
        <v>1088</v>
      </c>
      <c r="AD12" s="27">
        <v>1270</v>
      </c>
      <c r="AE12" s="27">
        <v>1377</v>
      </c>
      <c r="AF12" s="27">
        <v>1475</v>
      </c>
      <c r="AG12" s="27">
        <v>1615</v>
      </c>
      <c r="AH12" s="6">
        <v>1727</v>
      </c>
      <c r="AI12" s="6">
        <v>1882</v>
      </c>
      <c r="AJ12" s="6">
        <v>1985</v>
      </c>
      <c r="AK12" s="27">
        <v>2110</v>
      </c>
      <c r="AL12" s="27">
        <v>2210</v>
      </c>
      <c r="AM12" s="27">
        <v>2300</v>
      </c>
      <c r="AN12" s="27">
        <v>2391</v>
      </c>
      <c r="AO12" s="27">
        <v>2526</v>
      </c>
      <c r="AP12" s="27">
        <v>2690</v>
      </c>
      <c r="AQ12" s="27">
        <v>2845</v>
      </c>
      <c r="AR12">
        <v>3015</v>
      </c>
      <c r="AT12" s="14" t="s">
        <v>10</v>
      </c>
      <c r="AV12">
        <v>3015</v>
      </c>
    </row>
    <row r="13" spans="1:48" x14ac:dyDescent="0.3">
      <c r="A13" s="14"/>
      <c r="B13" s="27"/>
      <c r="C13" s="22" t="s">
        <v>11</v>
      </c>
      <c r="D13" s="24"/>
      <c r="E13" s="24"/>
      <c r="F13" s="24">
        <v>2</v>
      </c>
      <c r="G13" s="24">
        <v>6</v>
      </c>
      <c r="H13" s="24">
        <v>9</v>
      </c>
      <c r="I13" s="24">
        <v>11</v>
      </c>
      <c r="J13" s="24">
        <v>18</v>
      </c>
      <c r="K13" s="24">
        <v>22</v>
      </c>
      <c r="L13" s="24">
        <v>48</v>
      </c>
      <c r="M13" s="24">
        <v>48</v>
      </c>
      <c r="N13" s="24">
        <v>67</v>
      </c>
      <c r="O13" s="27">
        <v>104</v>
      </c>
      <c r="P13" s="27">
        <v>129</v>
      </c>
      <c r="Q13" s="27">
        <v>149</v>
      </c>
      <c r="R13">
        <v>161</v>
      </c>
      <c r="S13" s="27">
        <v>213</v>
      </c>
      <c r="T13" s="27">
        <v>250</v>
      </c>
      <c r="U13" s="27">
        <v>311</v>
      </c>
      <c r="V13" s="27">
        <v>365</v>
      </c>
      <c r="W13" s="27">
        <v>395</v>
      </c>
      <c r="X13" s="27">
        <v>433</v>
      </c>
      <c r="Y13" s="27">
        <v>588</v>
      </c>
      <c r="Z13" s="27">
        <v>687</v>
      </c>
      <c r="AA13" s="27">
        <v>880</v>
      </c>
      <c r="AB13" s="27">
        <v>970</v>
      </c>
      <c r="AC13" s="27">
        <v>1097</v>
      </c>
      <c r="AD13" s="27">
        <v>1194</v>
      </c>
      <c r="AE13" s="27">
        <v>1309</v>
      </c>
      <c r="AF13" s="27">
        <v>1426</v>
      </c>
      <c r="AG13" s="27">
        <v>1513</v>
      </c>
      <c r="AH13" s="6">
        <v>1598</v>
      </c>
      <c r="AI13" s="6">
        <v>1711</v>
      </c>
      <c r="AJ13" s="6">
        <v>1762</v>
      </c>
      <c r="AK13" s="27">
        <v>1904</v>
      </c>
      <c r="AL13" s="27">
        <v>2011</v>
      </c>
      <c r="AM13" s="27">
        <v>2099</v>
      </c>
      <c r="AN13" s="27">
        <v>2181</v>
      </c>
      <c r="AO13" s="27">
        <v>2307</v>
      </c>
      <c r="AP13" s="27">
        <v>2410</v>
      </c>
      <c r="AQ13" s="27">
        <v>2535</v>
      </c>
      <c r="AR13">
        <v>2651</v>
      </c>
      <c r="AT13" s="14" t="s">
        <v>17</v>
      </c>
      <c r="AV13">
        <v>274</v>
      </c>
    </row>
    <row r="14" spans="1:48" x14ac:dyDescent="0.3">
      <c r="A14" s="14"/>
      <c r="B14" s="27"/>
      <c r="C14" s="22" t="s">
        <v>8</v>
      </c>
      <c r="D14" s="24">
        <v>3</v>
      </c>
      <c r="E14" s="24">
        <v>3</v>
      </c>
      <c r="F14" s="24">
        <v>17</v>
      </c>
      <c r="G14" s="24">
        <v>24</v>
      </c>
      <c r="H14" s="24">
        <v>36</v>
      </c>
      <c r="I14" s="24">
        <v>38</v>
      </c>
      <c r="J14" s="24">
        <v>40</v>
      </c>
      <c r="K14" s="24">
        <v>42</v>
      </c>
      <c r="L14" s="24">
        <v>63</v>
      </c>
      <c r="M14" s="24">
        <v>80</v>
      </c>
      <c r="N14" s="24">
        <v>83</v>
      </c>
      <c r="O14" s="27">
        <v>87</v>
      </c>
      <c r="P14" s="27">
        <v>109</v>
      </c>
      <c r="Q14" s="27">
        <v>141</v>
      </c>
      <c r="R14">
        <v>157</v>
      </c>
      <c r="S14" s="27">
        <v>181</v>
      </c>
      <c r="T14" s="27">
        <v>219</v>
      </c>
      <c r="U14" s="27">
        <v>250</v>
      </c>
      <c r="V14" s="27">
        <v>297</v>
      </c>
      <c r="W14" s="27">
        <v>327</v>
      </c>
      <c r="X14" s="27">
        <v>384</v>
      </c>
      <c r="Y14" s="27">
        <v>435</v>
      </c>
      <c r="Z14" s="27">
        <v>522</v>
      </c>
      <c r="AA14" s="27">
        <v>656</v>
      </c>
      <c r="AB14" s="27">
        <v>743</v>
      </c>
      <c r="AC14" s="27">
        <v>824</v>
      </c>
      <c r="AD14" s="27">
        <v>914</v>
      </c>
      <c r="AE14" s="27">
        <v>980</v>
      </c>
      <c r="AF14" s="27">
        <v>1046</v>
      </c>
      <c r="AG14" s="27">
        <v>1111</v>
      </c>
      <c r="AH14" s="6">
        <v>1200</v>
      </c>
      <c r="AI14" s="6">
        <v>1269</v>
      </c>
      <c r="AJ14" s="6">
        <v>1330</v>
      </c>
      <c r="AK14" s="27">
        <v>1424</v>
      </c>
      <c r="AL14" s="6">
        <v>1476</v>
      </c>
      <c r="AM14" s="6">
        <v>1528</v>
      </c>
      <c r="AN14" s="27">
        <v>1599</v>
      </c>
      <c r="AO14" s="27">
        <v>1659</v>
      </c>
      <c r="AP14" s="27">
        <v>1719</v>
      </c>
      <c r="AQ14" s="27">
        <v>1772</v>
      </c>
      <c r="AR14">
        <v>1852</v>
      </c>
      <c r="AT14" s="14" t="s">
        <v>11</v>
      </c>
      <c r="AV14">
        <v>2651</v>
      </c>
    </row>
    <row r="15" spans="1:48" x14ac:dyDescent="0.3">
      <c r="A15" s="14"/>
      <c r="B15" s="27"/>
      <c r="C15" s="22" t="s">
        <v>13</v>
      </c>
      <c r="D15" s="24"/>
      <c r="E15" s="24"/>
      <c r="F15" s="24">
        <v>1</v>
      </c>
      <c r="G15" s="24">
        <v>1</v>
      </c>
      <c r="H15" s="24">
        <v>4</v>
      </c>
      <c r="I15" s="24">
        <v>9</v>
      </c>
      <c r="J15" s="24">
        <v>10</v>
      </c>
      <c r="K15" s="24">
        <v>10</v>
      </c>
      <c r="L15" s="24">
        <v>12</v>
      </c>
      <c r="M15" s="24">
        <v>13</v>
      </c>
      <c r="N15" s="24">
        <v>18</v>
      </c>
      <c r="O15" s="27">
        <v>23</v>
      </c>
      <c r="P15" s="27">
        <v>28</v>
      </c>
      <c r="Q15" s="27">
        <v>38</v>
      </c>
      <c r="R15">
        <v>47</v>
      </c>
      <c r="S15" s="27">
        <v>61</v>
      </c>
      <c r="T15" s="27">
        <v>77</v>
      </c>
      <c r="U15" s="27">
        <v>102</v>
      </c>
      <c r="V15" s="27">
        <v>165</v>
      </c>
      <c r="W15" s="27">
        <v>192</v>
      </c>
      <c r="X15" s="27">
        <v>225</v>
      </c>
      <c r="Y15" s="27">
        <v>271</v>
      </c>
      <c r="Z15" s="27">
        <v>343</v>
      </c>
      <c r="AA15" s="27">
        <v>398</v>
      </c>
      <c r="AB15" s="27">
        <v>459</v>
      </c>
      <c r="AC15" s="27">
        <v>525</v>
      </c>
      <c r="AD15" s="27">
        <v>599</v>
      </c>
      <c r="AE15" s="27">
        <v>657</v>
      </c>
      <c r="AF15" s="27">
        <v>698</v>
      </c>
      <c r="AG15" s="27">
        <v>779</v>
      </c>
      <c r="AH15" s="6">
        <v>865</v>
      </c>
      <c r="AI15" s="6">
        <v>944</v>
      </c>
      <c r="AJ15" s="6">
        <v>1057</v>
      </c>
      <c r="AK15" s="27">
        <v>1140</v>
      </c>
      <c r="AL15" s="27">
        <v>1211</v>
      </c>
      <c r="AM15" s="27">
        <v>1279</v>
      </c>
      <c r="AN15" s="27">
        <v>1345</v>
      </c>
      <c r="AO15" s="27">
        <v>1425</v>
      </c>
      <c r="AP15" s="27">
        <v>1616</v>
      </c>
      <c r="AQ15" s="27">
        <v>1713</v>
      </c>
      <c r="AR15">
        <v>1784</v>
      </c>
      <c r="AT15" s="14" t="s">
        <v>7</v>
      </c>
      <c r="AV15">
        <v>5721</v>
      </c>
    </row>
    <row r="16" spans="1:48" x14ac:dyDescent="0.3">
      <c r="A16" s="14"/>
      <c r="B16" s="27"/>
      <c r="C16" s="22" t="s">
        <v>15</v>
      </c>
      <c r="D16" s="24"/>
      <c r="E16" s="24"/>
      <c r="F16" s="24"/>
      <c r="G16" s="24">
        <v>3</v>
      </c>
      <c r="H16" s="24">
        <v>2</v>
      </c>
      <c r="I16" s="24">
        <v>2</v>
      </c>
      <c r="J16" s="24">
        <v>2</v>
      </c>
      <c r="K16" s="24">
        <v>4</v>
      </c>
      <c r="L16" s="24">
        <v>8</v>
      </c>
      <c r="M16" s="24">
        <v>9</v>
      </c>
      <c r="N16" s="24">
        <v>9</v>
      </c>
      <c r="O16" s="27">
        <v>10</v>
      </c>
      <c r="P16" s="27">
        <v>12</v>
      </c>
      <c r="Q16" s="27">
        <v>17</v>
      </c>
      <c r="R16">
        <v>23</v>
      </c>
      <c r="S16" s="27">
        <v>30</v>
      </c>
      <c r="T16" s="27">
        <v>36</v>
      </c>
      <c r="U16" s="27">
        <v>40</v>
      </c>
      <c r="V16" s="27">
        <v>49</v>
      </c>
      <c r="W16" s="27">
        <v>50</v>
      </c>
      <c r="X16" s="27">
        <v>57</v>
      </c>
      <c r="Y16" s="27">
        <v>66</v>
      </c>
      <c r="Z16" s="27">
        <v>78</v>
      </c>
      <c r="AA16" s="27">
        <v>91</v>
      </c>
      <c r="AB16" s="27">
        <v>109</v>
      </c>
      <c r="AC16" s="27">
        <v>120</v>
      </c>
      <c r="AD16" s="27">
        <v>134</v>
      </c>
      <c r="AE16" s="27">
        <v>148</v>
      </c>
      <c r="AF16" s="27">
        <v>161</v>
      </c>
      <c r="AG16" s="27">
        <v>178</v>
      </c>
      <c r="AH16" s="6">
        <v>195</v>
      </c>
      <c r="AI16" s="6">
        <v>218</v>
      </c>
      <c r="AJ16" s="6">
        <v>235</v>
      </c>
      <c r="AK16" s="27">
        <v>242</v>
      </c>
      <c r="AL16" s="6">
        <v>279</v>
      </c>
      <c r="AM16" s="6">
        <v>312</v>
      </c>
      <c r="AN16" s="27">
        <v>330</v>
      </c>
      <c r="AO16" s="27">
        <v>360</v>
      </c>
      <c r="AP16" s="27">
        <v>386</v>
      </c>
      <c r="AQ16" s="27">
        <v>412</v>
      </c>
      <c r="AR16">
        <v>427</v>
      </c>
      <c r="AT16" s="14" t="s">
        <v>12</v>
      </c>
      <c r="AV16">
        <v>3906</v>
      </c>
    </row>
    <row r="17" spans="1:48" x14ac:dyDescent="0.3">
      <c r="A17" s="14"/>
      <c r="B17" s="27"/>
      <c r="C17" s="22" t="s">
        <v>16</v>
      </c>
      <c r="D17" s="24"/>
      <c r="E17" s="24"/>
      <c r="F17" s="24">
        <v>1</v>
      </c>
      <c r="G17" s="24">
        <v>2</v>
      </c>
      <c r="H17" s="24">
        <v>2</v>
      </c>
      <c r="I17" s="24">
        <v>2</v>
      </c>
      <c r="J17" s="24">
        <v>2</v>
      </c>
      <c r="K17" s="24">
        <v>2</v>
      </c>
      <c r="L17" s="24">
        <v>4</v>
      </c>
      <c r="M17" s="24">
        <v>3</v>
      </c>
      <c r="N17" s="24">
        <v>7</v>
      </c>
      <c r="O17" s="27">
        <v>12</v>
      </c>
      <c r="P17" s="27">
        <v>17</v>
      </c>
      <c r="Q17" s="27">
        <v>21</v>
      </c>
      <c r="R17">
        <v>23</v>
      </c>
      <c r="S17" s="27">
        <v>29</v>
      </c>
      <c r="T17" s="27">
        <v>35</v>
      </c>
      <c r="U17" s="27">
        <v>40</v>
      </c>
      <c r="V17" s="27">
        <v>48</v>
      </c>
      <c r="W17" s="27">
        <v>55</v>
      </c>
      <c r="X17" s="27">
        <v>62</v>
      </c>
      <c r="Y17" s="27">
        <v>68</v>
      </c>
      <c r="Z17" s="27">
        <v>78</v>
      </c>
      <c r="AA17" s="27">
        <v>95</v>
      </c>
      <c r="AB17" s="27">
        <v>108</v>
      </c>
      <c r="AC17" s="27">
        <v>120</v>
      </c>
      <c r="AD17" s="27">
        <v>139</v>
      </c>
      <c r="AE17" s="27">
        <v>146</v>
      </c>
      <c r="AF17" s="27">
        <v>166</v>
      </c>
      <c r="AG17" s="27">
        <v>189</v>
      </c>
      <c r="AH17" s="6">
        <v>203</v>
      </c>
      <c r="AI17" s="6">
        <v>225</v>
      </c>
      <c r="AJ17" s="6">
        <v>234</v>
      </c>
      <c r="AK17" s="27">
        <v>254</v>
      </c>
      <c r="AL17" s="27">
        <v>264</v>
      </c>
      <c r="AM17" s="27">
        <v>274</v>
      </c>
      <c r="AN17" s="27">
        <v>293</v>
      </c>
      <c r="AO17" s="27">
        <v>303</v>
      </c>
      <c r="AP17" s="27">
        <v>328</v>
      </c>
      <c r="AQ17" s="27">
        <v>367</v>
      </c>
      <c r="AR17">
        <v>381</v>
      </c>
      <c r="AT17" s="14" t="s">
        <v>13</v>
      </c>
      <c r="AV17">
        <v>1784</v>
      </c>
    </row>
    <row r="18" spans="1:48" x14ac:dyDescent="0.3">
      <c r="A18" s="14"/>
      <c r="C18" s="22" t="s">
        <v>22</v>
      </c>
      <c r="D18" s="24"/>
      <c r="E18" s="24"/>
      <c r="F18" s="24">
        <v>4</v>
      </c>
      <c r="G18" s="24">
        <v>6</v>
      </c>
      <c r="H18" s="24">
        <v>8</v>
      </c>
      <c r="I18" s="24">
        <v>9</v>
      </c>
      <c r="J18" s="24">
        <v>11</v>
      </c>
      <c r="K18" s="24">
        <v>15</v>
      </c>
      <c r="L18" s="24">
        <v>5</v>
      </c>
      <c r="M18" s="24">
        <v>8</v>
      </c>
      <c r="N18" s="24">
        <v>9</v>
      </c>
      <c r="O18" s="27">
        <v>10</v>
      </c>
      <c r="P18" s="27">
        <v>12</v>
      </c>
      <c r="Q18" s="27">
        <v>14</v>
      </c>
      <c r="R18">
        <v>29</v>
      </c>
      <c r="S18" s="27">
        <v>34</v>
      </c>
      <c r="T18" s="27">
        <v>38</v>
      </c>
      <c r="U18" s="27">
        <v>40</v>
      </c>
      <c r="V18" s="27">
        <v>53</v>
      </c>
      <c r="W18" s="27">
        <v>57</v>
      </c>
      <c r="X18" s="27">
        <v>61</v>
      </c>
      <c r="Y18" s="27">
        <v>68</v>
      </c>
      <c r="Z18" s="27">
        <v>81</v>
      </c>
      <c r="AA18" s="27">
        <v>71</v>
      </c>
      <c r="AB18" s="27">
        <v>83</v>
      </c>
      <c r="AC18" s="27">
        <v>96</v>
      </c>
      <c r="AD18" s="27">
        <v>118</v>
      </c>
      <c r="AE18" s="27">
        <v>123</v>
      </c>
      <c r="AF18" s="27">
        <v>130</v>
      </c>
      <c r="AG18" s="27">
        <v>144</v>
      </c>
      <c r="AH18" s="6">
        <v>165</v>
      </c>
      <c r="AI18" s="6">
        <v>180</v>
      </c>
      <c r="AJ18" s="6">
        <v>197</v>
      </c>
      <c r="AK18" s="27">
        <v>214</v>
      </c>
      <c r="AL18" s="27">
        <v>222</v>
      </c>
      <c r="AM18" s="27">
        <v>227</v>
      </c>
      <c r="AN18" s="27">
        <v>260</v>
      </c>
      <c r="AO18" s="27">
        <v>297</v>
      </c>
      <c r="AP18" s="27">
        <v>326</v>
      </c>
      <c r="AQ18" s="27">
        <v>341</v>
      </c>
      <c r="AR18">
        <v>360</v>
      </c>
      <c r="AT18" s="14" t="s">
        <v>8</v>
      </c>
      <c r="AV18">
        <v>4906</v>
      </c>
    </row>
    <row r="19" spans="1:48" x14ac:dyDescent="0.3">
      <c r="A19" s="14"/>
      <c r="C19" s="22" t="s">
        <v>14</v>
      </c>
      <c r="D19" s="24">
        <v>2</v>
      </c>
      <c r="E19" s="24">
        <v>2</v>
      </c>
      <c r="F19" s="24">
        <v>3</v>
      </c>
      <c r="G19" s="24">
        <v>3</v>
      </c>
      <c r="H19" s="24">
        <v>3</v>
      </c>
      <c r="I19" s="24">
        <v>8</v>
      </c>
      <c r="J19" s="24">
        <v>10</v>
      </c>
      <c r="K19" s="24">
        <v>12</v>
      </c>
      <c r="L19" s="24">
        <v>12</v>
      </c>
      <c r="M19" s="24">
        <v>13</v>
      </c>
      <c r="N19" s="24">
        <v>13</v>
      </c>
      <c r="O19" s="36">
        <v>15</v>
      </c>
      <c r="P19" s="36">
        <v>15</v>
      </c>
      <c r="Q19" s="36">
        <v>15</v>
      </c>
      <c r="R19" s="24">
        <v>16</v>
      </c>
      <c r="S19" s="36">
        <v>21</v>
      </c>
      <c r="T19" s="36">
        <v>24</v>
      </c>
      <c r="U19" s="36">
        <v>31</v>
      </c>
      <c r="V19" s="36">
        <v>37</v>
      </c>
      <c r="W19" s="36">
        <v>40</v>
      </c>
      <c r="X19" s="36">
        <v>47</v>
      </c>
      <c r="Y19" s="36">
        <v>54</v>
      </c>
      <c r="Z19" s="36">
        <v>60</v>
      </c>
      <c r="AA19" s="36">
        <v>72</v>
      </c>
      <c r="AB19" s="36">
        <v>81</v>
      </c>
      <c r="AC19" s="36">
        <v>98</v>
      </c>
      <c r="AD19" s="36">
        <v>113</v>
      </c>
      <c r="AE19" s="36">
        <v>117</v>
      </c>
      <c r="AF19" s="27">
        <v>126</v>
      </c>
      <c r="AG19">
        <v>146</v>
      </c>
      <c r="AH19" s="6">
        <v>160</v>
      </c>
      <c r="AI19" s="6">
        <v>171</v>
      </c>
      <c r="AJ19" s="6">
        <v>190</v>
      </c>
      <c r="AK19">
        <v>206</v>
      </c>
      <c r="AL19">
        <v>215</v>
      </c>
      <c r="AM19">
        <v>218</v>
      </c>
      <c r="AN19">
        <v>232</v>
      </c>
      <c r="AO19">
        <v>249</v>
      </c>
      <c r="AP19">
        <v>274</v>
      </c>
      <c r="AQ19">
        <v>296</v>
      </c>
      <c r="AR19">
        <v>310</v>
      </c>
      <c r="AT19" s="14" t="s">
        <v>15</v>
      </c>
      <c r="AV19">
        <v>1852</v>
      </c>
    </row>
    <row r="20" spans="1:48" ht="15" thickBot="1" x14ac:dyDescent="0.35">
      <c r="A20" s="14"/>
      <c r="C20" s="23" t="s">
        <v>17</v>
      </c>
      <c r="D20" s="24"/>
      <c r="E20" s="24"/>
      <c r="F20" s="24"/>
      <c r="G20" s="24"/>
      <c r="H20" s="24"/>
      <c r="I20" s="24"/>
      <c r="J20" s="24"/>
      <c r="K20" s="24"/>
      <c r="L20" s="24"/>
      <c r="M20" s="24">
        <v>3</v>
      </c>
      <c r="N20" s="24">
        <v>4</v>
      </c>
      <c r="O20" s="27">
        <v>4</v>
      </c>
      <c r="P20" s="27">
        <v>9</v>
      </c>
      <c r="Q20" s="27">
        <v>10</v>
      </c>
      <c r="R20">
        <v>11</v>
      </c>
      <c r="S20" s="27">
        <v>16</v>
      </c>
      <c r="T20" s="27">
        <v>31</v>
      </c>
      <c r="U20" s="27">
        <v>36</v>
      </c>
      <c r="V20" s="27">
        <v>49</v>
      </c>
      <c r="W20" s="27">
        <v>59</v>
      </c>
      <c r="X20" s="27">
        <v>71</v>
      </c>
      <c r="Y20" s="27">
        <v>71</v>
      </c>
      <c r="Z20" s="27">
        <v>84</v>
      </c>
      <c r="AA20" s="27">
        <v>114</v>
      </c>
      <c r="AB20" s="27">
        <v>125</v>
      </c>
      <c r="AC20" s="27">
        <v>137</v>
      </c>
      <c r="AD20" s="27">
        <v>145</v>
      </c>
      <c r="AE20" s="27">
        <v>150</v>
      </c>
      <c r="AF20" s="27">
        <v>161</v>
      </c>
      <c r="AG20" s="27">
        <v>169</v>
      </c>
      <c r="AH20" s="6">
        <v>177</v>
      </c>
      <c r="AI20" s="6">
        <v>183</v>
      </c>
      <c r="AJ20" s="6">
        <v>190</v>
      </c>
      <c r="AK20" s="27">
        <v>203</v>
      </c>
      <c r="AL20" s="27">
        <v>207</v>
      </c>
      <c r="AM20" s="27">
        <v>214</v>
      </c>
      <c r="AN20" s="27">
        <v>227</v>
      </c>
      <c r="AO20" s="27">
        <v>236</v>
      </c>
      <c r="AP20" s="27">
        <v>251</v>
      </c>
      <c r="AQ20" s="27">
        <v>264</v>
      </c>
      <c r="AR20">
        <v>274</v>
      </c>
      <c r="AT20" s="14" t="s">
        <v>9</v>
      </c>
      <c r="AV20">
        <v>427</v>
      </c>
    </row>
    <row r="21" spans="1:48" x14ac:dyDescent="0.3">
      <c r="C21" s="24"/>
      <c r="AV21">
        <f>SUM(AV9:AV20)</f>
        <v>25587</v>
      </c>
    </row>
    <row r="22" spans="1:48" x14ac:dyDescent="0.3">
      <c r="C22" s="21"/>
      <c r="D22" s="24"/>
      <c r="E22" s="24"/>
      <c r="F22" s="24"/>
      <c r="G22" s="24"/>
      <c r="H22" s="24"/>
      <c r="I22" s="24"/>
      <c r="J22" s="24"/>
      <c r="K22" s="24"/>
      <c r="L22" s="24"/>
      <c r="O22" s="27"/>
    </row>
    <row r="23" spans="1:48" x14ac:dyDescent="0.3">
      <c r="AC23" s="6"/>
      <c r="AD23" s="6"/>
    </row>
    <row r="24" spans="1:48" x14ac:dyDescent="0.3">
      <c r="C24" s="95" t="s">
        <v>522</v>
      </c>
      <c r="D24">
        <v>16</v>
      </c>
      <c r="E24" s="6">
        <f>D24*1.10409</f>
        <v>17.66544</v>
      </c>
      <c r="F24" s="6">
        <f t="shared" ref="F24:AT24" si="0">E24*1.10409</f>
        <v>19.504235649600002</v>
      </c>
      <c r="G24" s="6">
        <f t="shared" si="0"/>
        <v>21.534431538366867</v>
      </c>
      <c r="H24" s="6">
        <f t="shared" si="0"/>
        <v>23.775950517195476</v>
      </c>
      <c r="I24" s="6">
        <f t="shared" si="0"/>
        <v>26.250789206530353</v>
      </c>
      <c r="J24" s="6">
        <f t="shared" si="0"/>
        <v>28.983233855038097</v>
      </c>
      <c r="K24" s="6">
        <f t="shared" si="0"/>
        <v>32.000098667009013</v>
      </c>
      <c r="L24" s="6">
        <f t="shared" si="0"/>
        <v>35.330988937257985</v>
      </c>
      <c r="M24" s="6">
        <f t="shared" si="0"/>
        <v>39.008591575737171</v>
      </c>
      <c r="N24" s="6">
        <f t="shared" si="0"/>
        <v>43.068995872855652</v>
      </c>
      <c r="O24" s="6">
        <f t="shared" si="0"/>
        <v>47.552047653261198</v>
      </c>
      <c r="P24" s="6">
        <f t="shared" si="0"/>
        <v>52.501740293489156</v>
      </c>
      <c r="Q24" s="6">
        <f t="shared" si="0"/>
        <v>57.966646440638442</v>
      </c>
      <c r="R24" s="6">
        <f t="shared" si="0"/>
        <v>64.000394668644503</v>
      </c>
      <c r="S24" s="6">
        <f t="shared" si="0"/>
        <v>70.662195749703713</v>
      </c>
      <c r="T24" s="6">
        <f t="shared" si="0"/>
        <v>78.017423705290369</v>
      </c>
      <c r="U24" s="6">
        <f t="shared" si="0"/>
        <v>86.138257338774039</v>
      </c>
      <c r="V24" s="6">
        <f t="shared" si="0"/>
        <v>95.104388545167026</v>
      </c>
      <c r="W24" s="6">
        <f t="shared" si="0"/>
        <v>105.00380434883347</v>
      </c>
      <c r="X24" s="6">
        <f t="shared" si="0"/>
        <v>115.93365034350354</v>
      </c>
      <c r="Y24" s="6">
        <f t="shared" si="0"/>
        <v>128.00118400775884</v>
      </c>
      <c r="Z24" s="6">
        <f t="shared" si="0"/>
        <v>141.32482725112646</v>
      </c>
      <c r="AA24" s="6">
        <f t="shared" si="0"/>
        <v>156.03532851969621</v>
      </c>
      <c r="AB24" s="6">
        <f t="shared" si="0"/>
        <v>172.27704586531138</v>
      </c>
      <c r="AC24" s="6">
        <f t="shared" si="0"/>
        <v>190.20936356943164</v>
      </c>
      <c r="AD24" s="6">
        <f t="shared" si="0"/>
        <v>210.00825622337379</v>
      </c>
      <c r="AE24" s="6">
        <f t="shared" si="0"/>
        <v>231.86801561366477</v>
      </c>
      <c r="AF24" s="6">
        <f t="shared" si="0"/>
        <v>256.00315735889114</v>
      </c>
      <c r="AG24" s="6">
        <f t="shared" si="0"/>
        <v>282.65052600837811</v>
      </c>
      <c r="AH24" s="6">
        <f t="shared" si="0"/>
        <v>312.07161926059018</v>
      </c>
      <c r="AI24" s="6">
        <f t="shared" si="0"/>
        <v>344.55515410942502</v>
      </c>
      <c r="AJ24" s="6">
        <f t="shared" si="0"/>
        <v>380.41990010067508</v>
      </c>
      <c r="AK24" s="6">
        <f t="shared" si="0"/>
        <v>420.01780750215437</v>
      </c>
      <c r="AL24" s="6">
        <f t="shared" si="0"/>
        <v>463.73746108505361</v>
      </c>
      <c r="AM24" s="6">
        <f t="shared" si="0"/>
        <v>512.00789340939684</v>
      </c>
      <c r="AN24" s="6">
        <f t="shared" si="0"/>
        <v>565.30279503438101</v>
      </c>
      <c r="AO24" s="6">
        <f t="shared" si="0"/>
        <v>624.14516296950978</v>
      </c>
      <c r="AP24" s="6">
        <f t="shared" si="0"/>
        <v>689.1124329830061</v>
      </c>
      <c r="AQ24" s="6">
        <f t="shared" si="0"/>
        <v>760.84214613220718</v>
      </c>
      <c r="AR24" s="6">
        <f t="shared" si="0"/>
        <v>840.03820512310858</v>
      </c>
      <c r="AS24" s="6">
        <f t="shared" si="0"/>
        <v>927.47778189437292</v>
      </c>
      <c r="AT24" s="6">
        <f t="shared" si="0"/>
        <v>1024.0189442117583</v>
      </c>
    </row>
    <row r="25" spans="1:48" x14ac:dyDescent="0.3">
      <c r="C25" s="95" t="s">
        <v>485</v>
      </c>
      <c r="D25">
        <v>16</v>
      </c>
      <c r="E25" s="6">
        <f>D25*1.25992</f>
        <v>20.158719999999999</v>
      </c>
      <c r="F25" s="6">
        <f t="shared" ref="F25:AT25" si="1">E25*1.25992</f>
        <v>25.398374502399996</v>
      </c>
      <c r="G25" s="6">
        <f t="shared" si="1"/>
        <v>31.999920003063799</v>
      </c>
      <c r="H25" s="6">
        <f t="shared" si="1"/>
        <v>40.317339210260137</v>
      </c>
      <c r="I25" s="6">
        <f t="shared" si="1"/>
        <v>50.796622017790952</v>
      </c>
      <c r="J25" s="6">
        <f t="shared" si="1"/>
        <v>63.999680012655176</v>
      </c>
      <c r="K25" s="6">
        <f t="shared" si="1"/>
        <v>80.634476841544512</v>
      </c>
      <c r="L25" s="6">
        <f t="shared" si="1"/>
        <v>101.59299006219875</v>
      </c>
      <c r="M25" s="6">
        <f t="shared" si="1"/>
        <v>127.99904003916545</v>
      </c>
      <c r="N25" s="6">
        <f t="shared" si="1"/>
        <v>161.26855052614533</v>
      </c>
      <c r="O25" s="6">
        <f t="shared" si="1"/>
        <v>203.18547217890102</v>
      </c>
      <c r="P25" s="6">
        <f t="shared" si="1"/>
        <v>255.99744010764095</v>
      </c>
      <c r="Q25" s="6">
        <f t="shared" si="1"/>
        <v>322.53629474041895</v>
      </c>
      <c r="R25" s="6">
        <f t="shared" si="1"/>
        <v>406.36992846934862</v>
      </c>
      <c r="S25" s="6">
        <f t="shared" si="1"/>
        <v>511.99360027710168</v>
      </c>
      <c r="T25" s="6">
        <f t="shared" si="1"/>
        <v>645.07097686112593</v>
      </c>
      <c r="U25" s="6">
        <f t="shared" si="1"/>
        <v>812.7378251668697</v>
      </c>
      <c r="V25" s="6">
        <f t="shared" si="1"/>
        <v>1023.9846406842424</v>
      </c>
      <c r="W25" s="6">
        <f t="shared" si="1"/>
        <v>1290.1387284908906</v>
      </c>
      <c r="X25" s="6">
        <f t="shared" si="1"/>
        <v>1625.4715868002427</v>
      </c>
      <c r="Y25" s="6">
        <f t="shared" si="1"/>
        <v>2047.9641616413617</v>
      </c>
      <c r="Z25" s="6">
        <f t="shared" si="1"/>
        <v>2580.2710065351844</v>
      </c>
      <c r="AA25" s="6">
        <f t="shared" si="1"/>
        <v>3250.9350465538091</v>
      </c>
      <c r="AB25" s="6">
        <f t="shared" si="1"/>
        <v>4095.9180838540751</v>
      </c>
      <c r="AC25" s="6">
        <f t="shared" si="1"/>
        <v>5160.5291122094259</v>
      </c>
      <c r="AD25" s="6">
        <f t="shared" si="1"/>
        <v>6501.8538390548993</v>
      </c>
      <c r="AE25" s="6">
        <f t="shared" si="1"/>
        <v>8191.8156889020484</v>
      </c>
      <c r="AF25" s="6">
        <f t="shared" si="1"/>
        <v>10321.032422761467</v>
      </c>
      <c r="AG25" s="6">
        <f t="shared" si="1"/>
        <v>13003.675170085628</v>
      </c>
      <c r="AH25" s="6">
        <f t="shared" si="1"/>
        <v>16383.590420294284</v>
      </c>
      <c r="AI25" s="6">
        <f t="shared" si="1"/>
        <v>20642.013242337172</v>
      </c>
      <c r="AJ25" s="6">
        <f t="shared" si="1"/>
        <v>26007.285324285447</v>
      </c>
      <c r="AK25" s="6">
        <f t="shared" si="1"/>
        <v>32767.09892577372</v>
      </c>
      <c r="AL25" s="6">
        <f t="shared" si="1"/>
        <v>41283.923278560826</v>
      </c>
      <c r="AM25" s="6">
        <f t="shared" si="1"/>
        <v>52014.440617124354</v>
      </c>
      <c r="AN25" s="6">
        <f t="shared" si="1"/>
        <v>65534.034022327309</v>
      </c>
      <c r="AO25" s="6">
        <f t="shared" si="1"/>
        <v>82567.640145410624</v>
      </c>
      <c r="AP25" s="6">
        <f t="shared" si="1"/>
        <v>104028.62117200575</v>
      </c>
      <c r="AQ25" s="6">
        <f t="shared" si="1"/>
        <v>131067.74038703347</v>
      </c>
      <c r="AR25" s="6">
        <f t="shared" si="1"/>
        <v>165134.86746843118</v>
      </c>
      <c r="AS25" s="6">
        <f t="shared" si="1"/>
        <v>208056.72222082582</v>
      </c>
      <c r="AT25" s="6">
        <f t="shared" si="1"/>
        <v>262134.82546046286</v>
      </c>
    </row>
    <row r="26" spans="1:48" x14ac:dyDescent="0.3">
      <c r="C26" s="95" t="s">
        <v>486</v>
      </c>
      <c r="D26">
        <v>16</v>
      </c>
      <c r="E26" s="6">
        <f>D26*1.18921</f>
        <v>19.027360000000002</v>
      </c>
      <c r="F26" s="6">
        <f t="shared" ref="F26:AT26" si="2">E26*1.18921</f>
        <v>22.627526785600004</v>
      </c>
      <c r="G26" s="6">
        <f t="shared" si="2"/>
        <v>26.908881128703385</v>
      </c>
      <c r="H26" s="6">
        <f t="shared" si="2"/>
        <v>32.000310527065352</v>
      </c>
      <c r="I26" s="6">
        <f t="shared" si="2"/>
        <v>38.055089281891391</v>
      </c>
      <c r="J26" s="6">
        <f t="shared" si="2"/>
        <v>45.255492724918064</v>
      </c>
      <c r="K26" s="6">
        <f t="shared" si="2"/>
        <v>53.818284503399816</v>
      </c>
      <c r="L26" s="6">
        <f t="shared" si="2"/>
        <v>64.001242114288104</v>
      </c>
      <c r="M26" s="6">
        <f t="shared" si="2"/>
        <v>76.11091713473256</v>
      </c>
      <c r="N26" s="6">
        <f t="shared" si="2"/>
        <v>90.511863765795312</v>
      </c>
      <c r="O26" s="6">
        <f t="shared" si="2"/>
        <v>107.63761350892145</v>
      </c>
      <c r="P26" s="6">
        <f t="shared" si="2"/>
        <v>128.00372636094448</v>
      </c>
      <c r="Q26" s="6">
        <f t="shared" si="2"/>
        <v>152.2233114256988</v>
      </c>
      <c r="R26" s="6">
        <f t="shared" si="2"/>
        <v>181.02548418055528</v>
      </c>
      <c r="S26" s="6">
        <f t="shared" si="2"/>
        <v>215.27731604235817</v>
      </c>
      <c r="T26" s="6">
        <f t="shared" si="2"/>
        <v>256.00993701073276</v>
      </c>
      <c r="U26" s="6">
        <f t="shared" si="2"/>
        <v>304.44957719253352</v>
      </c>
      <c r="V26" s="6">
        <f t="shared" si="2"/>
        <v>362.0544816931328</v>
      </c>
      <c r="W26" s="6">
        <f t="shared" si="2"/>
        <v>430.5588101742905</v>
      </c>
      <c r="X26" s="6">
        <f t="shared" si="2"/>
        <v>512.02484264736802</v>
      </c>
      <c r="Y26" s="6">
        <f t="shared" si="2"/>
        <v>608.90506312467653</v>
      </c>
      <c r="Z26" s="6">
        <f t="shared" si="2"/>
        <v>724.1159901184966</v>
      </c>
      <c r="AA26" s="6">
        <f t="shared" si="2"/>
        <v>861.12597660881738</v>
      </c>
      <c r="AB26" s="6">
        <f t="shared" si="2"/>
        <v>1024.0596226429718</v>
      </c>
      <c r="AC26" s="6">
        <f t="shared" si="2"/>
        <v>1217.8219438432486</v>
      </c>
      <c r="AD26" s="6">
        <f t="shared" si="2"/>
        <v>1448.2460338378298</v>
      </c>
      <c r="AE26" s="6">
        <f t="shared" si="2"/>
        <v>1722.2686659002857</v>
      </c>
      <c r="AF26" s="6">
        <f t="shared" si="2"/>
        <v>2048.139120175279</v>
      </c>
      <c r="AG26" s="6">
        <f t="shared" si="2"/>
        <v>2435.6675231036438</v>
      </c>
      <c r="AH26" s="6">
        <f t="shared" si="2"/>
        <v>2896.5201751500845</v>
      </c>
      <c r="AI26" s="6">
        <f t="shared" si="2"/>
        <v>3444.5707574902322</v>
      </c>
      <c r="AJ26" s="6">
        <f t="shared" si="2"/>
        <v>4096.3179905149591</v>
      </c>
      <c r="AK26" s="6">
        <f t="shared" si="2"/>
        <v>4871.3823175002954</v>
      </c>
      <c r="AL26" s="6">
        <f t="shared" si="2"/>
        <v>5793.0965657945271</v>
      </c>
      <c r="AM26" s="6">
        <f t="shared" si="2"/>
        <v>6889.2083670085103</v>
      </c>
      <c r="AN26" s="6">
        <f t="shared" si="2"/>
        <v>8192.715482130192</v>
      </c>
      <c r="AO26" s="6">
        <f t="shared" si="2"/>
        <v>9742.8591785040462</v>
      </c>
      <c r="AP26" s="6">
        <f t="shared" si="2"/>
        <v>11586.305563668799</v>
      </c>
      <c r="AQ26" s="6">
        <f t="shared" si="2"/>
        <v>13778.550439370572</v>
      </c>
      <c r="AR26" s="6">
        <f t="shared" si="2"/>
        <v>16385.589968003878</v>
      </c>
      <c r="AS26" s="6">
        <f t="shared" si="2"/>
        <v>19485.907445849894</v>
      </c>
      <c r="AT26" s="6">
        <f t="shared" si="2"/>
        <v>23172.835993679157</v>
      </c>
    </row>
    <row r="68" spans="4:44" x14ac:dyDescent="0.3">
      <c r="J68" s="140" t="s">
        <v>536</v>
      </c>
    </row>
    <row r="69" spans="4:44" x14ac:dyDescent="0.3">
      <c r="J69" s="140"/>
    </row>
    <row r="70" spans="4:44" x14ac:dyDescent="0.3">
      <c r="D70" t="s">
        <v>556</v>
      </c>
      <c r="E70" s="35">
        <v>43894</v>
      </c>
      <c r="F70" s="35">
        <v>43895</v>
      </c>
      <c r="G70" s="35">
        <v>43896</v>
      </c>
      <c r="H70" s="35">
        <v>43897</v>
      </c>
      <c r="I70" s="35">
        <v>43898</v>
      </c>
      <c r="J70" s="35">
        <v>43899</v>
      </c>
      <c r="K70" s="35">
        <v>43900</v>
      </c>
      <c r="L70" s="35">
        <v>43901</v>
      </c>
      <c r="M70" s="35">
        <v>43902</v>
      </c>
      <c r="N70" s="35">
        <v>43903</v>
      </c>
      <c r="O70" s="35">
        <v>43904</v>
      </c>
      <c r="P70" s="35">
        <v>43905</v>
      </c>
      <c r="Q70" s="35">
        <v>43906</v>
      </c>
      <c r="R70" s="35">
        <v>43907</v>
      </c>
      <c r="S70" s="35">
        <v>43908</v>
      </c>
      <c r="T70" s="35">
        <v>43909</v>
      </c>
      <c r="U70" s="35">
        <v>43910</v>
      </c>
      <c r="V70" s="35">
        <v>43911</v>
      </c>
      <c r="W70" s="35">
        <v>43912</v>
      </c>
      <c r="X70" s="35">
        <v>43913</v>
      </c>
      <c r="Y70" s="35">
        <v>43914</v>
      </c>
      <c r="Z70" s="35">
        <v>43915</v>
      </c>
      <c r="AA70" s="35">
        <v>43916</v>
      </c>
      <c r="AB70" s="35">
        <v>43917</v>
      </c>
      <c r="AC70" s="35">
        <v>43918</v>
      </c>
      <c r="AD70" s="35">
        <v>43919</v>
      </c>
      <c r="AE70" s="35">
        <v>43920</v>
      </c>
      <c r="AF70" s="35">
        <v>43921</v>
      </c>
      <c r="AG70" s="35">
        <v>43922</v>
      </c>
      <c r="AH70" s="35">
        <v>43923</v>
      </c>
      <c r="AI70" s="35">
        <v>43924</v>
      </c>
      <c r="AJ70" s="35">
        <v>43925</v>
      </c>
      <c r="AK70" s="35">
        <v>43926</v>
      </c>
      <c r="AL70" s="35">
        <v>43927</v>
      </c>
      <c r="AM70" s="35">
        <v>43928</v>
      </c>
      <c r="AN70" s="35">
        <v>43929</v>
      </c>
      <c r="AO70" s="35">
        <v>43930</v>
      </c>
      <c r="AP70" s="35">
        <v>43931</v>
      </c>
      <c r="AQ70" s="35">
        <v>43932</v>
      </c>
    </row>
    <row r="71" spans="4:44" x14ac:dyDescent="0.3">
      <c r="D71" s="61" t="s">
        <v>428</v>
      </c>
      <c r="E71">
        <f t="shared" ref="E71:AR71" si="3">E9-D9</f>
        <v>5</v>
      </c>
      <c r="F71">
        <f t="shared" si="3"/>
        <v>9</v>
      </c>
      <c r="G71">
        <f t="shared" si="3"/>
        <v>15</v>
      </c>
      <c r="H71">
        <f t="shared" si="3"/>
        <v>20</v>
      </c>
      <c r="I71">
        <f t="shared" si="3"/>
        <v>35</v>
      </c>
      <c r="J71">
        <f t="shared" si="3"/>
        <v>45</v>
      </c>
      <c r="K71">
        <f t="shared" si="3"/>
        <v>27</v>
      </c>
      <c r="L71">
        <f t="shared" si="3"/>
        <v>44</v>
      </c>
      <c r="M71">
        <f t="shared" si="3"/>
        <v>53</v>
      </c>
      <c r="N71">
        <f t="shared" si="3"/>
        <v>95</v>
      </c>
      <c r="O71">
        <f t="shared" si="3"/>
        <v>43</v>
      </c>
      <c r="P71">
        <f t="shared" si="3"/>
        <v>43</v>
      </c>
      <c r="Q71">
        <f t="shared" si="3"/>
        <v>106</v>
      </c>
      <c r="R71">
        <f t="shared" si="3"/>
        <v>117</v>
      </c>
      <c r="S71">
        <f t="shared" si="3"/>
        <v>101</v>
      </c>
      <c r="T71">
        <f t="shared" si="3"/>
        <v>109</v>
      </c>
      <c r="U71">
        <f t="shared" si="3"/>
        <v>132</v>
      </c>
      <c r="V71">
        <f t="shared" si="3"/>
        <v>167</v>
      </c>
      <c r="W71">
        <f t="shared" si="3"/>
        <v>215</v>
      </c>
      <c r="X71">
        <f t="shared" si="3"/>
        <v>152</v>
      </c>
      <c r="Y71">
        <f t="shared" si="3"/>
        <v>200</v>
      </c>
      <c r="Z71">
        <f t="shared" si="3"/>
        <v>174</v>
      </c>
      <c r="AA71">
        <f t="shared" si="3"/>
        <v>242</v>
      </c>
      <c r="AB71">
        <f t="shared" si="3"/>
        <v>327</v>
      </c>
      <c r="AC71">
        <f t="shared" si="3"/>
        <v>260</v>
      </c>
      <c r="AD71">
        <f t="shared" si="3"/>
        <v>269</v>
      </c>
      <c r="AE71">
        <f t="shared" si="3"/>
        <v>214</v>
      </c>
      <c r="AF71">
        <f t="shared" si="3"/>
        <v>181</v>
      </c>
      <c r="AG71">
        <f t="shared" si="3"/>
        <v>148</v>
      </c>
      <c r="AH71">
        <f t="shared" si="3"/>
        <v>230</v>
      </c>
      <c r="AI71">
        <f t="shared" si="3"/>
        <v>156</v>
      </c>
      <c r="AJ71">
        <f t="shared" si="3"/>
        <v>138</v>
      </c>
      <c r="AK71">
        <f t="shared" si="3"/>
        <v>179</v>
      </c>
      <c r="AL71">
        <f t="shared" si="3"/>
        <v>193</v>
      </c>
      <c r="AM71">
        <f t="shared" si="3"/>
        <v>158</v>
      </c>
      <c r="AN71">
        <f t="shared" si="3"/>
        <v>185</v>
      </c>
      <c r="AO71">
        <f t="shared" si="3"/>
        <v>212</v>
      </c>
      <c r="AP71">
        <f t="shared" si="3"/>
        <v>253</v>
      </c>
      <c r="AQ71">
        <f t="shared" si="3"/>
        <v>203</v>
      </c>
      <c r="AR71">
        <f>AR9-AQ9</f>
        <v>254</v>
      </c>
    </row>
    <row r="72" spans="4:44" x14ac:dyDescent="0.3">
      <c r="D72" s="61" t="s">
        <v>430</v>
      </c>
      <c r="E72">
        <f t="shared" ref="E72:AR72" si="4">E10-D10</f>
        <v>4</v>
      </c>
      <c r="F72">
        <f t="shared" si="4"/>
        <v>5</v>
      </c>
      <c r="G72">
        <f t="shared" si="4"/>
        <v>8</v>
      </c>
      <c r="H72">
        <f t="shared" si="4"/>
        <v>9</v>
      </c>
      <c r="I72">
        <f t="shared" si="4"/>
        <v>2</v>
      </c>
      <c r="J72">
        <f t="shared" si="4"/>
        <v>5</v>
      </c>
      <c r="K72">
        <f t="shared" si="4"/>
        <v>10</v>
      </c>
      <c r="L72">
        <f t="shared" si="4"/>
        <v>4</v>
      </c>
      <c r="M72">
        <f t="shared" si="4"/>
        <v>13</v>
      </c>
      <c r="N72">
        <f t="shared" si="4"/>
        <v>16</v>
      </c>
      <c r="O72">
        <f t="shared" si="4"/>
        <v>16</v>
      </c>
      <c r="P72">
        <f t="shared" si="4"/>
        <v>15</v>
      </c>
      <c r="Q72">
        <f t="shared" si="4"/>
        <v>26</v>
      </c>
      <c r="R72">
        <f t="shared" si="4"/>
        <v>39</v>
      </c>
      <c r="S72">
        <f t="shared" si="4"/>
        <v>57</v>
      </c>
      <c r="T72">
        <f t="shared" si="4"/>
        <v>69</v>
      </c>
      <c r="U72">
        <f t="shared" si="4"/>
        <v>91</v>
      </c>
      <c r="V72">
        <f t="shared" si="4"/>
        <v>71</v>
      </c>
      <c r="W72">
        <f t="shared" si="4"/>
        <v>94</v>
      </c>
      <c r="X72">
        <f t="shared" si="4"/>
        <v>60</v>
      </c>
      <c r="Y72">
        <f t="shared" si="4"/>
        <v>105</v>
      </c>
      <c r="Z72">
        <f t="shared" si="4"/>
        <v>124</v>
      </c>
      <c r="AA72">
        <f t="shared" si="4"/>
        <v>196</v>
      </c>
      <c r="AB72">
        <f t="shared" si="4"/>
        <v>207</v>
      </c>
      <c r="AC72">
        <f t="shared" si="4"/>
        <v>259</v>
      </c>
      <c r="AD72">
        <f t="shared" si="4"/>
        <v>161</v>
      </c>
      <c r="AE72">
        <f t="shared" si="4"/>
        <v>141</v>
      </c>
      <c r="AF72">
        <f t="shared" si="4"/>
        <v>139</v>
      </c>
      <c r="AG72">
        <f t="shared" si="4"/>
        <v>244</v>
      </c>
      <c r="AH72">
        <f t="shared" si="4"/>
        <v>223</v>
      </c>
      <c r="AI72">
        <f t="shared" si="4"/>
        <v>206</v>
      </c>
      <c r="AJ72">
        <f t="shared" si="4"/>
        <v>195</v>
      </c>
      <c r="AK72">
        <f t="shared" si="4"/>
        <v>298</v>
      </c>
      <c r="AL72">
        <f t="shared" si="4"/>
        <v>246</v>
      </c>
      <c r="AM72">
        <f t="shared" si="4"/>
        <v>139</v>
      </c>
      <c r="AN72">
        <f t="shared" si="4"/>
        <v>247</v>
      </c>
      <c r="AO72">
        <f t="shared" si="4"/>
        <v>317</v>
      </c>
      <c r="AP72">
        <f t="shared" si="4"/>
        <v>208</v>
      </c>
      <c r="AQ72">
        <f t="shared" si="4"/>
        <v>411</v>
      </c>
      <c r="AR72">
        <f t="shared" si="4"/>
        <v>223</v>
      </c>
    </row>
    <row r="73" spans="4:44" x14ac:dyDescent="0.3">
      <c r="D73" s="61" t="s">
        <v>429</v>
      </c>
      <c r="E73">
        <f t="shared" ref="E73:AR73" si="5">E11-D11</f>
        <v>3</v>
      </c>
      <c r="F73">
        <f t="shared" si="5"/>
        <v>2</v>
      </c>
      <c r="G73">
        <f t="shared" si="5"/>
        <v>1</v>
      </c>
      <c r="H73">
        <f t="shared" si="5"/>
        <v>7</v>
      </c>
      <c r="I73">
        <f t="shared" si="5"/>
        <v>5</v>
      </c>
      <c r="J73">
        <f t="shared" si="5"/>
        <v>1</v>
      </c>
      <c r="K73">
        <f t="shared" si="5"/>
        <v>6</v>
      </c>
      <c r="L73">
        <f t="shared" si="5"/>
        <v>20</v>
      </c>
      <c r="M73">
        <f t="shared" si="5"/>
        <v>-7</v>
      </c>
      <c r="N73">
        <f t="shared" si="5"/>
        <v>21</v>
      </c>
      <c r="O73">
        <f t="shared" si="5"/>
        <v>20</v>
      </c>
      <c r="P73">
        <f t="shared" si="5"/>
        <v>8</v>
      </c>
      <c r="Q73">
        <f t="shared" si="5"/>
        <v>24</v>
      </c>
      <c r="R73">
        <f t="shared" si="5"/>
        <v>33</v>
      </c>
      <c r="S73">
        <f t="shared" si="5"/>
        <v>21</v>
      </c>
      <c r="T73">
        <f t="shared" si="5"/>
        <v>70</v>
      </c>
      <c r="U73">
        <f t="shared" si="5"/>
        <v>83</v>
      </c>
      <c r="V73">
        <f t="shared" si="5"/>
        <v>100</v>
      </c>
      <c r="W73">
        <f t="shared" si="5"/>
        <v>74</v>
      </c>
      <c r="X73">
        <f t="shared" si="5"/>
        <v>59</v>
      </c>
      <c r="Y73">
        <f t="shared" si="5"/>
        <v>133</v>
      </c>
      <c r="Z73">
        <f t="shared" si="5"/>
        <v>126</v>
      </c>
      <c r="AA73">
        <f t="shared" si="5"/>
        <v>215</v>
      </c>
      <c r="AB73">
        <f t="shared" si="5"/>
        <v>206</v>
      </c>
      <c r="AC73">
        <f t="shared" si="5"/>
        <v>166</v>
      </c>
      <c r="AD73">
        <f t="shared" si="5"/>
        <v>153</v>
      </c>
      <c r="AE73">
        <f t="shared" si="5"/>
        <v>148</v>
      </c>
      <c r="AF73">
        <f t="shared" si="5"/>
        <v>143</v>
      </c>
      <c r="AG73">
        <f t="shared" si="5"/>
        <v>172</v>
      </c>
      <c r="AH73">
        <f t="shared" si="5"/>
        <v>184</v>
      </c>
      <c r="AI73">
        <f t="shared" si="5"/>
        <v>171</v>
      </c>
      <c r="AJ73">
        <f t="shared" si="5"/>
        <v>174</v>
      </c>
      <c r="AK73">
        <f t="shared" si="5"/>
        <v>230</v>
      </c>
      <c r="AL73">
        <f t="shared" si="5"/>
        <v>115</v>
      </c>
      <c r="AM73">
        <f t="shared" si="5"/>
        <v>124</v>
      </c>
      <c r="AN73">
        <f t="shared" si="5"/>
        <v>130</v>
      </c>
      <c r="AO73">
        <f t="shared" si="5"/>
        <v>180</v>
      </c>
      <c r="AP73">
        <f t="shared" si="5"/>
        <v>236</v>
      </c>
      <c r="AQ73">
        <f t="shared" si="5"/>
        <v>157</v>
      </c>
      <c r="AR73">
        <f t="shared" si="5"/>
        <v>188</v>
      </c>
    </row>
    <row r="74" spans="4:44" x14ac:dyDescent="0.3">
      <c r="D74" s="22" t="s">
        <v>10</v>
      </c>
      <c r="E74">
        <f t="shared" ref="E74:AR74" si="6">E12-D12</f>
        <v>1</v>
      </c>
      <c r="F74">
        <f t="shared" si="6"/>
        <v>1</v>
      </c>
      <c r="G74">
        <f t="shared" si="6"/>
        <v>8</v>
      </c>
      <c r="H74">
        <f t="shared" si="6"/>
        <v>3</v>
      </c>
      <c r="I74">
        <f t="shared" si="6"/>
        <v>10</v>
      </c>
      <c r="J74">
        <f t="shared" si="6"/>
        <v>4</v>
      </c>
      <c r="K74">
        <f t="shared" si="6"/>
        <v>3</v>
      </c>
      <c r="L74">
        <f t="shared" si="6"/>
        <v>4</v>
      </c>
      <c r="M74">
        <f t="shared" si="6"/>
        <v>20</v>
      </c>
      <c r="N74">
        <f t="shared" si="6"/>
        <v>10</v>
      </c>
      <c r="O74">
        <f t="shared" si="6"/>
        <v>12</v>
      </c>
      <c r="P74">
        <f t="shared" si="6"/>
        <v>23</v>
      </c>
      <c r="Q74">
        <f t="shared" si="6"/>
        <v>36</v>
      </c>
      <c r="R74">
        <f t="shared" si="6"/>
        <v>39</v>
      </c>
      <c r="S74">
        <f t="shared" si="6"/>
        <v>37</v>
      </c>
      <c r="T74">
        <f t="shared" si="6"/>
        <v>31</v>
      </c>
      <c r="U74">
        <f t="shared" si="6"/>
        <v>65</v>
      </c>
      <c r="V74">
        <f t="shared" si="6"/>
        <v>61</v>
      </c>
      <c r="W74">
        <f t="shared" si="6"/>
        <v>60</v>
      </c>
      <c r="X74">
        <f t="shared" si="6"/>
        <v>80</v>
      </c>
      <c r="Y74">
        <f t="shared" si="6"/>
        <v>76</v>
      </c>
      <c r="Z74">
        <f t="shared" si="6"/>
        <v>103</v>
      </c>
      <c r="AA74">
        <f t="shared" si="6"/>
        <v>135</v>
      </c>
      <c r="AB74">
        <f t="shared" si="6"/>
        <v>131</v>
      </c>
      <c r="AC74">
        <f t="shared" si="6"/>
        <v>135</v>
      </c>
      <c r="AD74">
        <f t="shared" si="6"/>
        <v>182</v>
      </c>
      <c r="AE74">
        <f t="shared" si="6"/>
        <v>107</v>
      </c>
      <c r="AF74">
        <f t="shared" si="6"/>
        <v>98</v>
      </c>
      <c r="AG74">
        <f t="shared" si="6"/>
        <v>140</v>
      </c>
      <c r="AH74">
        <f t="shared" si="6"/>
        <v>112</v>
      </c>
      <c r="AI74">
        <f t="shared" si="6"/>
        <v>155</v>
      </c>
      <c r="AJ74">
        <f t="shared" si="6"/>
        <v>103</v>
      </c>
      <c r="AK74">
        <f t="shared" si="6"/>
        <v>125</v>
      </c>
      <c r="AL74">
        <f t="shared" si="6"/>
        <v>100</v>
      </c>
      <c r="AM74">
        <f t="shared" si="6"/>
        <v>90</v>
      </c>
      <c r="AN74">
        <f t="shared" si="6"/>
        <v>91</v>
      </c>
      <c r="AO74">
        <f t="shared" si="6"/>
        <v>135</v>
      </c>
      <c r="AP74">
        <f t="shared" si="6"/>
        <v>164</v>
      </c>
      <c r="AQ74">
        <f t="shared" si="6"/>
        <v>155</v>
      </c>
      <c r="AR74">
        <f t="shared" si="6"/>
        <v>170</v>
      </c>
    </row>
    <row r="75" spans="4:44" x14ac:dyDescent="0.3">
      <c r="D75" s="22" t="s">
        <v>11</v>
      </c>
      <c r="E75">
        <f t="shared" ref="E75:AR75" si="7">E13-D13</f>
        <v>0</v>
      </c>
      <c r="F75">
        <f t="shared" si="7"/>
        <v>2</v>
      </c>
      <c r="G75">
        <f t="shared" si="7"/>
        <v>4</v>
      </c>
      <c r="H75">
        <f t="shared" si="7"/>
        <v>3</v>
      </c>
      <c r="I75">
        <f t="shared" si="7"/>
        <v>2</v>
      </c>
      <c r="J75">
        <f t="shared" si="7"/>
        <v>7</v>
      </c>
      <c r="K75">
        <f t="shared" si="7"/>
        <v>4</v>
      </c>
      <c r="L75">
        <f t="shared" si="7"/>
        <v>26</v>
      </c>
      <c r="M75">
        <f t="shared" si="7"/>
        <v>0</v>
      </c>
      <c r="N75">
        <f t="shared" si="7"/>
        <v>19</v>
      </c>
      <c r="O75">
        <f t="shared" si="7"/>
        <v>37</v>
      </c>
      <c r="P75">
        <f t="shared" si="7"/>
        <v>25</v>
      </c>
      <c r="Q75">
        <f t="shared" si="7"/>
        <v>20</v>
      </c>
      <c r="R75">
        <f t="shared" si="7"/>
        <v>12</v>
      </c>
      <c r="S75">
        <f t="shared" si="7"/>
        <v>52</v>
      </c>
      <c r="T75">
        <f t="shared" si="7"/>
        <v>37</v>
      </c>
      <c r="U75">
        <f t="shared" si="7"/>
        <v>61</v>
      </c>
      <c r="V75">
        <f t="shared" si="7"/>
        <v>54</v>
      </c>
      <c r="W75">
        <f t="shared" si="7"/>
        <v>30</v>
      </c>
      <c r="X75">
        <f t="shared" si="7"/>
        <v>38</v>
      </c>
      <c r="Y75">
        <f t="shared" si="7"/>
        <v>155</v>
      </c>
      <c r="Z75">
        <f t="shared" si="7"/>
        <v>99</v>
      </c>
      <c r="AA75">
        <f t="shared" si="7"/>
        <v>193</v>
      </c>
      <c r="AB75">
        <f t="shared" si="7"/>
        <v>90</v>
      </c>
      <c r="AC75">
        <f t="shared" si="7"/>
        <v>127</v>
      </c>
      <c r="AD75">
        <f t="shared" si="7"/>
        <v>97</v>
      </c>
      <c r="AE75">
        <f t="shared" si="7"/>
        <v>115</v>
      </c>
      <c r="AF75">
        <f t="shared" si="7"/>
        <v>117</v>
      </c>
      <c r="AG75">
        <f t="shared" si="7"/>
        <v>87</v>
      </c>
      <c r="AH75">
        <f t="shared" si="7"/>
        <v>85</v>
      </c>
      <c r="AI75">
        <f t="shared" si="7"/>
        <v>113</v>
      </c>
      <c r="AJ75">
        <f t="shared" si="7"/>
        <v>51</v>
      </c>
      <c r="AK75">
        <f t="shared" si="7"/>
        <v>142</v>
      </c>
      <c r="AL75">
        <f t="shared" si="7"/>
        <v>107</v>
      </c>
      <c r="AM75">
        <f t="shared" si="7"/>
        <v>88</v>
      </c>
      <c r="AN75">
        <f t="shared" si="7"/>
        <v>82</v>
      </c>
      <c r="AO75">
        <f t="shared" si="7"/>
        <v>126</v>
      </c>
      <c r="AP75">
        <f t="shared" si="7"/>
        <v>103</v>
      </c>
      <c r="AQ75">
        <f t="shared" si="7"/>
        <v>125</v>
      </c>
      <c r="AR75">
        <f t="shared" si="7"/>
        <v>116</v>
      </c>
    </row>
    <row r="76" spans="4:44" x14ac:dyDescent="0.3">
      <c r="D76" s="22" t="s">
        <v>8</v>
      </c>
      <c r="E76">
        <f t="shared" ref="E76:AR76" si="8">E14-D14</f>
        <v>0</v>
      </c>
      <c r="F76">
        <f t="shared" si="8"/>
        <v>14</v>
      </c>
      <c r="G76">
        <f t="shared" si="8"/>
        <v>7</v>
      </c>
      <c r="H76">
        <f t="shared" si="8"/>
        <v>12</v>
      </c>
      <c r="I76">
        <f t="shared" si="8"/>
        <v>2</v>
      </c>
      <c r="J76">
        <f t="shared" si="8"/>
        <v>2</v>
      </c>
      <c r="K76">
        <f t="shared" si="8"/>
        <v>2</v>
      </c>
      <c r="L76">
        <f t="shared" si="8"/>
        <v>21</v>
      </c>
      <c r="M76">
        <f t="shared" si="8"/>
        <v>17</v>
      </c>
      <c r="N76">
        <f t="shared" si="8"/>
        <v>3</v>
      </c>
      <c r="O76">
        <f t="shared" si="8"/>
        <v>4</v>
      </c>
      <c r="P76">
        <f t="shared" si="8"/>
        <v>22</v>
      </c>
      <c r="Q76">
        <f t="shared" si="8"/>
        <v>32</v>
      </c>
      <c r="R76">
        <f t="shared" si="8"/>
        <v>16</v>
      </c>
      <c r="S76">
        <f t="shared" si="8"/>
        <v>24</v>
      </c>
      <c r="T76">
        <f t="shared" si="8"/>
        <v>38</v>
      </c>
      <c r="U76">
        <f t="shared" si="8"/>
        <v>31</v>
      </c>
      <c r="V76">
        <f t="shared" si="8"/>
        <v>47</v>
      </c>
      <c r="W76">
        <f t="shared" si="8"/>
        <v>30</v>
      </c>
      <c r="X76">
        <f t="shared" si="8"/>
        <v>57</v>
      </c>
      <c r="Y76">
        <f t="shared" si="8"/>
        <v>51</v>
      </c>
      <c r="Z76">
        <f t="shared" si="8"/>
        <v>87</v>
      </c>
      <c r="AA76">
        <f t="shared" si="8"/>
        <v>134</v>
      </c>
      <c r="AB76">
        <f t="shared" si="8"/>
        <v>87</v>
      </c>
      <c r="AC76">
        <f t="shared" si="8"/>
        <v>81</v>
      </c>
      <c r="AD76">
        <f t="shared" si="8"/>
        <v>90</v>
      </c>
      <c r="AE76">
        <f t="shared" si="8"/>
        <v>66</v>
      </c>
      <c r="AF76">
        <f t="shared" si="8"/>
        <v>66</v>
      </c>
      <c r="AG76">
        <f t="shared" si="8"/>
        <v>65</v>
      </c>
      <c r="AH76">
        <f t="shared" si="8"/>
        <v>89</v>
      </c>
      <c r="AI76">
        <f t="shared" si="8"/>
        <v>69</v>
      </c>
      <c r="AJ76">
        <f t="shared" si="8"/>
        <v>61</v>
      </c>
      <c r="AK76">
        <f t="shared" si="8"/>
        <v>94</v>
      </c>
      <c r="AL76">
        <f t="shared" si="8"/>
        <v>52</v>
      </c>
      <c r="AM76">
        <f t="shared" si="8"/>
        <v>52</v>
      </c>
      <c r="AN76">
        <f t="shared" si="8"/>
        <v>71</v>
      </c>
      <c r="AO76">
        <f t="shared" si="8"/>
        <v>60</v>
      </c>
      <c r="AP76">
        <f t="shared" si="8"/>
        <v>60</v>
      </c>
      <c r="AQ76">
        <f t="shared" si="8"/>
        <v>53</v>
      </c>
      <c r="AR76">
        <f t="shared" si="8"/>
        <v>80</v>
      </c>
    </row>
    <row r="77" spans="4:44" x14ac:dyDescent="0.3">
      <c r="D77" s="22" t="s">
        <v>13</v>
      </c>
      <c r="E77">
        <f t="shared" ref="E77:AR77" si="9">E15-D15</f>
        <v>0</v>
      </c>
      <c r="F77">
        <f t="shared" si="9"/>
        <v>1</v>
      </c>
      <c r="G77">
        <f t="shared" si="9"/>
        <v>0</v>
      </c>
      <c r="H77">
        <f t="shared" si="9"/>
        <v>3</v>
      </c>
      <c r="I77">
        <f t="shared" si="9"/>
        <v>5</v>
      </c>
      <c r="J77">
        <f t="shared" si="9"/>
        <v>1</v>
      </c>
      <c r="K77">
        <f t="shared" si="9"/>
        <v>0</v>
      </c>
      <c r="L77">
        <f t="shared" si="9"/>
        <v>2</v>
      </c>
      <c r="M77">
        <f t="shared" si="9"/>
        <v>1</v>
      </c>
      <c r="N77">
        <f t="shared" si="9"/>
        <v>5</v>
      </c>
      <c r="O77">
        <f t="shared" si="9"/>
        <v>5</v>
      </c>
      <c r="P77">
        <f t="shared" si="9"/>
        <v>5</v>
      </c>
      <c r="Q77">
        <f t="shared" si="9"/>
        <v>10</v>
      </c>
      <c r="R77">
        <f t="shared" si="9"/>
        <v>9</v>
      </c>
      <c r="S77">
        <f t="shared" si="9"/>
        <v>14</v>
      </c>
      <c r="T77">
        <f t="shared" si="9"/>
        <v>16</v>
      </c>
      <c r="U77">
        <f t="shared" si="9"/>
        <v>25</v>
      </c>
      <c r="V77">
        <f t="shared" si="9"/>
        <v>63</v>
      </c>
      <c r="W77">
        <f t="shared" si="9"/>
        <v>27</v>
      </c>
      <c r="X77">
        <f t="shared" si="9"/>
        <v>33</v>
      </c>
      <c r="Y77">
        <f t="shared" si="9"/>
        <v>46</v>
      </c>
      <c r="Z77">
        <f t="shared" si="9"/>
        <v>72</v>
      </c>
      <c r="AA77">
        <f t="shared" si="9"/>
        <v>55</v>
      </c>
      <c r="AB77">
        <f t="shared" si="9"/>
        <v>61</v>
      </c>
      <c r="AC77">
        <f t="shared" si="9"/>
        <v>66</v>
      </c>
      <c r="AD77">
        <f t="shared" si="9"/>
        <v>74</v>
      </c>
      <c r="AE77">
        <f t="shared" si="9"/>
        <v>58</v>
      </c>
      <c r="AF77">
        <f t="shared" si="9"/>
        <v>41</v>
      </c>
      <c r="AG77">
        <f t="shared" si="9"/>
        <v>81</v>
      </c>
      <c r="AH77">
        <f t="shared" si="9"/>
        <v>86</v>
      </c>
      <c r="AI77">
        <f t="shared" si="9"/>
        <v>79</v>
      </c>
      <c r="AJ77">
        <f t="shared" si="9"/>
        <v>113</v>
      </c>
      <c r="AK77">
        <f t="shared" si="9"/>
        <v>83</v>
      </c>
      <c r="AL77">
        <f t="shared" si="9"/>
        <v>71</v>
      </c>
      <c r="AM77">
        <f t="shared" si="9"/>
        <v>68</v>
      </c>
      <c r="AN77">
        <f t="shared" si="9"/>
        <v>66</v>
      </c>
      <c r="AO77">
        <f t="shared" si="9"/>
        <v>80</v>
      </c>
      <c r="AP77">
        <f t="shared" si="9"/>
        <v>191</v>
      </c>
      <c r="AQ77">
        <f t="shared" si="9"/>
        <v>97</v>
      </c>
      <c r="AR77">
        <f t="shared" si="9"/>
        <v>71</v>
      </c>
    </row>
    <row r="78" spans="4:44" x14ac:dyDescent="0.3">
      <c r="D78" s="22" t="s">
        <v>15</v>
      </c>
      <c r="E78">
        <f t="shared" ref="E78:AR78" si="10">E16-D16</f>
        <v>0</v>
      </c>
      <c r="F78">
        <f t="shared" si="10"/>
        <v>0</v>
      </c>
      <c r="G78">
        <f t="shared" si="10"/>
        <v>3</v>
      </c>
      <c r="H78">
        <f t="shared" si="10"/>
        <v>-1</v>
      </c>
      <c r="I78">
        <f t="shared" si="10"/>
        <v>0</v>
      </c>
      <c r="J78">
        <f t="shared" si="10"/>
        <v>0</v>
      </c>
      <c r="K78">
        <f t="shared" si="10"/>
        <v>2</v>
      </c>
      <c r="L78">
        <f t="shared" si="10"/>
        <v>4</v>
      </c>
      <c r="M78">
        <f t="shared" si="10"/>
        <v>1</v>
      </c>
      <c r="N78">
        <f t="shared" si="10"/>
        <v>0</v>
      </c>
      <c r="O78">
        <f t="shared" si="10"/>
        <v>1</v>
      </c>
      <c r="P78">
        <f t="shared" si="10"/>
        <v>2</v>
      </c>
      <c r="Q78">
        <f t="shared" si="10"/>
        <v>5</v>
      </c>
      <c r="R78">
        <f t="shared" si="10"/>
        <v>6</v>
      </c>
      <c r="S78">
        <f t="shared" si="10"/>
        <v>7</v>
      </c>
      <c r="T78">
        <f t="shared" si="10"/>
        <v>6</v>
      </c>
      <c r="U78">
        <f t="shared" si="10"/>
        <v>4</v>
      </c>
      <c r="V78">
        <f t="shared" si="10"/>
        <v>9</v>
      </c>
      <c r="W78">
        <f t="shared" si="10"/>
        <v>1</v>
      </c>
      <c r="X78">
        <f t="shared" si="10"/>
        <v>7</v>
      </c>
      <c r="Y78">
        <f t="shared" si="10"/>
        <v>9</v>
      </c>
      <c r="Z78">
        <f t="shared" si="10"/>
        <v>12</v>
      </c>
      <c r="AA78">
        <f t="shared" si="10"/>
        <v>13</v>
      </c>
      <c r="AB78">
        <f t="shared" si="10"/>
        <v>18</v>
      </c>
      <c r="AC78">
        <f t="shared" si="10"/>
        <v>11</v>
      </c>
      <c r="AD78">
        <f t="shared" si="10"/>
        <v>14</v>
      </c>
      <c r="AE78">
        <f t="shared" si="10"/>
        <v>14</v>
      </c>
      <c r="AF78">
        <f t="shared" si="10"/>
        <v>13</v>
      </c>
      <c r="AG78">
        <f t="shared" si="10"/>
        <v>17</v>
      </c>
      <c r="AH78">
        <f t="shared" si="10"/>
        <v>17</v>
      </c>
      <c r="AI78">
        <f t="shared" si="10"/>
        <v>23</v>
      </c>
      <c r="AJ78">
        <f t="shared" si="10"/>
        <v>17</v>
      </c>
      <c r="AK78">
        <f t="shared" si="10"/>
        <v>7</v>
      </c>
      <c r="AL78">
        <f t="shared" si="10"/>
        <v>37</v>
      </c>
      <c r="AM78">
        <f t="shared" si="10"/>
        <v>33</v>
      </c>
      <c r="AN78">
        <f t="shared" si="10"/>
        <v>18</v>
      </c>
      <c r="AO78">
        <f t="shared" si="10"/>
        <v>30</v>
      </c>
      <c r="AP78">
        <f t="shared" si="10"/>
        <v>26</v>
      </c>
      <c r="AQ78">
        <f t="shared" si="10"/>
        <v>26</v>
      </c>
      <c r="AR78">
        <f t="shared" si="10"/>
        <v>15</v>
      </c>
    </row>
    <row r="79" spans="4:44" x14ac:dyDescent="0.3">
      <c r="D79" s="22" t="s">
        <v>16</v>
      </c>
      <c r="E79">
        <f t="shared" ref="E79:AR79" si="11">E17-D17</f>
        <v>0</v>
      </c>
      <c r="F79">
        <f t="shared" si="11"/>
        <v>1</v>
      </c>
      <c r="G79">
        <f t="shared" si="11"/>
        <v>1</v>
      </c>
      <c r="H79">
        <f t="shared" si="11"/>
        <v>0</v>
      </c>
      <c r="I79">
        <f t="shared" si="11"/>
        <v>0</v>
      </c>
      <c r="J79">
        <f t="shared" si="11"/>
        <v>0</v>
      </c>
      <c r="K79">
        <f t="shared" si="11"/>
        <v>0</v>
      </c>
      <c r="L79">
        <f t="shared" si="11"/>
        <v>2</v>
      </c>
      <c r="M79">
        <f t="shared" si="11"/>
        <v>-1</v>
      </c>
      <c r="N79">
        <f t="shared" si="11"/>
        <v>4</v>
      </c>
      <c r="O79">
        <f t="shared" si="11"/>
        <v>5</v>
      </c>
      <c r="P79">
        <f t="shared" si="11"/>
        <v>5</v>
      </c>
      <c r="Q79">
        <f t="shared" si="11"/>
        <v>4</v>
      </c>
      <c r="R79">
        <f t="shared" si="11"/>
        <v>2</v>
      </c>
      <c r="S79">
        <f t="shared" si="11"/>
        <v>6</v>
      </c>
      <c r="T79">
        <f t="shared" si="11"/>
        <v>6</v>
      </c>
      <c r="U79">
        <f t="shared" si="11"/>
        <v>5</v>
      </c>
      <c r="V79">
        <f t="shared" si="11"/>
        <v>8</v>
      </c>
      <c r="W79">
        <f t="shared" si="11"/>
        <v>7</v>
      </c>
      <c r="X79">
        <f t="shared" si="11"/>
        <v>7</v>
      </c>
      <c r="Y79">
        <f t="shared" si="11"/>
        <v>6</v>
      </c>
      <c r="Z79">
        <f t="shared" si="11"/>
        <v>10</v>
      </c>
      <c r="AA79">
        <f t="shared" si="11"/>
        <v>17</v>
      </c>
      <c r="AB79">
        <f t="shared" si="11"/>
        <v>13</v>
      </c>
      <c r="AC79">
        <f t="shared" si="11"/>
        <v>12</v>
      </c>
      <c r="AD79">
        <f t="shared" si="11"/>
        <v>19</v>
      </c>
      <c r="AE79">
        <f t="shared" si="11"/>
        <v>7</v>
      </c>
      <c r="AF79">
        <f t="shared" si="11"/>
        <v>20</v>
      </c>
      <c r="AG79">
        <f t="shared" si="11"/>
        <v>23</v>
      </c>
      <c r="AH79">
        <f t="shared" si="11"/>
        <v>14</v>
      </c>
      <c r="AI79">
        <f t="shared" si="11"/>
        <v>22</v>
      </c>
      <c r="AJ79">
        <f t="shared" si="11"/>
        <v>9</v>
      </c>
      <c r="AK79">
        <f t="shared" si="11"/>
        <v>20</v>
      </c>
      <c r="AL79">
        <f t="shared" si="11"/>
        <v>10</v>
      </c>
      <c r="AM79">
        <f t="shared" si="11"/>
        <v>10</v>
      </c>
      <c r="AN79">
        <f t="shared" si="11"/>
        <v>19</v>
      </c>
      <c r="AO79">
        <f t="shared" si="11"/>
        <v>10</v>
      </c>
      <c r="AP79">
        <f t="shared" si="11"/>
        <v>25</v>
      </c>
      <c r="AQ79">
        <f t="shared" si="11"/>
        <v>39</v>
      </c>
      <c r="AR79">
        <f t="shared" si="11"/>
        <v>14</v>
      </c>
    </row>
    <row r="80" spans="4:44" x14ac:dyDescent="0.3">
      <c r="D80" s="22" t="s">
        <v>22</v>
      </c>
      <c r="E80">
        <f t="shared" ref="E80:AR80" si="12">E18-D18</f>
        <v>0</v>
      </c>
      <c r="F80">
        <f t="shared" si="12"/>
        <v>4</v>
      </c>
      <c r="G80">
        <f t="shared" si="12"/>
        <v>2</v>
      </c>
      <c r="H80">
        <f t="shared" si="12"/>
        <v>2</v>
      </c>
      <c r="I80">
        <f t="shared" si="12"/>
        <v>1</v>
      </c>
      <c r="J80">
        <f t="shared" si="12"/>
        <v>2</v>
      </c>
      <c r="K80">
        <f t="shared" si="12"/>
        <v>4</v>
      </c>
      <c r="L80">
        <f t="shared" si="12"/>
        <v>-10</v>
      </c>
      <c r="M80">
        <f t="shared" si="12"/>
        <v>3</v>
      </c>
      <c r="N80">
        <f t="shared" si="12"/>
        <v>1</v>
      </c>
      <c r="O80">
        <f t="shared" si="12"/>
        <v>1</v>
      </c>
      <c r="P80">
        <f t="shared" si="12"/>
        <v>2</v>
      </c>
      <c r="Q80">
        <f t="shared" si="12"/>
        <v>2</v>
      </c>
      <c r="R80">
        <f t="shared" si="12"/>
        <v>15</v>
      </c>
      <c r="S80">
        <f t="shared" si="12"/>
        <v>5</v>
      </c>
      <c r="T80">
        <f t="shared" si="12"/>
        <v>4</v>
      </c>
      <c r="U80">
        <f t="shared" si="12"/>
        <v>2</v>
      </c>
      <c r="V80">
        <f t="shared" si="12"/>
        <v>13</v>
      </c>
      <c r="W80">
        <f t="shared" si="12"/>
        <v>4</v>
      </c>
      <c r="X80">
        <f t="shared" si="12"/>
        <v>4</v>
      </c>
      <c r="Y80">
        <f t="shared" si="12"/>
        <v>7</v>
      </c>
      <c r="Z80">
        <f t="shared" si="12"/>
        <v>13</v>
      </c>
      <c r="AA80">
        <f t="shared" si="12"/>
        <v>-10</v>
      </c>
      <c r="AB80">
        <f t="shared" si="12"/>
        <v>12</v>
      </c>
      <c r="AC80">
        <f t="shared" si="12"/>
        <v>13</v>
      </c>
      <c r="AD80">
        <f t="shared" si="12"/>
        <v>22</v>
      </c>
      <c r="AE80">
        <f t="shared" si="12"/>
        <v>5</v>
      </c>
      <c r="AF80">
        <f t="shared" si="12"/>
        <v>7</v>
      </c>
      <c r="AG80">
        <f t="shared" si="12"/>
        <v>14</v>
      </c>
      <c r="AH80">
        <f t="shared" si="12"/>
        <v>21</v>
      </c>
      <c r="AI80">
        <f t="shared" si="12"/>
        <v>15</v>
      </c>
      <c r="AJ80">
        <f t="shared" si="12"/>
        <v>17</v>
      </c>
      <c r="AK80">
        <f t="shared" si="12"/>
        <v>17</v>
      </c>
      <c r="AL80">
        <f t="shared" si="12"/>
        <v>8</v>
      </c>
      <c r="AM80">
        <f t="shared" si="12"/>
        <v>5</v>
      </c>
      <c r="AN80">
        <f t="shared" si="12"/>
        <v>33</v>
      </c>
      <c r="AO80">
        <f t="shared" si="12"/>
        <v>37</v>
      </c>
      <c r="AP80">
        <f t="shared" si="12"/>
        <v>29</v>
      </c>
      <c r="AQ80">
        <f t="shared" si="12"/>
        <v>15</v>
      </c>
      <c r="AR80">
        <f t="shared" si="12"/>
        <v>19</v>
      </c>
    </row>
    <row r="81" spans="4:44" x14ac:dyDescent="0.3">
      <c r="D81" s="22" t="s">
        <v>14</v>
      </c>
      <c r="E81">
        <f t="shared" ref="E81:AR81" si="13">E19-D19</f>
        <v>0</v>
      </c>
      <c r="F81">
        <f t="shared" si="13"/>
        <v>1</v>
      </c>
      <c r="G81">
        <f t="shared" si="13"/>
        <v>0</v>
      </c>
      <c r="H81">
        <f t="shared" si="13"/>
        <v>0</v>
      </c>
      <c r="I81">
        <f t="shared" si="13"/>
        <v>5</v>
      </c>
      <c r="J81">
        <f t="shared" si="13"/>
        <v>2</v>
      </c>
      <c r="K81">
        <f t="shared" si="13"/>
        <v>2</v>
      </c>
      <c r="L81">
        <f t="shared" si="13"/>
        <v>0</v>
      </c>
      <c r="M81">
        <f t="shared" si="13"/>
        <v>1</v>
      </c>
      <c r="N81">
        <f t="shared" si="13"/>
        <v>0</v>
      </c>
      <c r="O81">
        <f t="shared" si="13"/>
        <v>2</v>
      </c>
      <c r="P81">
        <f t="shared" si="13"/>
        <v>0</v>
      </c>
      <c r="Q81">
        <f t="shared" si="13"/>
        <v>0</v>
      </c>
      <c r="R81">
        <f t="shared" si="13"/>
        <v>1</v>
      </c>
      <c r="S81">
        <f t="shared" si="13"/>
        <v>5</v>
      </c>
      <c r="T81">
        <f t="shared" si="13"/>
        <v>3</v>
      </c>
      <c r="U81">
        <f t="shared" si="13"/>
        <v>7</v>
      </c>
      <c r="V81">
        <f t="shared" si="13"/>
        <v>6</v>
      </c>
      <c r="W81">
        <f t="shared" si="13"/>
        <v>3</v>
      </c>
      <c r="X81">
        <f t="shared" si="13"/>
        <v>7</v>
      </c>
      <c r="Y81">
        <f t="shared" si="13"/>
        <v>7</v>
      </c>
      <c r="Z81">
        <f t="shared" si="13"/>
        <v>6</v>
      </c>
      <c r="AA81">
        <f t="shared" si="13"/>
        <v>12</v>
      </c>
      <c r="AB81">
        <f t="shared" si="13"/>
        <v>9</v>
      </c>
      <c r="AC81">
        <f t="shared" si="13"/>
        <v>17</v>
      </c>
      <c r="AD81">
        <f t="shared" si="13"/>
        <v>15</v>
      </c>
      <c r="AE81">
        <f t="shared" si="13"/>
        <v>4</v>
      </c>
      <c r="AF81">
        <f t="shared" si="13"/>
        <v>9</v>
      </c>
      <c r="AG81">
        <f t="shared" si="13"/>
        <v>20</v>
      </c>
      <c r="AH81">
        <f t="shared" si="13"/>
        <v>14</v>
      </c>
      <c r="AI81">
        <f t="shared" si="13"/>
        <v>11</v>
      </c>
      <c r="AJ81">
        <f t="shared" si="13"/>
        <v>19</v>
      </c>
      <c r="AK81">
        <f t="shared" si="13"/>
        <v>16</v>
      </c>
      <c r="AL81">
        <f t="shared" si="13"/>
        <v>9</v>
      </c>
      <c r="AM81">
        <f t="shared" si="13"/>
        <v>3</v>
      </c>
      <c r="AN81">
        <f t="shared" si="13"/>
        <v>14</v>
      </c>
      <c r="AO81">
        <f t="shared" si="13"/>
        <v>17</v>
      </c>
      <c r="AP81">
        <f t="shared" si="13"/>
        <v>25</v>
      </c>
      <c r="AQ81">
        <f t="shared" si="13"/>
        <v>22</v>
      </c>
      <c r="AR81">
        <f t="shared" si="13"/>
        <v>14</v>
      </c>
    </row>
    <row r="82" spans="4:44" ht="15" thickBot="1" x14ac:dyDescent="0.35">
      <c r="D82" s="23" t="s">
        <v>17</v>
      </c>
      <c r="E82">
        <f t="shared" ref="E82:AR82" si="14">E20-D20</f>
        <v>0</v>
      </c>
      <c r="F82">
        <f t="shared" si="14"/>
        <v>0</v>
      </c>
      <c r="G82">
        <f t="shared" si="14"/>
        <v>0</v>
      </c>
      <c r="H82">
        <f t="shared" si="14"/>
        <v>0</v>
      </c>
      <c r="I82">
        <f t="shared" si="14"/>
        <v>0</v>
      </c>
      <c r="J82">
        <f t="shared" si="14"/>
        <v>0</v>
      </c>
      <c r="K82">
        <f t="shared" si="14"/>
        <v>0</v>
      </c>
      <c r="L82">
        <f t="shared" si="14"/>
        <v>0</v>
      </c>
      <c r="M82">
        <f t="shared" si="14"/>
        <v>3</v>
      </c>
      <c r="N82">
        <f t="shared" si="14"/>
        <v>1</v>
      </c>
      <c r="O82">
        <f t="shared" si="14"/>
        <v>0</v>
      </c>
      <c r="P82">
        <f t="shared" si="14"/>
        <v>5</v>
      </c>
      <c r="Q82">
        <f t="shared" si="14"/>
        <v>1</v>
      </c>
      <c r="R82">
        <f t="shared" si="14"/>
        <v>1</v>
      </c>
      <c r="S82">
        <f t="shared" si="14"/>
        <v>5</v>
      </c>
      <c r="T82">
        <f t="shared" si="14"/>
        <v>15</v>
      </c>
      <c r="U82">
        <f t="shared" si="14"/>
        <v>5</v>
      </c>
      <c r="V82">
        <f t="shared" si="14"/>
        <v>13</v>
      </c>
      <c r="W82">
        <f t="shared" si="14"/>
        <v>10</v>
      </c>
      <c r="X82">
        <f t="shared" si="14"/>
        <v>12</v>
      </c>
      <c r="Y82">
        <f t="shared" si="14"/>
        <v>0</v>
      </c>
      <c r="Z82">
        <f t="shared" si="14"/>
        <v>13</v>
      </c>
      <c r="AA82">
        <f t="shared" si="14"/>
        <v>30</v>
      </c>
      <c r="AB82">
        <f t="shared" si="14"/>
        <v>11</v>
      </c>
      <c r="AC82">
        <f t="shared" si="14"/>
        <v>12</v>
      </c>
      <c r="AD82">
        <f t="shared" si="14"/>
        <v>8</v>
      </c>
      <c r="AE82">
        <f t="shared" si="14"/>
        <v>5</v>
      </c>
      <c r="AF82">
        <f t="shared" si="14"/>
        <v>11</v>
      </c>
      <c r="AG82">
        <f t="shared" si="14"/>
        <v>8</v>
      </c>
      <c r="AH82">
        <f t="shared" si="14"/>
        <v>8</v>
      </c>
      <c r="AI82">
        <f t="shared" si="14"/>
        <v>6</v>
      </c>
      <c r="AJ82">
        <f t="shared" si="14"/>
        <v>7</v>
      </c>
      <c r="AK82">
        <f t="shared" si="14"/>
        <v>13</v>
      </c>
      <c r="AL82">
        <f t="shared" si="14"/>
        <v>4</v>
      </c>
      <c r="AM82">
        <f t="shared" si="14"/>
        <v>7</v>
      </c>
      <c r="AN82">
        <f t="shared" si="14"/>
        <v>13</v>
      </c>
      <c r="AO82">
        <f t="shared" si="14"/>
        <v>9</v>
      </c>
      <c r="AP82">
        <f t="shared" si="14"/>
        <v>15</v>
      </c>
      <c r="AQ82">
        <f t="shared" si="14"/>
        <v>13</v>
      </c>
      <c r="AR82">
        <f t="shared" si="14"/>
        <v>10</v>
      </c>
    </row>
    <row r="84" spans="4:44" x14ac:dyDescent="0.3">
      <c r="D84" t="s">
        <v>556</v>
      </c>
      <c r="E84" s="35">
        <v>43894</v>
      </c>
      <c r="F84" s="35">
        <v>43895</v>
      </c>
      <c r="G84" s="35">
        <v>43896</v>
      </c>
      <c r="H84" s="35">
        <v>43897</v>
      </c>
      <c r="I84" s="35">
        <v>43898</v>
      </c>
      <c r="J84" s="35">
        <v>43899</v>
      </c>
      <c r="K84" s="35">
        <v>43900</v>
      </c>
      <c r="L84" s="35">
        <v>43901</v>
      </c>
      <c r="M84" s="35">
        <v>43902</v>
      </c>
      <c r="N84" s="35">
        <v>43903</v>
      </c>
      <c r="O84" s="35">
        <v>43904</v>
      </c>
      <c r="P84" s="35">
        <v>43905</v>
      </c>
      <c r="Q84" s="35">
        <v>43906</v>
      </c>
      <c r="R84" s="35">
        <v>43907</v>
      </c>
      <c r="S84" s="35">
        <v>43908</v>
      </c>
      <c r="T84" s="35">
        <v>43909</v>
      </c>
      <c r="U84" s="35">
        <v>43910</v>
      </c>
      <c r="V84" s="35">
        <v>43911</v>
      </c>
      <c r="W84" s="35">
        <v>43912</v>
      </c>
      <c r="X84" s="35">
        <v>43913</v>
      </c>
      <c r="Y84" s="35">
        <v>43914</v>
      </c>
      <c r="Z84" s="35">
        <v>43915</v>
      </c>
      <c r="AA84" s="35">
        <v>43916</v>
      </c>
      <c r="AB84" s="35">
        <v>43917</v>
      </c>
      <c r="AC84" s="35">
        <v>43918</v>
      </c>
      <c r="AD84" s="35">
        <v>43919</v>
      </c>
      <c r="AE84" s="35">
        <v>43920</v>
      </c>
      <c r="AF84" s="35">
        <v>43921</v>
      </c>
      <c r="AG84" s="35">
        <v>43922</v>
      </c>
      <c r="AH84" s="35">
        <v>43923</v>
      </c>
      <c r="AI84" s="35">
        <v>43924</v>
      </c>
      <c r="AJ84" s="35">
        <v>43925</v>
      </c>
      <c r="AK84" s="35">
        <v>43926</v>
      </c>
      <c r="AL84" s="35">
        <v>43927</v>
      </c>
      <c r="AM84" s="35">
        <v>43928</v>
      </c>
      <c r="AN84" s="35">
        <v>43929</v>
      </c>
      <c r="AO84" s="35">
        <v>43930</v>
      </c>
      <c r="AP84" s="35">
        <v>43931</v>
      </c>
      <c r="AQ84" s="35">
        <v>43932</v>
      </c>
      <c r="AR84" s="35">
        <v>43933</v>
      </c>
    </row>
    <row r="85" spans="4:44" x14ac:dyDescent="0.3">
      <c r="D85" t="s">
        <v>430</v>
      </c>
      <c r="E85">
        <v>4</v>
      </c>
      <c r="F85">
        <v>5</v>
      </c>
      <c r="G85">
        <v>8</v>
      </c>
      <c r="H85">
        <v>9</v>
      </c>
      <c r="I85">
        <v>2</v>
      </c>
      <c r="J85">
        <v>5</v>
      </c>
      <c r="K85">
        <v>10</v>
      </c>
      <c r="L85">
        <v>4</v>
      </c>
      <c r="M85">
        <v>13</v>
      </c>
      <c r="N85">
        <v>16</v>
      </c>
      <c r="O85">
        <v>16</v>
      </c>
      <c r="P85">
        <v>15</v>
      </c>
      <c r="Q85">
        <v>26</v>
      </c>
      <c r="R85">
        <v>39</v>
      </c>
      <c r="S85">
        <v>57</v>
      </c>
      <c r="T85">
        <v>69</v>
      </c>
      <c r="U85">
        <v>91</v>
      </c>
      <c r="V85">
        <v>71</v>
      </c>
      <c r="W85">
        <v>94</v>
      </c>
      <c r="X85">
        <v>60</v>
      </c>
      <c r="Y85">
        <v>105</v>
      </c>
      <c r="Z85">
        <v>124</v>
      </c>
      <c r="AA85">
        <v>196</v>
      </c>
      <c r="AB85">
        <v>207</v>
      </c>
      <c r="AC85">
        <v>259</v>
      </c>
      <c r="AD85">
        <v>161</v>
      </c>
      <c r="AE85">
        <v>141</v>
      </c>
      <c r="AF85">
        <v>139</v>
      </c>
      <c r="AG85">
        <v>244</v>
      </c>
      <c r="AH85">
        <v>223</v>
      </c>
      <c r="AI85">
        <v>206</v>
      </c>
      <c r="AJ85">
        <v>195</v>
      </c>
      <c r="AK85">
        <v>298</v>
      </c>
      <c r="AL85">
        <v>246</v>
      </c>
      <c r="AM85">
        <v>139</v>
      </c>
      <c r="AN85">
        <v>247</v>
      </c>
      <c r="AO85">
        <v>317</v>
      </c>
      <c r="AP85">
        <v>208</v>
      </c>
      <c r="AQ85">
        <v>411</v>
      </c>
      <c r="AR85">
        <v>254</v>
      </c>
    </row>
    <row r="86" spans="4:44" x14ac:dyDescent="0.3">
      <c r="D86" t="s">
        <v>428</v>
      </c>
      <c r="E86">
        <v>5</v>
      </c>
      <c r="F86">
        <v>9</v>
      </c>
      <c r="G86">
        <v>15</v>
      </c>
      <c r="H86">
        <v>20</v>
      </c>
      <c r="I86">
        <v>35</v>
      </c>
      <c r="J86">
        <v>45</v>
      </c>
      <c r="K86">
        <v>27</v>
      </c>
      <c r="L86">
        <v>44</v>
      </c>
      <c r="M86">
        <v>53</v>
      </c>
      <c r="N86">
        <v>95</v>
      </c>
      <c r="O86">
        <v>43</v>
      </c>
      <c r="P86">
        <v>43</v>
      </c>
      <c r="Q86">
        <v>106</v>
      </c>
      <c r="R86">
        <v>117</v>
      </c>
      <c r="S86">
        <v>101</v>
      </c>
      <c r="T86">
        <v>109</v>
      </c>
      <c r="U86">
        <v>132</v>
      </c>
      <c r="V86">
        <v>167</v>
      </c>
      <c r="W86">
        <v>215</v>
      </c>
      <c r="X86">
        <v>152</v>
      </c>
      <c r="Y86">
        <v>200</v>
      </c>
      <c r="Z86">
        <v>174</v>
      </c>
      <c r="AA86">
        <v>242</v>
      </c>
      <c r="AB86">
        <v>327</v>
      </c>
      <c r="AC86">
        <v>260</v>
      </c>
      <c r="AD86">
        <v>269</v>
      </c>
      <c r="AE86">
        <v>214</v>
      </c>
      <c r="AF86">
        <v>181</v>
      </c>
      <c r="AG86">
        <v>148</v>
      </c>
      <c r="AH86">
        <v>230</v>
      </c>
      <c r="AI86">
        <v>156</v>
      </c>
      <c r="AJ86">
        <v>138</v>
      </c>
      <c r="AK86">
        <v>179</v>
      </c>
      <c r="AL86">
        <v>193</v>
      </c>
      <c r="AM86">
        <v>158</v>
      </c>
      <c r="AN86">
        <v>185</v>
      </c>
      <c r="AO86">
        <v>212</v>
      </c>
      <c r="AP86">
        <v>253</v>
      </c>
      <c r="AQ86">
        <v>203</v>
      </c>
      <c r="AR86">
        <v>223</v>
      </c>
    </row>
    <row r="87" spans="4:44" x14ac:dyDescent="0.3">
      <c r="D87" t="s">
        <v>429</v>
      </c>
      <c r="E87">
        <v>3</v>
      </c>
      <c r="F87">
        <v>2</v>
      </c>
      <c r="G87">
        <v>1</v>
      </c>
      <c r="H87">
        <v>7</v>
      </c>
      <c r="I87">
        <v>5</v>
      </c>
      <c r="J87">
        <v>1</v>
      </c>
      <c r="K87">
        <v>6</v>
      </c>
      <c r="L87">
        <v>20</v>
      </c>
      <c r="M87">
        <v>-7</v>
      </c>
      <c r="N87">
        <v>21</v>
      </c>
      <c r="O87">
        <v>20</v>
      </c>
      <c r="P87">
        <v>8</v>
      </c>
      <c r="Q87">
        <v>24</v>
      </c>
      <c r="R87">
        <v>33</v>
      </c>
      <c r="S87">
        <v>21</v>
      </c>
      <c r="T87">
        <v>70</v>
      </c>
      <c r="U87">
        <v>83</v>
      </c>
      <c r="V87">
        <v>100</v>
      </c>
      <c r="W87">
        <v>74</v>
      </c>
      <c r="X87">
        <v>59</v>
      </c>
      <c r="Y87">
        <v>133</v>
      </c>
      <c r="Z87">
        <v>126</v>
      </c>
      <c r="AA87">
        <v>215</v>
      </c>
      <c r="AB87">
        <v>206</v>
      </c>
      <c r="AC87">
        <v>166</v>
      </c>
      <c r="AD87">
        <v>153</v>
      </c>
      <c r="AE87">
        <v>148</v>
      </c>
      <c r="AF87">
        <v>143</v>
      </c>
      <c r="AG87">
        <v>172</v>
      </c>
      <c r="AH87">
        <v>184</v>
      </c>
      <c r="AI87">
        <v>171</v>
      </c>
      <c r="AJ87">
        <v>174</v>
      </c>
      <c r="AK87">
        <v>230</v>
      </c>
      <c r="AL87">
        <v>115</v>
      </c>
      <c r="AM87">
        <v>124</v>
      </c>
      <c r="AN87">
        <v>130</v>
      </c>
      <c r="AO87">
        <v>180</v>
      </c>
      <c r="AP87">
        <v>236</v>
      </c>
      <c r="AQ87">
        <v>157</v>
      </c>
      <c r="AR87" s="6">
        <v>188</v>
      </c>
    </row>
    <row r="88" spans="4:44" x14ac:dyDescent="0.3">
      <c r="D88" t="s">
        <v>10</v>
      </c>
      <c r="E88">
        <v>1</v>
      </c>
      <c r="F88">
        <v>1</v>
      </c>
      <c r="G88">
        <v>8</v>
      </c>
      <c r="H88">
        <v>3</v>
      </c>
      <c r="I88">
        <v>10</v>
      </c>
      <c r="J88">
        <v>4</v>
      </c>
      <c r="K88">
        <v>3</v>
      </c>
      <c r="L88">
        <v>4</v>
      </c>
      <c r="M88">
        <v>20</v>
      </c>
      <c r="N88">
        <v>10</v>
      </c>
      <c r="O88">
        <v>12</v>
      </c>
      <c r="P88">
        <v>23</v>
      </c>
      <c r="Q88">
        <v>36</v>
      </c>
      <c r="R88">
        <v>39</v>
      </c>
      <c r="S88">
        <v>37</v>
      </c>
      <c r="T88">
        <v>31</v>
      </c>
      <c r="U88">
        <v>65</v>
      </c>
      <c r="V88">
        <v>61</v>
      </c>
      <c r="W88">
        <v>60</v>
      </c>
      <c r="X88">
        <v>80</v>
      </c>
      <c r="Y88">
        <v>76</v>
      </c>
      <c r="Z88">
        <v>103</v>
      </c>
      <c r="AA88">
        <v>135</v>
      </c>
      <c r="AB88">
        <v>131</v>
      </c>
      <c r="AC88">
        <v>135</v>
      </c>
      <c r="AD88">
        <v>182</v>
      </c>
      <c r="AE88">
        <v>107</v>
      </c>
      <c r="AF88">
        <v>98</v>
      </c>
      <c r="AG88">
        <v>140</v>
      </c>
      <c r="AH88">
        <v>112</v>
      </c>
      <c r="AI88">
        <v>155</v>
      </c>
      <c r="AJ88">
        <v>103</v>
      </c>
      <c r="AK88">
        <v>125</v>
      </c>
      <c r="AL88">
        <v>100</v>
      </c>
      <c r="AM88">
        <v>90</v>
      </c>
      <c r="AN88">
        <v>91</v>
      </c>
      <c r="AO88">
        <v>135</v>
      </c>
      <c r="AP88">
        <v>164</v>
      </c>
      <c r="AQ88">
        <v>155</v>
      </c>
      <c r="AR88" s="6">
        <v>170</v>
      </c>
    </row>
    <row r="89" spans="4:44" x14ac:dyDescent="0.3">
      <c r="D89" t="s">
        <v>11</v>
      </c>
      <c r="E89">
        <v>0</v>
      </c>
      <c r="F89">
        <v>2</v>
      </c>
      <c r="G89">
        <v>4</v>
      </c>
      <c r="H89">
        <v>3</v>
      </c>
      <c r="I89">
        <v>2</v>
      </c>
      <c r="J89">
        <v>7</v>
      </c>
      <c r="K89">
        <v>4</v>
      </c>
      <c r="L89">
        <v>26</v>
      </c>
      <c r="M89">
        <v>0</v>
      </c>
      <c r="N89">
        <v>19</v>
      </c>
      <c r="O89">
        <v>37</v>
      </c>
      <c r="P89">
        <v>25</v>
      </c>
      <c r="Q89">
        <v>20</v>
      </c>
      <c r="R89">
        <v>12</v>
      </c>
      <c r="S89">
        <v>52</v>
      </c>
      <c r="T89">
        <v>37</v>
      </c>
      <c r="U89">
        <v>61</v>
      </c>
      <c r="V89">
        <v>54</v>
      </c>
      <c r="W89">
        <v>30</v>
      </c>
      <c r="X89">
        <v>38</v>
      </c>
      <c r="Y89">
        <v>155</v>
      </c>
      <c r="Z89">
        <v>99</v>
      </c>
      <c r="AA89">
        <v>193</v>
      </c>
      <c r="AB89">
        <v>90</v>
      </c>
      <c r="AC89">
        <v>127</v>
      </c>
      <c r="AD89">
        <v>97</v>
      </c>
      <c r="AE89">
        <v>115</v>
      </c>
      <c r="AF89">
        <v>117</v>
      </c>
      <c r="AG89">
        <v>87</v>
      </c>
      <c r="AH89">
        <v>85</v>
      </c>
      <c r="AI89">
        <v>113</v>
      </c>
      <c r="AJ89">
        <v>51</v>
      </c>
      <c r="AK89">
        <v>142</v>
      </c>
      <c r="AL89">
        <v>107</v>
      </c>
      <c r="AM89">
        <v>88</v>
      </c>
      <c r="AN89">
        <v>82</v>
      </c>
      <c r="AO89">
        <v>126</v>
      </c>
      <c r="AP89">
        <v>103</v>
      </c>
      <c r="AQ89">
        <v>125</v>
      </c>
      <c r="AR89">
        <v>116</v>
      </c>
    </row>
    <row r="90" spans="4:44" x14ac:dyDescent="0.3">
      <c r="D90" t="s">
        <v>13</v>
      </c>
      <c r="E90">
        <v>0</v>
      </c>
      <c r="F90">
        <v>1</v>
      </c>
      <c r="G90">
        <v>0</v>
      </c>
      <c r="H90">
        <v>3</v>
      </c>
      <c r="I90">
        <v>5</v>
      </c>
      <c r="J90">
        <v>1</v>
      </c>
      <c r="K90">
        <v>0</v>
      </c>
      <c r="L90">
        <v>2</v>
      </c>
      <c r="M90">
        <v>1</v>
      </c>
      <c r="N90">
        <v>5</v>
      </c>
      <c r="O90">
        <v>5</v>
      </c>
      <c r="P90">
        <v>5</v>
      </c>
      <c r="Q90">
        <v>10</v>
      </c>
      <c r="R90">
        <v>9</v>
      </c>
      <c r="S90">
        <v>14</v>
      </c>
      <c r="T90">
        <v>16</v>
      </c>
      <c r="U90">
        <v>25</v>
      </c>
      <c r="V90">
        <v>63</v>
      </c>
      <c r="W90">
        <v>27</v>
      </c>
      <c r="X90">
        <v>33</v>
      </c>
      <c r="Y90">
        <v>46</v>
      </c>
      <c r="Z90">
        <v>72</v>
      </c>
      <c r="AA90">
        <v>55</v>
      </c>
      <c r="AB90">
        <v>61</v>
      </c>
      <c r="AC90">
        <v>66</v>
      </c>
      <c r="AD90">
        <v>74</v>
      </c>
      <c r="AE90">
        <v>58</v>
      </c>
      <c r="AF90">
        <v>41</v>
      </c>
      <c r="AG90">
        <v>81</v>
      </c>
      <c r="AH90">
        <v>86</v>
      </c>
      <c r="AI90">
        <v>79</v>
      </c>
      <c r="AJ90">
        <v>113</v>
      </c>
      <c r="AK90">
        <v>83</v>
      </c>
      <c r="AL90">
        <v>71</v>
      </c>
      <c r="AM90">
        <v>68</v>
      </c>
      <c r="AN90">
        <v>66</v>
      </c>
      <c r="AO90">
        <v>80</v>
      </c>
      <c r="AP90">
        <v>191</v>
      </c>
      <c r="AQ90">
        <v>97</v>
      </c>
      <c r="AR90">
        <v>80</v>
      </c>
    </row>
    <row r="91" spans="4:44" x14ac:dyDescent="0.3">
      <c r="D91" t="s">
        <v>8</v>
      </c>
      <c r="E91">
        <v>0</v>
      </c>
      <c r="F91">
        <v>14</v>
      </c>
      <c r="G91">
        <v>7</v>
      </c>
      <c r="H91">
        <v>12</v>
      </c>
      <c r="I91">
        <v>2</v>
      </c>
      <c r="J91">
        <v>2</v>
      </c>
      <c r="K91">
        <v>2</v>
      </c>
      <c r="L91">
        <v>21</v>
      </c>
      <c r="M91">
        <v>17</v>
      </c>
      <c r="N91">
        <v>3</v>
      </c>
      <c r="O91">
        <v>4</v>
      </c>
      <c r="P91">
        <v>22</v>
      </c>
      <c r="Q91">
        <v>32</v>
      </c>
      <c r="R91">
        <v>16</v>
      </c>
      <c r="S91">
        <v>24</v>
      </c>
      <c r="T91">
        <v>38</v>
      </c>
      <c r="U91">
        <v>31</v>
      </c>
      <c r="V91">
        <v>47</v>
      </c>
      <c r="W91">
        <v>30</v>
      </c>
      <c r="X91">
        <v>57</v>
      </c>
      <c r="Y91">
        <v>51</v>
      </c>
      <c r="Z91">
        <v>87</v>
      </c>
      <c r="AA91">
        <v>134</v>
      </c>
      <c r="AB91">
        <v>87</v>
      </c>
      <c r="AC91">
        <v>81</v>
      </c>
      <c r="AD91">
        <v>90</v>
      </c>
      <c r="AE91">
        <v>66</v>
      </c>
      <c r="AF91">
        <v>66</v>
      </c>
      <c r="AG91">
        <v>65</v>
      </c>
      <c r="AH91">
        <v>89</v>
      </c>
      <c r="AI91">
        <v>69</v>
      </c>
      <c r="AJ91">
        <v>61</v>
      </c>
      <c r="AK91">
        <v>94</v>
      </c>
      <c r="AL91">
        <v>52</v>
      </c>
      <c r="AM91">
        <v>52</v>
      </c>
      <c r="AN91">
        <v>71</v>
      </c>
      <c r="AO91">
        <v>60</v>
      </c>
      <c r="AP91">
        <v>60</v>
      </c>
      <c r="AQ91">
        <v>53</v>
      </c>
      <c r="AR91">
        <v>71</v>
      </c>
    </row>
    <row r="92" spans="4:44" x14ac:dyDescent="0.3">
      <c r="D92" t="s">
        <v>16</v>
      </c>
      <c r="E92">
        <v>0</v>
      </c>
      <c r="F92">
        <v>1</v>
      </c>
      <c r="G92">
        <v>1</v>
      </c>
      <c r="H92">
        <v>0</v>
      </c>
      <c r="I92">
        <v>0</v>
      </c>
      <c r="J92">
        <v>0</v>
      </c>
      <c r="K92">
        <v>0</v>
      </c>
      <c r="L92">
        <v>2</v>
      </c>
      <c r="M92">
        <v>-1</v>
      </c>
      <c r="N92">
        <v>4</v>
      </c>
      <c r="O92">
        <v>5</v>
      </c>
      <c r="P92">
        <v>5</v>
      </c>
      <c r="Q92">
        <v>4</v>
      </c>
      <c r="R92">
        <v>2</v>
      </c>
      <c r="S92">
        <v>6</v>
      </c>
      <c r="T92">
        <v>6</v>
      </c>
      <c r="U92">
        <v>5</v>
      </c>
      <c r="V92">
        <v>8</v>
      </c>
      <c r="W92">
        <v>7</v>
      </c>
      <c r="X92">
        <v>7</v>
      </c>
      <c r="Y92">
        <v>6</v>
      </c>
      <c r="Z92">
        <v>10</v>
      </c>
      <c r="AA92">
        <v>17</v>
      </c>
      <c r="AB92">
        <v>13</v>
      </c>
      <c r="AC92">
        <v>12</v>
      </c>
      <c r="AD92">
        <v>19</v>
      </c>
      <c r="AE92">
        <v>7</v>
      </c>
      <c r="AF92">
        <v>20</v>
      </c>
      <c r="AG92">
        <v>23</v>
      </c>
      <c r="AH92">
        <v>14</v>
      </c>
      <c r="AI92">
        <v>22</v>
      </c>
      <c r="AJ92">
        <v>9</v>
      </c>
      <c r="AK92">
        <v>20</v>
      </c>
      <c r="AL92">
        <v>10</v>
      </c>
      <c r="AM92">
        <v>10</v>
      </c>
      <c r="AN92">
        <v>19</v>
      </c>
      <c r="AO92">
        <v>10</v>
      </c>
      <c r="AP92">
        <v>25</v>
      </c>
      <c r="AQ92">
        <v>39</v>
      </c>
      <c r="AR92">
        <v>15</v>
      </c>
    </row>
    <row r="93" spans="4:44" x14ac:dyDescent="0.3">
      <c r="D93" t="s">
        <v>15</v>
      </c>
      <c r="E93">
        <v>0</v>
      </c>
      <c r="F93">
        <v>0</v>
      </c>
      <c r="G93">
        <v>3</v>
      </c>
      <c r="H93">
        <v>-1</v>
      </c>
      <c r="I93">
        <v>0</v>
      </c>
      <c r="J93">
        <v>0</v>
      </c>
      <c r="K93">
        <v>2</v>
      </c>
      <c r="L93">
        <v>4</v>
      </c>
      <c r="M93">
        <v>1</v>
      </c>
      <c r="N93">
        <v>0</v>
      </c>
      <c r="O93">
        <v>1</v>
      </c>
      <c r="P93">
        <v>2</v>
      </c>
      <c r="Q93">
        <v>5</v>
      </c>
      <c r="R93">
        <v>6</v>
      </c>
      <c r="S93">
        <v>7</v>
      </c>
      <c r="T93">
        <v>6</v>
      </c>
      <c r="U93">
        <v>4</v>
      </c>
      <c r="V93">
        <v>9</v>
      </c>
      <c r="W93">
        <v>1</v>
      </c>
      <c r="X93">
        <v>7</v>
      </c>
      <c r="Y93">
        <v>9</v>
      </c>
      <c r="Z93">
        <v>12</v>
      </c>
      <c r="AA93">
        <v>13</v>
      </c>
      <c r="AB93">
        <v>18</v>
      </c>
      <c r="AC93">
        <v>11</v>
      </c>
      <c r="AD93">
        <v>14</v>
      </c>
      <c r="AE93">
        <v>14</v>
      </c>
      <c r="AF93">
        <v>13</v>
      </c>
      <c r="AG93">
        <v>17</v>
      </c>
      <c r="AH93">
        <v>17</v>
      </c>
      <c r="AI93">
        <v>23</v>
      </c>
      <c r="AJ93">
        <v>17</v>
      </c>
      <c r="AK93">
        <v>7</v>
      </c>
      <c r="AL93">
        <v>37</v>
      </c>
      <c r="AM93">
        <v>33</v>
      </c>
      <c r="AN93">
        <v>18</v>
      </c>
      <c r="AO93">
        <v>30</v>
      </c>
      <c r="AP93">
        <v>26</v>
      </c>
      <c r="AQ93">
        <v>26</v>
      </c>
      <c r="AR93">
        <v>14</v>
      </c>
    </row>
    <row r="94" spans="4:44" x14ac:dyDescent="0.3">
      <c r="D94" t="s">
        <v>14</v>
      </c>
      <c r="E94">
        <v>0</v>
      </c>
      <c r="F94">
        <v>1</v>
      </c>
      <c r="G94">
        <v>0</v>
      </c>
      <c r="H94">
        <v>0</v>
      </c>
      <c r="I94">
        <v>5</v>
      </c>
      <c r="J94">
        <v>2</v>
      </c>
      <c r="K94">
        <v>2</v>
      </c>
      <c r="L94">
        <v>0</v>
      </c>
      <c r="M94">
        <v>1</v>
      </c>
      <c r="N94">
        <v>0</v>
      </c>
      <c r="O94">
        <v>2</v>
      </c>
      <c r="P94">
        <v>0</v>
      </c>
      <c r="Q94">
        <v>0</v>
      </c>
      <c r="R94">
        <v>1</v>
      </c>
      <c r="S94">
        <v>5</v>
      </c>
      <c r="T94">
        <v>3</v>
      </c>
      <c r="U94">
        <v>7</v>
      </c>
      <c r="V94">
        <v>6</v>
      </c>
      <c r="W94">
        <v>3</v>
      </c>
      <c r="X94">
        <v>7</v>
      </c>
      <c r="Y94">
        <v>7</v>
      </c>
      <c r="Z94">
        <v>6</v>
      </c>
      <c r="AA94">
        <v>12</v>
      </c>
      <c r="AB94">
        <v>9</v>
      </c>
      <c r="AC94">
        <v>17</v>
      </c>
      <c r="AD94">
        <v>15</v>
      </c>
      <c r="AE94">
        <v>4</v>
      </c>
      <c r="AF94">
        <v>9</v>
      </c>
      <c r="AG94">
        <v>20</v>
      </c>
      <c r="AH94">
        <v>14</v>
      </c>
      <c r="AI94">
        <v>11</v>
      </c>
      <c r="AJ94">
        <v>19</v>
      </c>
      <c r="AK94">
        <v>16</v>
      </c>
      <c r="AL94">
        <v>9</v>
      </c>
      <c r="AM94">
        <v>3</v>
      </c>
      <c r="AN94">
        <v>14</v>
      </c>
      <c r="AO94">
        <v>17</v>
      </c>
      <c r="AP94">
        <v>25</v>
      </c>
      <c r="AQ94">
        <v>22</v>
      </c>
      <c r="AR94">
        <v>19</v>
      </c>
    </row>
    <row r="95" spans="4:44" x14ac:dyDescent="0.3">
      <c r="D95" t="s">
        <v>22</v>
      </c>
      <c r="E95">
        <v>0</v>
      </c>
      <c r="F95">
        <v>4</v>
      </c>
      <c r="G95">
        <v>2</v>
      </c>
      <c r="H95">
        <v>2</v>
      </c>
      <c r="I95">
        <v>1</v>
      </c>
      <c r="J95">
        <v>2</v>
      </c>
      <c r="K95">
        <v>4</v>
      </c>
      <c r="L95">
        <v>-10</v>
      </c>
      <c r="M95">
        <v>3</v>
      </c>
      <c r="N95">
        <v>1</v>
      </c>
      <c r="O95">
        <v>1</v>
      </c>
      <c r="P95">
        <v>2</v>
      </c>
      <c r="Q95">
        <v>2</v>
      </c>
      <c r="R95">
        <v>15</v>
      </c>
      <c r="S95">
        <v>5</v>
      </c>
      <c r="T95">
        <v>4</v>
      </c>
      <c r="U95">
        <v>2</v>
      </c>
      <c r="V95">
        <v>13</v>
      </c>
      <c r="W95">
        <v>4</v>
      </c>
      <c r="X95">
        <v>4</v>
      </c>
      <c r="Y95">
        <v>7</v>
      </c>
      <c r="Z95">
        <v>13</v>
      </c>
      <c r="AA95">
        <v>-10</v>
      </c>
      <c r="AB95">
        <v>12</v>
      </c>
      <c r="AC95">
        <v>13</v>
      </c>
      <c r="AD95">
        <v>22</v>
      </c>
      <c r="AE95">
        <v>5</v>
      </c>
      <c r="AF95">
        <v>7</v>
      </c>
      <c r="AG95">
        <v>14</v>
      </c>
      <c r="AH95">
        <v>21</v>
      </c>
      <c r="AI95">
        <v>15</v>
      </c>
      <c r="AJ95">
        <v>17</v>
      </c>
      <c r="AK95">
        <v>17</v>
      </c>
      <c r="AL95">
        <v>8</v>
      </c>
      <c r="AM95">
        <v>5</v>
      </c>
      <c r="AN95">
        <v>33</v>
      </c>
      <c r="AO95">
        <v>37</v>
      </c>
      <c r="AP95">
        <v>29</v>
      </c>
      <c r="AQ95">
        <v>15</v>
      </c>
      <c r="AR95">
        <v>14</v>
      </c>
    </row>
    <row r="96" spans="4:44" x14ac:dyDescent="0.3">
      <c r="D96" t="s">
        <v>17</v>
      </c>
      <c r="E96">
        <v>0</v>
      </c>
      <c r="F96">
        <v>0</v>
      </c>
      <c r="G96">
        <v>0</v>
      </c>
      <c r="H96">
        <v>0</v>
      </c>
      <c r="I96">
        <v>0</v>
      </c>
      <c r="J96">
        <v>0</v>
      </c>
      <c r="K96">
        <v>0</v>
      </c>
      <c r="L96">
        <v>0</v>
      </c>
      <c r="M96">
        <v>3</v>
      </c>
      <c r="N96">
        <v>1</v>
      </c>
      <c r="O96">
        <v>0</v>
      </c>
      <c r="P96">
        <v>5</v>
      </c>
      <c r="Q96">
        <v>1</v>
      </c>
      <c r="R96">
        <v>1</v>
      </c>
      <c r="S96">
        <v>5</v>
      </c>
      <c r="T96">
        <v>15</v>
      </c>
      <c r="U96">
        <v>5</v>
      </c>
      <c r="V96">
        <v>13</v>
      </c>
      <c r="W96">
        <v>10</v>
      </c>
      <c r="X96">
        <v>12</v>
      </c>
      <c r="Y96">
        <v>0</v>
      </c>
      <c r="Z96">
        <v>13</v>
      </c>
      <c r="AA96">
        <v>30</v>
      </c>
      <c r="AB96">
        <v>11</v>
      </c>
      <c r="AC96">
        <v>12</v>
      </c>
      <c r="AD96">
        <v>8</v>
      </c>
      <c r="AE96">
        <v>5</v>
      </c>
      <c r="AF96">
        <v>11</v>
      </c>
      <c r="AG96">
        <v>8</v>
      </c>
      <c r="AH96">
        <v>8</v>
      </c>
      <c r="AI96">
        <v>6</v>
      </c>
      <c r="AJ96">
        <v>7</v>
      </c>
      <c r="AK96">
        <v>13</v>
      </c>
      <c r="AL96">
        <v>4</v>
      </c>
      <c r="AM96">
        <v>7</v>
      </c>
      <c r="AN96">
        <v>13</v>
      </c>
      <c r="AO96">
        <v>9</v>
      </c>
      <c r="AP96">
        <v>15</v>
      </c>
      <c r="AQ96">
        <v>13</v>
      </c>
      <c r="AR96">
        <v>10</v>
      </c>
    </row>
    <row r="98" spans="4:44" x14ac:dyDescent="0.3">
      <c r="D98" t="s">
        <v>556</v>
      </c>
      <c r="E98" s="35">
        <v>43894</v>
      </c>
      <c r="F98" s="35">
        <v>43895</v>
      </c>
      <c r="G98" s="35">
        <v>43896</v>
      </c>
      <c r="H98" s="35">
        <v>43897</v>
      </c>
      <c r="I98" s="35">
        <v>43898</v>
      </c>
      <c r="J98" s="35">
        <v>43899</v>
      </c>
      <c r="K98" s="35">
        <v>43900</v>
      </c>
      <c r="L98" s="35">
        <v>43901</v>
      </c>
      <c r="M98" s="35">
        <v>43902</v>
      </c>
      <c r="N98" s="35">
        <v>43903</v>
      </c>
      <c r="O98" s="35">
        <v>43904</v>
      </c>
      <c r="P98" s="35">
        <v>43905</v>
      </c>
      <c r="Q98" s="35">
        <v>43906</v>
      </c>
      <c r="R98" s="35">
        <v>43907</v>
      </c>
      <c r="S98" s="35">
        <v>43908</v>
      </c>
      <c r="T98" s="35">
        <v>43909</v>
      </c>
      <c r="U98" s="35">
        <v>43910</v>
      </c>
      <c r="V98" s="35">
        <v>43911</v>
      </c>
      <c r="W98" s="35">
        <v>43912</v>
      </c>
      <c r="X98" s="35">
        <v>43913</v>
      </c>
      <c r="Y98" s="35">
        <v>43914</v>
      </c>
      <c r="Z98" s="35">
        <v>43915</v>
      </c>
      <c r="AA98" s="35">
        <v>43916</v>
      </c>
      <c r="AB98" s="35">
        <v>43917</v>
      </c>
      <c r="AC98" s="35">
        <v>43918</v>
      </c>
      <c r="AD98" s="35">
        <v>43919</v>
      </c>
      <c r="AE98" s="35">
        <v>43920</v>
      </c>
      <c r="AF98" s="35">
        <v>43921</v>
      </c>
      <c r="AG98" s="35">
        <v>43922</v>
      </c>
      <c r="AH98" s="35">
        <v>43923</v>
      </c>
      <c r="AI98" s="35">
        <v>43924</v>
      </c>
      <c r="AJ98" s="35">
        <v>43925</v>
      </c>
      <c r="AK98" s="35">
        <v>43926</v>
      </c>
      <c r="AL98" s="35">
        <v>43927</v>
      </c>
      <c r="AM98" s="35">
        <v>43928</v>
      </c>
      <c r="AN98" s="35">
        <v>43929</v>
      </c>
      <c r="AO98" s="35">
        <v>43930</v>
      </c>
      <c r="AP98" s="35">
        <v>43931</v>
      </c>
      <c r="AQ98" s="35">
        <v>43932</v>
      </c>
      <c r="AR98" s="35">
        <v>43933</v>
      </c>
    </row>
    <row r="99" spans="4:44" x14ac:dyDescent="0.3">
      <c r="D99" t="s">
        <v>430</v>
      </c>
      <c r="G99">
        <f>SUM(E85:G85)/3</f>
        <v>5.666666666666667</v>
      </c>
      <c r="H99">
        <f t="shared" ref="H99:K106" si="15">SUM(F85:H85)/3</f>
        <v>7.333333333333333</v>
      </c>
      <c r="I99">
        <f t="shared" si="15"/>
        <v>6.333333333333333</v>
      </c>
      <c r="J99">
        <f t="shared" si="15"/>
        <v>5.333333333333333</v>
      </c>
      <c r="K99">
        <f t="shared" si="15"/>
        <v>5.666666666666667</v>
      </c>
      <c r="L99">
        <f t="shared" ref="L99:AP107" si="16">SUM(F85:L85)/7</f>
        <v>6.1428571428571432</v>
      </c>
      <c r="M99">
        <f t="shared" si="16"/>
        <v>7.2857142857142856</v>
      </c>
      <c r="N99">
        <f t="shared" si="16"/>
        <v>8.4285714285714288</v>
      </c>
      <c r="O99">
        <f t="shared" si="16"/>
        <v>9.4285714285714288</v>
      </c>
      <c r="P99">
        <f t="shared" si="16"/>
        <v>11.285714285714286</v>
      </c>
      <c r="Q99">
        <f t="shared" si="16"/>
        <v>14.285714285714286</v>
      </c>
      <c r="R99">
        <f t="shared" si="16"/>
        <v>18.428571428571427</v>
      </c>
      <c r="S99">
        <f t="shared" si="16"/>
        <v>26</v>
      </c>
      <c r="T99">
        <f t="shared" si="16"/>
        <v>34</v>
      </c>
      <c r="U99">
        <f t="shared" si="16"/>
        <v>44.714285714285715</v>
      </c>
      <c r="V99">
        <f t="shared" si="16"/>
        <v>52.571428571428569</v>
      </c>
      <c r="W99">
        <f t="shared" si="16"/>
        <v>63.857142857142854</v>
      </c>
      <c r="X99">
        <f t="shared" si="16"/>
        <v>68.714285714285708</v>
      </c>
      <c r="Y99">
        <f t="shared" si="16"/>
        <v>78.142857142857139</v>
      </c>
      <c r="Z99">
        <f t="shared" si="16"/>
        <v>87.714285714285708</v>
      </c>
      <c r="AA99">
        <f t="shared" si="16"/>
        <v>105.85714285714286</v>
      </c>
      <c r="AB99">
        <f t="shared" si="16"/>
        <v>122.42857142857143</v>
      </c>
      <c r="AC99">
        <f t="shared" si="16"/>
        <v>149.28571428571428</v>
      </c>
      <c r="AD99">
        <f t="shared" si="16"/>
        <v>158.85714285714286</v>
      </c>
      <c r="AE99">
        <f t="shared" si="16"/>
        <v>170.42857142857142</v>
      </c>
      <c r="AF99">
        <f t="shared" si="16"/>
        <v>175.28571428571428</v>
      </c>
      <c r="AG99">
        <f t="shared" si="16"/>
        <v>192.42857142857142</v>
      </c>
      <c r="AH99">
        <f t="shared" si="16"/>
        <v>196.28571428571428</v>
      </c>
      <c r="AI99">
        <f t="shared" si="16"/>
        <v>196.14285714285714</v>
      </c>
      <c r="AJ99">
        <f t="shared" si="16"/>
        <v>187</v>
      </c>
      <c r="AK99">
        <f t="shared" si="16"/>
        <v>206.57142857142858</v>
      </c>
      <c r="AL99">
        <f t="shared" si="16"/>
        <v>221.57142857142858</v>
      </c>
      <c r="AM99">
        <f t="shared" si="16"/>
        <v>221.57142857142858</v>
      </c>
      <c r="AN99">
        <f t="shared" si="16"/>
        <v>222</v>
      </c>
      <c r="AO99">
        <f t="shared" si="16"/>
        <v>235.42857142857142</v>
      </c>
      <c r="AP99">
        <f t="shared" si="16"/>
        <v>235.71428571428572</v>
      </c>
      <c r="AQ99">
        <f>SUM(AK85:AQ85)/7</f>
        <v>266.57142857142856</v>
      </c>
      <c r="AR99">
        <f>SUM(AL85:AR85)/7</f>
        <v>260.28571428571428</v>
      </c>
    </row>
    <row r="100" spans="4:44" x14ac:dyDescent="0.3">
      <c r="D100" t="s">
        <v>428</v>
      </c>
      <c r="G100">
        <f t="shared" ref="G100:G110" si="17">SUM(E86:G86)/3</f>
        <v>9.6666666666666661</v>
      </c>
      <c r="H100">
        <f t="shared" si="15"/>
        <v>14.666666666666666</v>
      </c>
      <c r="I100">
        <f t="shared" si="15"/>
        <v>23.333333333333332</v>
      </c>
      <c r="J100">
        <f t="shared" si="15"/>
        <v>33.333333333333336</v>
      </c>
      <c r="K100">
        <f t="shared" si="15"/>
        <v>35.666666666666664</v>
      </c>
      <c r="L100">
        <f t="shared" si="16"/>
        <v>27.857142857142858</v>
      </c>
      <c r="M100">
        <f t="shared" si="16"/>
        <v>34.142857142857146</v>
      </c>
      <c r="N100">
        <f t="shared" si="16"/>
        <v>45.571428571428569</v>
      </c>
      <c r="O100">
        <f t="shared" si="16"/>
        <v>48.857142857142854</v>
      </c>
      <c r="P100">
        <f t="shared" si="16"/>
        <v>50</v>
      </c>
      <c r="Q100">
        <f t="shared" si="16"/>
        <v>58.714285714285715</v>
      </c>
      <c r="R100">
        <f t="shared" si="16"/>
        <v>71.571428571428569</v>
      </c>
      <c r="S100">
        <f t="shared" si="16"/>
        <v>79.714285714285708</v>
      </c>
      <c r="T100">
        <f t="shared" si="16"/>
        <v>87.714285714285708</v>
      </c>
      <c r="U100">
        <f t="shared" si="16"/>
        <v>93</v>
      </c>
      <c r="V100">
        <f t="shared" si="16"/>
        <v>110.71428571428571</v>
      </c>
      <c r="W100">
        <f t="shared" si="16"/>
        <v>135.28571428571428</v>
      </c>
      <c r="X100">
        <f t="shared" si="16"/>
        <v>141.85714285714286</v>
      </c>
      <c r="Y100">
        <f t="shared" si="16"/>
        <v>153.71428571428572</v>
      </c>
      <c r="Z100">
        <f t="shared" si="16"/>
        <v>164.14285714285714</v>
      </c>
      <c r="AA100">
        <f t="shared" si="16"/>
        <v>183.14285714285714</v>
      </c>
      <c r="AB100">
        <f t="shared" si="16"/>
        <v>211</v>
      </c>
      <c r="AC100">
        <f t="shared" si="16"/>
        <v>224.28571428571428</v>
      </c>
      <c r="AD100">
        <f t="shared" si="16"/>
        <v>232</v>
      </c>
      <c r="AE100">
        <f t="shared" si="16"/>
        <v>240.85714285714286</v>
      </c>
      <c r="AF100">
        <f t="shared" si="16"/>
        <v>238.14285714285714</v>
      </c>
      <c r="AG100">
        <f t="shared" si="16"/>
        <v>234.42857142857142</v>
      </c>
      <c r="AH100">
        <f t="shared" si="16"/>
        <v>232.71428571428572</v>
      </c>
      <c r="AI100">
        <f t="shared" si="16"/>
        <v>208.28571428571428</v>
      </c>
      <c r="AJ100">
        <f t="shared" si="16"/>
        <v>190.85714285714286</v>
      </c>
      <c r="AK100">
        <f t="shared" si="16"/>
        <v>178</v>
      </c>
      <c r="AL100">
        <f t="shared" si="16"/>
        <v>175</v>
      </c>
      <c r="AM100">
        <f t="shared" si="16"/>
        <v>171.71428571428572</v>
      </c>
      <c r="AN100">
        <f t="shared" si="16"/>
        <v>177</v>
      </c>
      <c r="AO100">
        <f t="shared" si="16"/>
        <v>174.42857142857142</v>
      </c>
      <c r="AP100">
        <f t="shared" si="16"/>
        <v>188.28571428571428</v>
      </c>
      <c r="AQ100">
        <f t="shared" ref="AQ100:AQ110" si="18">SUM(AK86:AQ86)/7</f>
        <v>197.57142857142858</v>
      </c>
      <c r="AR100">
        <f t="shared" ref="AR100:AR110" si="19">SUM(AL86:AR86)/7</f>
        <v>203.85714285714286</v>
      </c>
    </row>
    <row r="101" spans="4:44" x14ac:dyDescent="0.3">
      <c r="D101" t="s">
        <v>429</v>
      </c>
      <c r="G101">
        <f t="shared" si="17"/>
        <v>2</v>
      </c>
      <c r="H101">
        <f t="shared" si="15"/>
        <v>3.3333333333333335</v>
      </c>
      <c r="I101">
        <f t="shared" si="15"/>
        <v>4.333333333333333</v>
      </c>
      <c r="J101">
        <f t="shared" si="15"/>
        <v>4.333333333333333</v>
      </c>
      <c r="K101">
        <f t="shared" si="15"/>
        <v>4</v>
      </c>
      <c r="L101">
        <f t="shared" si="16"/>
        <v>6</v>
      </c>
      <c r="M101">
        <f t="shared" si="16"/>
        <v>4.7142857142857144</v>
      </c>
      <c r="N101">
        <f t="shared" si="16"/>
        <v>7.5714285714285712</v>
      </c>
      <c r="O101">
        <f t="shared" si="16"/>
        <v>9.4285714285714288</v>
      </c>
      <c r="P101">
        <f t="shared" si="16"/>
        <v>9.8571428571428577</v>
      </c>
      <c r="Q101">
        <f t="shared" si="16"/>
        <v>13.142857142857142</v>
      </c>
      <c r="R101">
        <f t="shared" si="16"/>
        <v>17</v>
      </c>
      <c r="S101">
        <f t="shared" si="16"/>
        <v>17.142857142857142</v>
      </c>
      <c r="T101">
        <f t="shared" si="16"/>
        <v>28.142857142857142</v>
      </c>
      <c r="U101">
        <f t="shared" si="16"/>
        <v>37</v>
      </c>
      <c r="V101">
        <f t="shared" si="16"/>
        <v>48.428571428571431</v>
      </c>
      <c r="W101">
        <f t="shared" si="16"/>
        <v>57.857142857142854</v>
      </c>
      <c r="X101">
        <f t="shared" si="16"/>
        <v>62.857142857142854</v>
      </c>
      <c r="Y101">
        <f t="shared" si="16"/>
        <v>77.142857142857139</v>
      </c>
      <c r="Z101">
        <f t="shared" si="16"/>
        <v>92.142857142857139</v>
      </c>
      <c r="AA101">
        <f t="shared" si="16"/>
        <v>112.85714285714286</v>
      </c>
      <c r="AB101">
        <f t="shared" si="16"/>
        <v>130.42857142857142</v>
      </c>
      <c r="AC101">
        <f t="shared" si="16"/>
        <v>139.85714285714286</v>
      </c>
      <c r="AD101">
        <f t="shared" si="16"/>
        <v>151.14285714285714</v>
      </c>
      <c r="AE101">
        <f t="shared" si="16"/>
        <v>163.85714285714286</v>
      </c>
      <c r="AF101">
        <f t="shared" si="16"/>
        <v>165.28571428571428</v>
      </c>
      <c r="AG101">
        <f t="shared" si="16"/>
        <v>171.85714285714286</v>
      </c>
      <c r="AH101">
        <f t="shared" si="16"/>
        <v>167.42857142857142</v>
      </c>
      <c r="AI101">
        <f t="shared" si="16"/>
        <v>162.42857142857142</v>
      </c>
      <c r="AJ101">
        <f t="shared" si="16"/>
        <v>163.57142857142858</v>
      </c>
      <c r="AK101">
        <f t="shared" si="16"/>
        <v>174.57142857142858</v>
      </c>
      <c r="AL101">
        <f t="shared" si="16"/>
        <v>169.85714285714286</v>
      </c>
      <c r="AM101">
        <f t="shared" si="16"/>
        <v>167.14285714285714</v>
      </c>
      <c r="AN101">
        <f t="shared" si="16"/>
        <v>161.14285714285714</v>
      </c>
      <c r="AO101">
        <f t="shared" si="16"/>
        <v>160.57142857142858</v>
      </c>
      <c r="AP101">
        <f t="shared" si="16"/>
        <v>169.85714285714286</v>
      </c>
      <c r="AQ101">
        <f t="shared" si="18"/>
        <v>167.42857142857142</v>
      </c>
      <c r="AR101">
        <f>SUM(AL87:AR87)/7</f>
        <v>161.42857142857142</v>
      </c>
    </row>
    <row r="102" spans="4:44" x14ac:dyDescent="0.3">
      <c r="D102" t="s">
        <v>10</v>
      </c>
      <c r="G102">
        <f t="shared" si="17"/>
        <v>3.3333333333333335</v>
      </c>
      <c r="H102">
        <f t="shared" si="15"/>
        <v>4</v>
      </c>
      <c r="I102">
        <f t="shared" si="15"/>
        <v>7</v>
      </c>
      <c r="J102">
        <f t="shared" si="15"/>
        <v>5.666666666666667</v>
      </c>
      <c r="K102">
        <f t="shared" si="15"/>
        <v>5.666666666666667</v>
      </c>
      <c r="L102">
        <f t="shared" si="16"/>
        <v>4.7142857142857144</v>
      </c>
      <c r="M102">
        <f t="shared" si="16"/>
        <v>7.4285714285714288</v>
      </c>
      <c r="N102">
        <f t="shared" si="16"/>
        <v>7.7142857142857144</v>
      </c>
      <c r="O102">
        <f t="shared" si="16"/>
        <v>9</v>
      </c>
      <c r="P102">
        <f t="shared" si="16"/>
        <v>10.857142857142858</v>
      </c>
      <c r="Q102">
        <f t="shared" si="16"/>
        <v>15.428571428571429</v>
      </c>
      <c r="R102">
        <f t="shared" si="16"/>
        <v>20.571428571428573</v>
      </c>
      <c r="S102">
        <f t="shared" si="16"/>
        <v>25.285714285714285</v>
      </c>
      <c r="T102">
        <f t="shared" si="16"/>
        <v>26.857142857142858</v>
      </c>
      <c r="U102">
        <f t="shared" si="16"/>
        <v>34.714285714285715</v>
      </c>
      <c r="V102">
        <f t="shared" si="16"/>
        <v>41.714285714285715</v>
      </c>
      <c r="W102">
        <f t="shared" si="16"/>
        <v>47</v>
      </c>
      <c r="X102">
        <f t="shared" si="16"/>
        <v>53.285714285714285</v>
      </c>
      <c r="Y102">
        <f t="shared" si="16"/>
        <v>58.571428571428569</v>
      </c>
      <c r="Z102">
        <f t="shared" si="16"/>
        <v>68</v>
      </c>
      <c r="AA102">
        <f t="shared" si="16"/>
        <v>82.857142857142861</v>
      </c>
      <c r="AB102">
        <f t="shared" si="16"/>
        <v>92.285714285714292</v>
      </c>
      <c r="AC102">
        <f t="shared" si="16"/>
        <v>102.85714285714286</v>
      </c>
      <c r="AD102">
        <f t="shared" si="16"/>
        <v>120.28571428571429</v>
      </c>
      <c r="AE102">
        <f t="shared" si="16"/>
        <v>124.14285714285714</v>
      </c>
      <c r="AF102">
        <f t="shared" si="16"/>
        <v>127.28571428571429</v>
      </c>
      <c r="AG102">
        <f t="shared" si="16"/>
        <v>132.57142857142858</v>
      </c>
      <c r="AH102">
        <f t="shared" si="16"/>
        <v>129.28571428571428</v>
      </c>
      <c r="AI102">
        <f t="shared" si="16"/>
        <v>132.71428571428572</v>
      </c>
      <c r="AJ102">
        <f t="shared" si="16"/>
        <v>128.14285714285714</v>
      </c>
      <c r="AK102">
        <f t="shared" si="16"/>
        <v>120</v>
      </c>
      <c r="AL102">
        <f t="shared" si="16"/>
        <v>119</v>
      </c>
      <c r="AM102">
        <f t="shared" si="16"/>
        <v>117.85714285714286</v>
      </c>
      <c r="AN102">
        <f t="shared" si="16"/>
        <v>110.85714285714286</v>
      </c>
      <c r="AO102">
        <f t="shared" si="16"/>
        <v>114.14285714285714</v>
      </c>
      <c r="AP102">
        <f t="shared" si="16"/>
        <v>115.42857142857143</v>
      </c>
      <c r="AQ102">
        <f t="shared" si="18"/>
        <v>122.85714285714286</v>
      </c>
      <c r="AR102">
        <f t="shared" si="19"/>
        <v>129.28571428571428</v>
      </c>
    </row>
    <row r="103" spans="4:44" x14ac:dyDescent="0.3">
      <c r="D103" t="s">
        <v>11</v>
      </c>
      <c r="G103">
        <f t="shared" si="17"/>
        <v>2</v>
      </c>
      <c r="H103">
        <f t="shared" si="15"/>
        <v>3</v>
      </c>
      <c r="I103">
        <f t="shared" si="15"/>
        <v>3</v>
      </c>
      <c r="J103">
        <f t="shared" si="15"/>
        <v>4</v>
      </c>
      <c r="K103">
        <f t="shared" si="15"/>
        <v>4.333333333333333</v>
      </c>
      <c r="L103">
        <f t="shared" si="16"/>
        <v>6.8571428571428568</v>
      </c>
      <c r="M103">
        <f t="shared" si="16"/>
        <v>6.5714285714285712</v>
      </c>
      <c r="N103">
        <f t="shared" si="16"/>
        <v>8.7142857142857135</v>
      </c>
      <c r="O103">
        <f t="shared" si="16"/>
        <v>13.571428571428571</v>
      </c>
      <c r="P103">
        <f t="shared" si="16"/>
        <v>16.857142857142858</v>
      </c>
      <c r="Q103">
        <f t="shared" si="16"/>
        <v>18.714285714285715</v>
      </c>
      <c r="R103">
        <f t="shared" si="16"/>
        <v>19.857142857142858</v>
      </c>
      <c r="S103">
        <f t="shared" si="16"/>
        <v>23.571428571428573</v>
      </c>
      <c r="T103">
        <f t="shared" si="16"/>
        <v>28.857142857142858</v>
      </c>
      <c r="U103">
        <f t="shared" si="16"/>
        <v>34.857142857142854</v>
      </c>
      <c r="V103">
        <f t="shared" si="16"/>
        <v>37.285714285714285</v>
      </c>
      <c r="W103">
        <f t="shared" si="16"/>
        <v>38</v>
      </c>
      <c r="X103">
        <f t="shared" si="16"/>
        <v>40.571428571428569</v>
      </c>
      <c r="Y103">
        <f t="shared" si="16"/>
        <v>61</v>
      </c>
      <c r="Z103">
        <f t="shared" si="16"/>
        <v>67.714285714285708</v>
      </c>
      <c r="AA103">
        <f t="shared" si="16"/>
        <v>90</v>
      </c>
      <c r="AB103">
        <f t="shared" si="16"/>
        <v>94.142857142857139</v>
      </c>
      <c r="AC103">
        <f t="shared" si="16"/>
        <v>104.57142857142857</v>
      </c>
      <c r="AD103">
        <f t="shared" si="16"/>
        <v>114.14285714285714</v>
      </c>
      <c r="AE103">
        <f t="shared" si="16"/>
        <v>125.14285714285714</v>
      </c>
      <c r="AF103">
        <f t="shared" si="16"/>
        <v>119.71428571428571</v>
      </c>
      <c r="AG103">
        <f t="shared" si="16"/>
        <v>118</v>
      </c>
      <c r="AH103">
        <f t="shared" si="16"/>
        <v>102.57142857142857</v>
      </c>
      <c r="AI103">
        <f t="shared" si="16"/>
        <v>105.85714285714286</v>
      </c>
      <c r="AJ103">
        <f t="shared" si="16"/>
        <v>95</v>
      </c>
      <c r="AK103">
        <f t="shared" si="16"/>
        <v>101.42857142857143</v>
      </c>
      <c r="AL103">
        <f t="shared" si="16"/>
        <v>100.28571428571429</v>
      </c>
      <c r="AM103">
        <f t="shared" si="16"/>
        <v>96.142857142857139</v>
      </c>
      <c r="AN103">
        <f t="shared" si="16"/>
        <v>95.428571428571431</v>
      </c>
      <c r="AO103">
        <f t="shared" si="16"/>
        <v>101.28571428571429</v>
      </c>
      <c r="AP103">
        <f t="shared" si="16"/>
        <v>99.857142857142861</v>
      </c>
      <c r="AQ103">
        <f t="shared" si="18"/>
        <v>110.42857142857143</v>
      </c>
      <c r="AR103">
        <f t="shared" si="19"/>
        <v>106.71428571428571</v>
      </c>
    </row>
    <row r="104" spans="4:44" x14ac:dyDescent="0.3">
      <c r="D104" t="s">
        <v>13</v>
      </c>
      <c r="G104">
        <f t="shared" si="17"/>
        <v>0.33333333333333331</v>
      </c>
      <c r="H104">
        <f t="shared" si="15"/>
        <v>1.3333333333333333</v>
      </c>
      <c r="I104">
        <f t="shared" si="15"/>
        <v>2.6666666666666665</v>
      </c>
      <c r="J104">
        <f t="shared" si="15"/>
        <v>3</v>
      </c>
      <c r="K104">
        <f t="shared" si="15"/>
        <v>2</v>
      </c>
      <c r="L104">
        <f t="shared" si="16"/>
        <v>1.7142857142857142</v>
      </c>
      <c r="M104">
        <f t="shared" si="16"/>
        <v>1.7142857142857142</v>
      </c>
      <c r="N104">
        <f t="shared" si="16"/>
        <v>2.4285714285714284</v>
      </c>
      <c r="O104">
        <f t="shared" si="16"/>
        <v>2.7142857142857144</v>
      </c>
      <c r="P104">
        <f t="shared" si="16"/>
        <v>2.7142857142857144</v>
      </c>
      <c r="Q104">
        <f t="shared" si="16"/>
        <v>4</v>
      </c>
      <c r="R104">
        <f t="shared" si="16"/>
        <v>5.2857142857142856</v>
      </c>
      <c r="S104">
        <f t="shared" si="16"/>
        <v>7</v>
      </c>
      <c r="T104">
        <f t="shared" si="16"/>
        <v>9.1428571428571423</v>
      </c>
      <c r="U104">
        <f t="shared" si="16"/>
        <v>12</v>
      </c>
      <c r="V104">
        <f t="shared" si="16"/>
        <v>20.285714285714285</v>
      </c>
      <c r="W104">
        <f t="shared" si="16"/>
        <v>23.428571428571427</v>
      </c>
      <c r="X104">
        <f t="shared" si="16"/>
        <v>26.714285714285715</v>
      </c>
      <c r="Y104">
        <f t="shared" si="16"/>
        <v>32</v>
      </c>
      <c r="Z104">
        <f t="shared" si="16"/>
        <v>40.285714285714285</v>
      </c>
      <c r="AA104">
        <f t="shared" si="16"/>
        <v>45.857142857142854</v>
      </c>
      <c r="AB104">
        <f t="shared" si="16"/>
        <v>51</v>
      </c>
      <c r="AC104">
        <f t="shared" si="16"/>
        <v>51.428571428571431</v>
      </c>
      <c r="AD104">
        <f t="shared" si="16"/>
        <v>58.142857142857146</v>
      </c>
      <c r="AE104">
        <f t="shared" si="16"/>
        <v>61.714285714285715</v>
      </c>
      <c r="AF104">
        <f t="shared" si="16"/>
        <v>61</v>
      </c>
      <c r="AG104">
        <f t="shared" si="16"/>
        <v>62.285714285714285</v>
      </c>
      <c r="AH104">
        <f t="shared" si="16"/>
        <v>66.714285714285708</v>
      </c>
      <c r="AI104">
        <f t="shared" si="16"/>
        <v>69.285714285714292</v>
      </c>
      <c r="AJ104">
        <f t="shared" si="16"/>
        <v>76</v>
      </c>
      <c r="AK104">
        <f t="shared" si="16"/>
        <v>77.285714285714292</v>
      </c>
      <c r="AL104">
        <f t="shared" si="16"/>
        <v>79.142857142857139</v>
      </c>
      <c r="AM104">
        <f t="shared" si="16"/>
        <v>83</v>
      </c>
      <c r="AN104">
        <f t="shared" si="16"/>
        <v>80.857142857142861</v>
      </c>
      <c r="AO104">
        <f t="shared" si="16"/>
        <v>80</v>
      </c>
      <c r="AP104">
        <f t="shared" si="16"/>
        <v>96</v>
      </c>
      <c r="AQ104">
        <f t="shared" si="18"/>
        <v>93.714285714285708</v>
      </c>
      <c r="AR104">
        <f t="shared" si="19"/>
        <v>93.285714285714292</v>
      </c>
    </row>
    <row r="105" spans="4:44" x14ac:dyDescent="0.3">
      <c r="D105" t="s">
        <v>8</v>
      </c>
      <c r="G105">
        <f t="shared" si="17"/>
        <v>7</v>
      </c>
      <c r="H105">
        <f t="shared" si="15"/>
        <v>11</v>
      </c>
      <c r="I105">
        <f t="shared" si="15"/>
        <v>7</v>
      </c>
      <c r="J105">
        <f t="shared" si="15"/>
        <v>5.333333333333333</v>
      </c>
      <c r="K105">
        <f t="shared" si="15"/>
        <v>2</v>
      </c>
      <c r="L105">
        <f t="shared" si="16"/>
        <v>8.5714285714285712</v>
      </c>
      <c r="M105">
        <f t="shared" si="16"/>
        <v>9</v>
      </c>
      <c r="N105">
        <f t="shared" si="16"/>
        <v>8.4285714285714288</v>
      </c>
      <c r="O105">
        <f t="shared" si="16"/>
        <v>7.2857142857142856</v>
      </c>
      <c r="P105">
        <f t="shared" si="16"/>
        <v>10.142857142857142</v>
      </c>
      <c r="Q105">
        <f t="shared" si="16"/>
        <v>14.428571428571429</v>
      </c>
      <c r="R105">
        <f t="shared" si="16"/>
        <v>16.428571428571427</v>
      </c>
      <c r="S105">
        <f t="shared" si="16"/>
        <v>16.857142857142858</v>
      </c>
      <c r="T105">
        <f t="shared" si="16"/>
        <v>19.857142857142858</v>
      </c>
      <c r="U105">
        <f t="shared" si="16"/>
        <v>23.857142857142858</v>
      </c>
      <c r="V105">
        <f t="shared" si="16"/>
        <v>30</v>
      </c>
      <c r="W105">
        <f t="shared" si="16"/>
        <v>31.142857142857142</v>
      </c>
      <c r="X105">
        <f t="shared" si="16"/>
        <v>34.714285714285715</v>
      </c>
      <c r="Y105">
        <f t="shared" si="16"/>
        <v>39.714285714285715</v>
      </c>
      <c r="Z105">
        <f t="shared" si="16"/>
        <v>48.714285714285715</v>
      </c>
      <c r="AA105">
        <f t="shared" si="16"/>
        <v>62.428571428571431</v>
      </c>
      <c r="AB105">
        <f t="shared" si="16"/>
        <v>70.428571428571431</v>
      </c>
      <c r="AC105">
        <f t="shared" si="16"/>
        <v>75.285714285714292</v>
      </c>
      <c r="AD105">
        <f t="shared" si="16"/>
        <v>83.857142857142861</v>
      </c>
      <c r="AE105">
        <f t="shared" si="16"/>
        <v>85.142857142857139</v>
      </c>
      <c r="AF105">
        <f t="shared" si="16"/>
        <v>87.285714285714292</v>
      </c>
      <c r="AG105">
        <f t="shared" si="16"/>
        <v>84.142857142857139</v>
      </c>
      <c r="AH105">
        <f t="shared" si="16"/>
        <v>77.714285714285708</v>
      </c>
      <c r="AI105">
        <f t="shared" si="16"/>
        <v>75.142857142857139</v>
      </c>
      <c r="AJ105">
        <f t="shared" si="16"/>
        <v>72.285714285714292</v>
      </c>
      <c r="AK105">
        <f t="shared" si="16"/>
        <v>72.857142857142861</v>
      </c>
      <c r="AL105">
        <f t="shared" si="16"/>
        <v>70.857142857142861</v>
      </c>
      <c r="AM105">
        <f t="shared" si="16"/>
        <v>68.857142857142861</v>
      </c>
      <c r="AN105">
        <f t="shared" si="16"/>
        <v>69.714285714285708</v>
      </c>
      <c r="AO105">
        <f t="shared" si="16"/>
        <v>65.571428571428569</v>
      </c>
      <c r="AP105">
        <f t="shared" si="16"/>
        <v>64.285714285714292</v>
      </c>
      <c r="AQ105">
        <f t="shared" si="18"/>
        <v>63.142857142857146</v>
      </c>
      <c r="AR105">
        <f t="shared" si="19"/>
        <v>59.857142857142854</v>
      </c>
    </row>
    <row r="106" spans="4:44" x14ac:dyDescent="0.3">
      <c r="D106" t="s">
        <v>16</v>
      </c>
      <c r="G106">
        <f t="shared" si="17"/>
        <v>0.66666666666666663</v>
      </c>
      <c r="H106">
        <f t="shared" si="15"/>
        <v>0.66666666666666663</v>
      </c>
      <c r="I106">
        <f t="shared" si="15"/>
        <v>0.33333333333333331</v>
      </c>
      <c r="J106">
        <f t="shared" si="15"/>
        <v>0</v>
      </c>
      <c r="K106">
        <f t="shared" ref="K106:K110" si="20">SUM(I92:K92)/3</f>
        <v>0</v>
      </c>
      <c r="L106">
        <f t="shared" si="16"/>
        <v>0.5714285714285714</v>
      </c>
      <c r="M106">
        <f t="shared" si="16"/>
        <v>0.2857142857142857</v>
      </c>
      <c r="N106">
        <f t="shared" si="16"/>
        <v>0.7142857142857143</v>
      </c>
      <c r="O106">
        <f t="shared" si="16"/>
        <v>1.4285714285714286</v>
      </c>
      <c r="P106">
        <f t="shared" si="16"/>
        <v>2.1428571428571428</v>
      </c>
      <c r="Q106">
        <f t="shared" si="16"/>
        <v>2.7142857142857144</v>
      </c>
      <c r="R106">
        <f t="shared" si="16"/>
        <v>3</v>
      </c>
      <c r="S106">
        <f t="shared" si="16"/>
        <v>3.5714285714285716</v>
      </c>
      <c r="T106">
        <f t="shared" si="16"/>
        <v>4.5714285714285712</v>
      </c>
      <c r="U106">
        <f t="shared" si="16"/>
        <v>4.7142857142857144</v>
      </c>
      <c r="V106">
        <f t="shared" si="16"/>
        <v>5.1428571428571432</v>
      </c>
      <c r="W106">
        <f t="shared" si="16"/>
        <v>5.4285714285714288</v>
      </c>
      <c r="X106">
        <f t="shared" si="16"/>
        <v>5.8571428571428568</v>
      </c>
      <c r="Y106">
        <f t="shared" si="16"/>
        <v>6.4285714285714288</v>
      </c>
      <c r="Z106">
        <f t="shared" si="16"/>
        <v>7</v>
      </c>
      <c r="AA106">
        <f t="shared" si="16"/>
        <v>8.5714285714285712</v>
      </c>
      <c r="AB106">
        <f t="shared" si="16"/>
        <v>9.7142857142857135</v>
      </c>
      <c r="AC106">
        <f t="shared" si="16"/>
        <v>10.285714285714286</v>
      </c>
      <c r="AD106">
        <f t="shared" si="16"/>
        <v>12</v>
      </c>
      <c r="AE106">
        <f t="shared" si="16"/>
        <v>12</v>
      </c>
      <c r="AF106">
        <f t="shared" si="16"/>
        <v>14</v>
      </c>
      <c r="AG106">
        <f t="shared" si="16"/>
        <v>15.857142857142858</v>
      </c>
      <c r="AH106">
        <f t="shared" si="16"/>
        <v>15.428571428571429</v>
      </c>
      <c r="AI106">
        <f t="shared" si="16"/>
        <v>16.714285714285715</v>
      </c>
      <c r="AJ106">
        <f t="shared" si="16"/>
        <v>16.285714285714285</v>
      </c>
      <c r="AK106">
        <f t="shared" si="16"/>
        <v>16.428571428571427</v>
      </c>
      <c r="AL106">
        <f t="shared" si="16"/>
        <v>16.857142857142858</v>
      </c>
      <c r="AM106">
        <f t="shared" si="16"/>
        <v>15.428571428571429</v>
      </c>
      <c r="AN106">
        <f t="shared" si="16"/>
        <v>14.857142857142858</v>
      </c>
      <c r="AO106">
        <f t="shared" si="16"/>
        <v>14.285714285714286</v>
      </c>
      <c r="AP106">
        <f t="shared" si="16"/>
        <v>14.714285714285714</v>
      </c>
      <c r="AQ106">
        <f t="shared" si="18"/>
        <v>19</v>
      </c>
      <c r="AR106">
        <f t="shared" si="19"/>
        <v>18.285714285714285</v>
      </c>
    </row>
    <row r="107" spans="4:44" x14ac:dyDescent="0.3">
      <c r="D107" t="s">
        <v>15</v>
      </c>
      <c r="G107">
        <f t="shared" si="17"/>
        <v>1</v>
      </c>
      <c r="H107">
        <f t="shared" ref="H107:H110" si="21">SUM(F93:H93)/3</f>
        <v>0.66666666666666663</v>
      </c>
      <c r="I107">
        <f t="shared" ref="I107:I110" si="22">SUM(G93:I93)/3</f>
        <v>0.66666666666666663</v>
      </c>
      <c r="J107">
        <f t="shared" ref="J107:J110" si="23">SUM(H93:J93)/3</f>
        <v>-0.33333333333333331</v>
      </c>
      <c r="K107">
        <f t="shared" si="20"/>
        <v>0.66666666666666663</v>
      </c>
      <c r="L107">
        <f t="shared" si="16"/>
        <v>1.1428571428571428</v>
      </c>
      <c r="M107">
        <f t="shared" si="16"/>
        <v>1.2857142857142858</v>
      </c>
      <c r="N107">
        <f t="shared" si="16"/>
        <v>0.8571428571428571</v>
      </c>
      <c r="O107">
        <f t="shared" si="16"/>
        <v>1.1428571428571428</v>
      </c>
      <c r="P107">
        <f t="shared" si="16"/>
        <v>1.4285714285714286</v>
      </c>
      <c r="Q107">
        <f t="shared" si="16"/>
        <v>2.1428571428571428</v>
      </c>
      <c r="R107">
        <f t="shared" si="16"/>
        <v>2.7142857142857144</v>
      </c>
      <c r="S107">
        <f t="shared" ref="S107:S110" si="24">SUM(M93:S93)/7</f>
        <v>3.1428571428571428</v>
      </c>
      <c r="T107">
        <f t="shared" ref="T107:T110" si="25">SUM(N93:T93)/7</f>
        <v>3.8571428571428572</v>
      </c>
      <c r="U107">
        <f t="shared" ref="U107:U110" si="26">SUM(O93:U93)/7</f>
        <v>4.4285714285714288</v>
      </c>
      <c r="V107">
        <f t="shared" ref="V107:V110" si="27">SUM(P93:V93)/7</f>
        <v>5.5714285714285712</v>
      </c>
      <c r="W107">
        <f t="shared" ref="W107:W110" si="28">SUM(Q93:W93)/7</f>
        <v>5.4285714285714288</v>
      </c>
      <c r="X107">
        <f t="shared" ref="X107:X110" si="29">SUM(R93:X93)/7</f>
        <v>5.7142857142857144</v>
      </c>
      <c r="Y107">
        <f t="shared" ref="Y107:Y110" si="30">SUM(S93:Y93)/7</f>
        <v>6.1428571428571432</v>
      </c>
      <c r="Z107">
        <f t="shared" ref="Z107:Z110" si="31">SUM(T93:Z93)/7</f>
        <v>6.8571428571428568</v>
      </c>
      <c r="AA107">
        <f t="shared" ref="AA107:AA110" si="32">SUM(U93:AA93)/7</f>
        <v>7.8571428571428568</v>
      </c>
      <c r="AB107">
        <f t="shared" ref="AB107:AB110" si="33">SUM(V93:AB93)/7</f>
        <v>9.8571428571428577</v>
      </c>
      <c r="AC107">
        <f t="shared" ref="AC107:AC110" si="34">SUM(W93:AC93)/7</f>
        <v>10.142857142857142</v>
      </c>
      <c r="AD107">
        <f t="shared" ref="AD107:AD110" si="35">SUM(X93:AD93)/7</f>
        <v>12</v>
      </c>
      <c r="AE107">
        <f t="shared" ref="AE107:AE110" si="36">SUM(Y93:AE93)/7</f>
        <v>13</v>
      </c>
      <c r="AF107">
        <f t="shared" ref="AF107:AF110" si="37">SUM(Z93:AF93)/7</f>
        <v>13.571428571428571</v>
      </c>
      <c r="AG107">
        <f t="shared" ref="AG107:AG110" si="38">SUM(AA93:AG93)/7</f>
        <v>14.285714285714286</v>
      </c>
      <c r="AH107">
        <f t="shared" ref="AH107:AH110" si="39">SUM(AB93:AH93)/7</f>
        <v>14.857142857142858</v>
      </c>
      <c r="AI107">
        <f t="shared" ref="AI107:AI110" si="40">SUM(AC93:AI93)/7</f>
        <v>15.571428571428571</v>
      </c>
      <c r="AJ107">
        <f t="shared" ref="AJ107:AJ110" si="41">SUM(AD93:AJ93)/7</f>
        <v>16.428571428571427</v>
      </c>
      <c r="AK107">
        <f t="shared" ref="AK107:AK110" si="42">SUM(AE93:AK93)/7</f>
        <v>15.428571428571429</v>
      </c>
      <c r="AL107">
        <f t="shared" ref="AL107:AL110" si="43">SUM(AF93:AL93)/7</f>
        <v>18.714285714285715</v>
      </c>
      <c r="AM107">
        <f t="shared" ref="AM107:AM110" si="44">SUM(AG93:AM93)/7</f>
        <v>21.571428571428573</v>
      </c>
      <c r="AN107">
        <f t="shared" ref="AN107:AN110" si="45">SUM(AH93:AN93)/7</f>
        <v>21.714285714285715</v>
      </c>
      <c r="AO107">
        <f t="shared" ref="AO107:AO110" si="46">SUM(AI93:AO93)/7</f>
        <v>23.571428571428573</v>
      </c>
      <c r="AP107">
        <f t="shared" ref="AP107:AP110" si="47">SUM(AJ93:AP93)/7</f>
        <v>24</v>
      </c>
      <c r="AQ107">
        <f t="shared" si="18"/>
        <v>25.285714285714285</v>
      </c>
      <c r="AR107">
        <f t="shared" si="19"/>
        <v>26.285714285714285</v>
      </c>
    </row>
    <row r="108" spans="4:44" x14ac:dyDescent="0.3">
      <c r="D108" t="s">
        <v>14</v>
      </c>
      <c r="G108">
        <f t="shared" si="17"/>
        <v>0.33333333333333331</v>
      </c>
      <c r="H108">
        <f t="shared" si="21"/>
        <v>0.33333333333333331</v>
      </c>
      <c r="I108">
        <f t="shared" si="22"/>
        <v>1.6666666666666667</v>
      </c>
      <c r="J108">
        <f t="shared" si="23"/>
        <v>2.3333333333333335</v>
      </c>
      <c r="K108">
        <f t="shared" si="20"/>
        <v>3</v>
      </c>
      <c r="L108">
        <f t="shared" ref="L108:L110" si="48">SUM(F94:L94)/7</f>
        <v>1.4285714285714286</v>
      </c>
      <c r="M108">
        <f t="shared" ref="M108:M110" si="49">SUM(G94:M94)/7</f>
        <v>1.4285714285714286</v>
      </c>
      <c r="N108">
        <f t="shared" ref="N108:N110" si="50">SUM(H94:N94)/7</f>
        <v>1.4285714285714286</v>
      </c>
      <c r="O108">
        <f t="shared" ref="O108:O110" si="51">SUM(I94:O94)/7</f>
        <v>1.7142857142857142</v>
      </c>
      <c r="P108">
        <f t="shared" ref="P108:P110" si="52">SUM(J94:P94)/7</f>
        <v>1</v>
      </c>
      <c r="Q108">
        <f t="shared" ref="Q108:Q110" si="53">SUM(K94:Q94)/7</f>
        <v>0.7142857142857143</v>
      </c>
      <c r="R108">
        <f t="shared" ref="R108:R110" si="54">SUM(L94:R94)/7</f>
        <v>0.5714285714285714</v>
      </c>
      <c r="S108">
        <f t="shared" si="24"/>
        <v>1.2857142857142858</v>
      </c>
      <c r="T108">
        <f t="shared" si="25"/>
        <v>1.5714285714285714</v>
      </c>
      <c r="U108">
        <f t="shared" si="26"/>
        <v>2.5714285714285716</v>
      </c>
      <c r="V108">
        <f t="shared" si="27"/>
        <v>3.1428571428571428</v>
      </c>
      <c r="W108">
        <f t="shared" si="28"/>
        <v>3.5714285714285716</v>
      </c>
      <c r="X108">
        <f t="shared" si="29"/>
        <v>4.5714285714285712</v>
      </c>
      <c r="Y108">
        <f t="shared" si="30"/>
        <v>5.4285714285714288</v>
      </c>
      <c r="Z108">
        <f t="shared" si="31"/>
        <v>5.5714285714285712</v>
      </c>
      <c r="AA108">
        <f t="shared" si="32"/>
        <v>6.8571428571428568</v>
      </c>
      <c r="AB108">
        <f t="shared" si="33"/>
        <v>7.1428571428571432</v>
      </c>
      <c r="AC108">
        <f t="shared" si="34"/>
        <v>8.7142857142857135</v>
      </c>
      <c r="AD108">
        <f t="shared" si="35"/>
        <v>10.428571428571429</v>
      </c>
      <c r="AE108">
        <f t="shared" si="36"/>
        <v>10</v>
      </c>
      <c r="AF108">
        <f t="shared" si="37"/>
        <v>10.285714285714286</v>
      </c>
      <c r="AG108">
        <f t="shared" si="38"/>
        <v>12.285714285714286</v>
      </c>
      <c r="AH108">
        <f t="shared" si="39"/>
        <v>12.571428571428571</v>
      </c>
      <c r="AI108">
        <f t="shared" si="40"/>
        <v>12.857142857142858</v>
      </c>
      <c r="AJ108">
        <f t="shared" si="41"/>
        <v>13.142857142857142</v>
      </c>
      <c r="AK108">
        <f t="shared" si="42"/>
        <v>13.285714285714286</v>
      </c>
      <c r="AL108">
        <f t="shared" si="43"/>
        <v>14</v>
      </c>
      <c r="AM108">
        <f t="shared" si="44"/>
        <v>13.142857142857142</v>
      </c>
      <c r="AN108">
        <f t="shared" si="45"/>
        <v>12.285714285714286</v>
      </c>
      <c r="AO108">
        <f t="shared" si="46"/>
        <v>12.714285714285714</v>
      </c>
      <c r="AP108">
        <f t="shared" si="47"/>
        <v>14.714285714285714</v>
      </c>
      <c r="AQ108">
        <f t="shared" si="18"/>
        <v>15.142857142857142</v>
      </c>
      <c r="AR108">
        <f t="shared" si="19"/>
        <v>15.571428571428571</v>
      </c>
    </row>
    <row r="109" spans="4:44" x14ac:dyDescent="0.3">
      <c r="D109" t="s">
        <v>22</v>
      </c>
      <c r="G109">
        <f t="shared" si="17"/>
        <v>2</v>
      </c>
      <c r="H109">
        <f t="shared" si="21"/>
        <v>2.6666666666666665</v>
      </c>
      <c r="I109">
        <f t="shared" si="22"/>
        <v>1.6666666666666667</v>
      </c>
      <c r="J109">
        <f t="shared" si="23"/>
        <v>1.6666666666666667</v>
      </c>
      <c r="K109">
        <f t="shared" si="20"/>
        <v>2.3333333333333335</v>
      </c>
      <c r="L109">
        <f t="shared" si="48"/>
        <v>0.7142857142857143</v>
      </c>
      <c r="M109">
        <f t="shared" si="49"/>
        <v>0.5714285714285714</v>
      </c>
      <c r="N109">
        <f t="shared" si="50"/>
        <v>0.42857142857142855</v>
      </c>
      <c r="O109">
        <f t="shared" si="51"/>
        <v>0.2857142857142857</v>
      </c>
      <c r="P109">
        <f t="shared" si="52"/>
        <v>0.42857142857142855</v>
      </c>
      <c r="Q109">
        <f t="shared" si="53"/>
        <v>0.42857142857142855</v>
      </c>
      <c r="R109">
        <f t="shared" si="54"/>
        <v>2</v>
      </c>
      <c r="S109">
        <f t="shared" si="24"/>
        <v>4.1428571428571432</v>
      </c>
      <c r="T109">
        <f t="shared" si="25"/>
        <v>4.2857142857142856</v>
      </c>
      <c r="U109">
        <f t="shared" si="26"/>
        <v>4.4285714285714288</v>
      </c>
      <c r="V109">
        <f t="shared" si="27"/>
        <v>6.1428571428571432</v>
      </c>
      <c r="W109">
        <f t="shared" si="28"/>
        <v>6.4285714285714288</v>
      </c>
      <c r="X109">
        <f t="shared" si="29"/>
        <v>6.7142857142857144</v>
      </c>
      <c r="Y109">
        <f t="shared" si="30"/>
        <v>5.5714285714285712</v>
      </c>
      <c r="Z109">
        <f t="shared" si="31"/>
        <v>6.7142857142857144</v>
      </c>
      <c r="AA109">
        <f t="shared" si="32"/>
        <v>4.7142857142857144</v>
      </c>
      <c r="AB109">
        <f t="shared" si="33"/>
        <v>6.1428571428571432</v>
      </c>
      <c r="AC109">
        <f t="shared" si="34"/>
        <v>6.1428571428571432</v>
      </c>
      <c r="AD109">
        <f t="shared" si="35"/>
        <v>8.7142857142857135</v>
      </c>
      <c r="AE109">
        <f t="shared" si="36"/>
        <v>8.8571428571428577</v>
      </c>
      <c r="AF109">
        <f t="shared" si="37"/>
        <v>8.8571428571428577</v>
      </c>
      <c r="AG109">
        <f t="shared" si="38"/>
        <v>9</v>
      </c>
      <c r="AH109">
        <f t="shared" si="39"/>
        <v>13.428571428571429</v>
      </c>
      <c r="AI109">
        <f t="shared" si="40"/>
        <v>13.857142857142858</v>
      </c>
      <c r="AJ109">
        <f t="shared" si="41"/>
        <v>14.428571428571429</v>
      </c>
      <c r="AK109">
        <f t="shared" si="42"/>
        <v>13.714285714285714</v>
      </c>
      <c r="AL109">
        <f t="shared" si="43"/>
        <v>14.142857142857142</v>
      </c>
      <c r="AM109">
        <f t="shared" si="44"/>
        <v>13.857142857142858</v>
      </c>
      <c r="AN109">
        <f t="shared" si="45"/>
        <v>16.571428571428573</v>
      </c>
      <c r="AO109">
        <f t="shared" si="46"/>
        <v>18.857142857142858</v>
      </c>
      <c r="AP109">
        <f t="shared" si="47"/>
        <v>20.857142857142858</v>
      </c>
      <c r="AQ109">
        <f t="shared" si="18"/>
        <v>20.571428571428573</v>
      </c>
      <c r="AR109">
        <f t="shared" si="19"/>
        <v>20.142857142857142</v>
      </c>
    </row>
    <row r="110" spans="4:44" x14ac:dyDescent="0.3">
      <c r="D110" t="s">
        <v>17</v>
      </c>
      <c r="G110">
        <f t="shared" si="17"/>
        <v>0</v>
      </c>
      <c r="H110">
        <f t="shared" si="21"/>
        <v>0</v>
      </c>
      <c r="I110">
        <f t="shared" si="22"/>
        <v>0</v>
      </c>
      <c r="J110">
        <f t="shared" si="23"/>
        <v>0</v>
      </c>
      <c r="K110">
        <f t="shared" si="20"/>
        <v>0</v>
      </c>
      <c r="L110">
        <f t="shared" si="48"/>
        <v>0</v>
      </c>
      <c r="M110">
        <f t="shared" si="49"/>
        <v>0.42857142857142855</v>
      </c>
      <c r="N110">
        <f t="shared" si="50"/>
        <v>0.5714285714285714</v>
      </c>
      <c r="O110">
        <f t="shared" si="51"/>
        <v>0.5714285714285714</v>
      </c>
      <c r="P110">
        <f t="shared" si="52"/>
        <v>1.2857142857142858</v>
      </c>
      <c r="Q110">
        <f t="shared" si="53"/>
        <v>1.4285714285714286</v>
      </c>
      <c r="R110">
        <f t="shared" si="54"/>
        <v>1.5714285714285714</v>
      </c>
      <c r="S110">
        <f t="shared" si="24"/>
        <v>2.2857142857142856</v>
      </c>
      <c r="T110">
        <f t="shared" si="25"/>
        <v>4</v>
      </c>
      <c r="U110">
        <f t="shared" si="26"/>
        <v>4.5714285714285712</v>
      </c>
      <c r="V110">
        <f t="shared" si="27"/>
        <v>6.4285714285714288</v>
      </c>
      <c r="W110">
        <f t="shared" si="28"/>
        <v>7.1428571428571432</v>
      </c>
      <c r="X110">
        <f t="shared" si="29"/>
        <v>8.7142857142857135</v>
      </c>
      <c r="Y110">
        <f t="shared" si="30"/>
        <v>8.5714285714285712</v>
      </c>
      <c r="Z110">
        <f t="shared" si="31"/>
        <v>9.7142857142857135</v>
      </c>
      <c r="AA110">
        <f t="shared" si="32"/>
        <v>11.857142857142858</v>
      </c>
      <c r="AB110">
        <f t="shared" si="33"/>
        <v>12.714285714285714</v>
      </c>
      <c r="AC110">
        <f t="shared" si="34"/>
        <v>12.571428571428571</v>
      </c>
      <c r="AD110">
        <f t="shared" si="35"/>
        <v>12.285714285714286</v>
      </c>
      <c r="AE110">
        <f t="shared" si="36"/>
        <v>11.285714285714286</v>
      </c>
      <c r="AF110">
        <f t="shared" si="37"/>
        <v>12.857142857142858</v>
      </c>
      <c r="AG110">
        <f t="shared" si="38"/>
        <v>12.142857142857142</v>
      </c>
      <c r="AH110">
        <f t="shared" si="39"/>
        <v>9</v>
      </c>
      <c r="AI110">
        <f t="shared" si="40"/>
        <v>8.2857142857142865</v>
      </c>
      <c r="AJ110">
        <f t="shared" si="41"/>
        <v>7.5714285714285712</v>
      </c>
      <c r="AK110">
        <f t="shared" si="42"/>
        <v>8.2857142857142865</v>
      </c>
      <c r="AL110">
        <f t="shared" si="43"/>
        <v>8.1428571428571423</v>
      </c>
      <c r="AM110">
        <f t="shared" si="44"/>
        <v>7.5714285714285712</v>
      </c>
      <c r="AN110">
        <f t="shared" si="45"/>
        <v>8.2857142857142865</v>
      </c>
      <c r="AO110">
        <f t="shared" si="46"/>
        <v>8.4285714285714288</v>
      </c>
      <c r="AP110">
        <f t="shared" si="47"/>
        <v>9.7142857142857135</v>
      </c>
      <c r="AQ110">
        <f t="shared" si="18"/>
        <v>10.571428571428571</v>
      </c>
      <c r="AR110">
        <f t="shared" si="19"/>
        <v>10.142857142857142</v>
      </c>
    </row>
    <row r="112" spans="4:44" ht="15" thickBot="1" x14ac:dyDescent="0.35"/>
    <row r="113" spans="2:36" ht="15" thickBot="1" x14ac:dyDescent="0.35">
      <c r="D113" s="60">
        <v>0</v>
      </c>
      <c r="E113" s="127">
        <v>1</v>
      </c>
      <c r="F113" s="127">
        <v>2</v>
      </c>
      <c r="G113" s="127">
        <v>3</v>
      </c>
      <c r="H113" s="127">
        <v>4</v>
      </c>
      <c r="I113" s="127">
        <v>5</v>
      </c>
      <c r="J113" s="127">
        <v>6</v>
      </c>
      <c r="K113" s="127">
        <v>7</v>
      </c>
      <c r="L113" s="127">
        <v>8</v>
      </c>
      <c r="M113" s="127">
        <v>9</v>
      </c>
      <c r="N113" s="127">
        <v>10</v>
      </c>
      <c r="O113" s="127">
        <v>11</v>
      </c>
      <c r="P113" s="127">
        <v>12</v>
      </c>
      <c r="Q113" s="127">
        <v>13</v>
      </c>
      <c r="R113" s="127">
        <v>14</v>
      </c>
      <c r="S113" s="127">
        <v>15</v>
      </c>
      <c r="T113" s="127">
        <v>16</v>
      </c>
      <c r="U113" s="127">
        <v>17</v>
      </c>
      <c r="V113" s="127">
        <v>18</v>
      </c>
      <c r="W113" s="127">
        <v>19</v>
      </c>
      <c r="X113" s="127">
        <v>20</v>
      </c>
      <c r="Y113" s="127">
        <v>21</v>
      </c>
      <c r="Z113" s="127">
        <v>22</v>
      </c>
      <c r="AA113" s="127">
        <v>23</v>
      </c>
      <c r="AB113" s="127">
        <v>24</v>
      </c>
      <c r="AC113" s="93">
        <v>25</v>
      </c>
      <c r="AD113" s="127">
        <v>26</v>
      </c>
      <c r="AE113" s="93">
        <v>27</v>
      </c>
      <c r="AF113" s="127">
        <v>28</v>
      </c>
      <c r="AG113" s="93">
        <v>29</v>
      </c>
      <c r="AH113" s="127">
        <v>30</v>
      </c>
      <c r="AI113" s="93">
        <v>31</v>
      </c>
      <c r="AJ113" s="127">
        <v>32</v>
      </c>
    </row>
    <row r="114" spans="2:36" ht="15" thickBot="1" x14ac:dyDescent="0.35">
      <c r="C114" s="56" t="s">
        <v>18</v>
      </c>
      <c r="D114" s="19">
        <v>43893</v>
      </c>
      <c r="E114" s="35">
        <v>43894</v>
      </c>
      <c r="F114" s="35">
        <v>43895</v>
      </c>
      <c r="G114" s="35">
        <v>43896</v>
      </c>
      <c r="H114" s="35">
        <v>43897</v>
      </c>
      <c r="I114" s="35">
        <v>43898</v>
      </c>
      <c r="J114" s="35">
        <v>43899</v>
      </c>
      <c r="K114" s="35">
        <v>43900</v>
      </c>
      <c r="L114" s="35">
        <v>43901</v>
      </c>
      <c r="M114" s="35">
        <v>43902</v>
      </c>
      <c r="N114" s="35">
        <v>43903</v>
      </c>
      <c r="O114" s="35">
        <v>43904</v>
      </c>
      <c r="P114" s="35">
        <v>43905</v>
      </c>
      <c r="Q114" s="35">
        <v>43906</v>
      </c>
      <c r="R114" s="35">
        <v>43907</v>
      </c>
      <c r="S114" s="35">
        <v>43908</v>
      </c>
      <c r="T114" s="35">
        <v>43909</v>
      </c>
      <c r="U114" s="35">
        <v>43910</v>
      </c>
      <c r="V114" s="35">
        <v>43911</v>
      </c>
      <c r="W114" s="35">
        <v>43912</v>
      </c>
      <c r="X114" s="35">
        <v>43913</v>
      </c>
      <c r="Y114" s="35">
        <v>43914</v>
      </c>
      <c r="Z114" s="35">
        <v>43915</v>
      </c>
      <c r="AA114" s="35">
        <v>43916</v>
      </c>
      <c r="AB114" s="35">
        <v>43917</v>
      </c>
      <c r="AC114" s="35">
        <v>43918</v>
      </c>
      <c r="AD114" s="35">
        <v>43919</v>
      </c>
      <c r="AE114" s="35">
        <v>43920</v>
      </c>
      <c r="AF114" s="35">
        <v>43921</v>
      </c>
      <c r="AG114" s="35">
        <v>43922</v>
      </c>
      <c r="AH114" s="35">
        <v>43923</v>
      </c>
      <c r="AI114" s="35">
        <v>43924</v>
      </c>
      <c r="AJ114" s="35">
        <v>43925</v>
      </c>
    </row>
    <row r="115" spans="2:36" x14ac:dyDescent="0.3">
      <c r="B115" s="47">
        <v>493657</v>
      </c>
      <c r="C115" s="22" t="s">
        <v>14</v>
      </c>
      <c r="D115" s="37">
        <f t="shared" ref="D115:AJ115" si="55">D9/$B115*100000</f>
        <v>2.4308376058680419</v>
      </c>
      <c r="E115" s="37">
        <f t="shared" si="55"/>
        <v>3.4436866083130595</v>
      </c>
      <c r="F115" s="37">
        <f t="shared" si="55"/>
        <v>5.2668148127140908</v>
      </c>
      <c r="G115" s="37">
        <f t="shared" si="55"/>
        <v>8.3053618200491428</v>
      </c>
      <c r="H115" s="37">
        <f t="shared" si="55"/>
        <v>12.356757829829213</v>
      </c>
      <c r="I115" s="37">
        <f t="shared" si="55"/>
        <v>19.446700846944335</v>
      </c>
      <c r="J115" s="37">
        <f t="shared" si="55"/>
        <v>28.562341868949495</v>
      </c>
      <c r="K115" s="37">
        <f t="shared" si="55"/>
        <v>34.031726482152592</v>
      </c>
      <c r="L115" s="37">
        <f t="shared" si="55"/>
        <v>42.94479770366874</v>
      </c>
      <c r="M115" s="37">
        <f t="shared" si="55"/>
        <v>53.680997129585926</v>
      </c>
      <c r="N115" s="37">
        <f t="shared" si="55"/>
        <v>72.925128176041255</v>
      </c>
      <c r="O115" s="37">
        <f t="shared" si="55"/>
        <v>81.635629597068416</v>
      </c>
      <c r="P115" s="37">
        <f t="shared" si="55"/>
        <v>90.346131018095562</v>
      </c>
      <c r="Q115" s="37">
        <f t="shared" si="55"/>
        <v>111.81852986992993</v>
      </c>
      <c r="R115" s="37">
        <f t="shared" si="55"/>
        <v>135.51919652714335</v>
      </c>
      <c r="S115" s="37">
        <f t="shared" si="55"/>
        <v>155.97874637653268</v>
      </c>
      <c r="T115" s="37">
        <f t="shared" si="55"/>
        <v>178.05885462983409</v>
      </c>
      <c r="U115" s="37">
        <f t="shared" si="55"/>
        <v>204.79806829438252</v>
      </c>
      <c r="V115" s="37">
        <f t="shared" si="55"/>
        <v>238.62722497604611</v>
      </c>
      <c r="W115" s="37">
        <f t="shared" si="55"/>
        <v>282.17973208118184</v>
      </c>
      <c r="X115" s="37">
        <f t="shared" si="55"/>
        <v>312.97034175551039</v>
      </c>
      <c r="Y115" s="37">
        <f t="shared" si="55"/>
        <v>353.48430185331108</v>
      </c>
      <c r="Z115" s="37">
        <f t="shared" si="55"/>
        <v>388.7314471383977</v>
      </c>
      <c r="AA115" s="37">
        <f t="shared" si="55"/>
        <v>437.75333885673655</v>
      </c>
      <c r="AB115" s="37">
        <f t="shared" si="55"/>
        <v>503.99366361664067</v>
      </c>
      <c r="AC115" s="37">
        <f t="shared" si="55"/>
        <v>556.66181174378164</v>
      </c>
      <c r="AD115" s="37">
        <f t="shared" si="55"/>
        <v>611.15308807532358</v>
      </c>
      <c r="AE115" s="37">
        <f t="shared" si="55"/>
        <v>654.50302537997027</v>
      </c>
      <c r="AF115" s="37">
        <f t="shared" si="55"/>
        <v>691.16815926847994</v>
      </c>
      <c r="AG115" s="37">
        <f t="shared" si="55"/>
        <v>721.14848974085248</v>
      </c>
      <c r="AH115" s="37">
        <f t="shared" si="55"/>
        <v>767.7395438533232</v>
      </c>
      <c r="AI115" s="37">
        <f t="shared" si="55"/>
        <v>799.34043272960787</v>
      </c>
      <c r="AJ115" s="37">
        <f t="shared" si="55"/>
        <v>827.29506519709025</v>
      </c>
    </row>
    <row r="116" spans="2:36" x14ac:dyDescent="0.3">
      <c r="B116" s="47">
        <v>422979</v>
      </c>
      <c r="C116" s="22" t="s">
        <v>16</v>
      </c>
      <c r="D116" s="37">
        <f t="shared" ref="D116:AJ116" si="56">D10/$B116*100000</f>
        <v>0.70925506940060856</v>
      </c>
      <c r="E116" s="37">
        <f t="shared" si="56"/>
        <v>1.6549284952680867</v>
      </c>
      <c r="F116" s="37">
        <f t="shared" si="56"/>
        <v>2.8370202776024342</v>
      </c>
      <c r="G116" s="37">
        <f t="shared" si="56"/>
        <v>4.7283671293373901</v>
      </c>
      <c r="H116" s="37">
        <f t="shared" si="56"/>
        <v>6.8561323375392158</v>
      </c>
      <c r="I116" s="37">
        <f t="shared" si="56"/>
        <v>7.3289690504729545</v>
      </c>
      <c r="J116" s="37">
        <f t="shared" si="56"/>
        <v>8.5110608328073027</v>
      </c>
      <c r="K116" s="37">
        <f t="shared" si="56"/>
        <v>10.875244397475999</v>
      </c>
      <c r="L116" s="37">
        <f t="shared" si="56"/>
        <v>11.820917823343477</v>
      </c>
      <c r="M116" s="37">
        <f t="shared" si="56"/>
        <v>14.89435645741278</v>
      </c>
      <c r="N116" s="37">
        <f t="shared" si="56"/>
        <v>18.67705016088269</v>
      </c>
      <c r="O116" s="37">
        <f t="shared" si="56"/>
        <v>22.459743864352603</v>
      </c>
      <c r="P116" s="37">
        <f t="shared" si="56"/>
        <v>26.006019211355646</v>
      </c>
      <c r="Q116" s="37">
        <f t="shared" si="56"/>
        <v>32.152896479494252</v>
      </c>
      <c r="R116" s="37">
        <f t="shared" si="56"/>
        <v>41.373212381702167</v>
      </c>
      <c r="S116" s="37">
        <f t="shared" si="56"/>
        <v>54.849058700313726</v>
      </c>
      <c r="T116" s="37">
        <f t="shared" si="56"/>
        <v>71.161925296527727</v>
      </c>
      <c r="U116" s="37">
        <f t="shared" si="56"/>
        <v>92.675995735012847</v>
      </c>
      <c r="V116" s="37">
        <f t="shared" si="56"/>
        <v>109.46169904416058</v>
      </c>
      <c r="W116" s="37">
        <f t="shared" si="56"/>
        <v>131.68502455204631</v>
      </c>
      <c r="X116" s="37">
        <f t="shared" si="56"/>
        <v>145.8701259400585</v>
      </c>
      <c r="Y116" s="37">
        <f t="shared" si="56"/>
        <v>170.6940533690798</v>
      </c>
      <c r="Z116" s="37">
        <f t="shared" si="56"/>
        <v>200.00992957097162</v>
      </c>
      <c r="AA116" s="37">
        <f t="shared" si="56"/>
        <v>246.34792743847802</v>
      </c>
      <c r="AB116" s="37">
        <f t="shared" si="56"/>
        <v>295.28652722712002</v>
      </c>
      <c r="AC116" s="37">
        <f t="shared" si="56"/>
        <v>356.5188815520392</v>
      </c>
      <c r="AD116" s="37">
        <f t="shared" si="56"/>
        <v>394.58223694320526</v>
      </c>
      <c r="AE116" s="37">
        <f t="shared" si="56"/>
        <v>427.91722520503384</v>
      </c>
      <c r="AF116" s="37">
        <f t="shared" si="56"/>
        <v>460.77937675392872</v>
      </c>
      <c r="AG116" s="37">
        <f t="shared" si="56"/>
        <v>518.46545573184483</v>
      </c>
      <c r="AH116" s="37">
        <f t="shared" si="56"/>
        <v>571.18674922395678</v>
      </c>
      <c r="AI116" s="37">
        <f t="shared" si="56"/>
        <v>619.88893065613183</v>
      </c>
      <c r="AJ116" s="37">
        <f t="shared" si="56"/>
        <v>665.99051016717146</v>
      </c>
    </row>
    <row r="117" spans="2:36" x14ac:dyDescent="0.3">
      <c r="B117" s="47">
        <v>649944</v>
      </c>
      <c r="C117" s="22" t="s">
        <v>22</v>
      </c>
      <c r="D117" s="37">
        <f t="shared" ref="D117:AJ117" si="57">D11/$B117*100000</f>
        <v>0.61543763770417148</v>
      </c>
      <c r="E117" s="37">
        <f t="shared" si="57"/>
        <v>1.0770158659822999</v>
      </c>
      <c r="F117" s="37">
        <f t="shared" si="57"/>
        <v>1.3847346848343858</v>
      </c>
      <c r="G117" s="37">
        <f t="shared" si="57"/>
        <v>1.5385940942604286</v>
      </c>
      <c r="H117" s="37">
        <f t="shared" si="57"/>
        <v>2.6156099602427285</v>
      </c>
      <c r="I117" s="37">
        <f t="shared" si="57"/>
        <v>3.3849070073729428</v>
      </c>
      <c r="J117" s="37">
        <f t="shared" si="57"/>
        <v>3.5387664167989858</v>
      </c>
      <c r="K117" s="37">
        <f t="shared" si="57"/>
        <v>4.4619228733552427</v>
      </c>
      <c r="L117" s="37">
        <f t="shared" si="57"/>
        <v>7.5391110618760999</v>
      </c>
      <c r="M117" s="37">
        <f t="shared" si="57"/>
        <v>6.4620951958938004</v>
      </c>
      <c r="N117" s="37">
        <f t="shared" si="57"/>
        <v>9.6931427938406998</v>
      </c>
      <c r="O117" s="37">
        <f t="shared" si="57"/>
        <v>12.770330982361559</v>
      </c>
      <c r="P117" s="37">
        <f t="shared" si="57"/>
        <v>14.001206257769901</v>
      </c>
      <c r="Q117" s="37">
        <f t="shared" si="57"/>
        <v>17.693832083994931</v>
      </c>
      <c r="R117" s="37">
        <f t="shared" si="57"/>
        <v>22.771192595054345</v>
      </c>
      <c r="S117" s="37">
        <f t="shared" si="57"/>
        <v>26.002240193001242</v>
      </c>
      <c r="T117" s="37">
        <f t="shared" si="57"/>
        <v>36.772398852824239</v>
      </c>
      <c r="U117" s="37">
        <f t="shared" si="57"/>
        <v>49.542729835185796</v>
      </c>
      <c r="V117" s="37">
        <f t="shared" si="57"/>
        <v>64.928670777790089</v>
      </c>
      <c r="W117" s="37">
        <f t="shared" si="57"/>
        <v>76.314267075317261</v>
      </c>
      <c r="X117" s="37">
        <f t="shared" si="57"/>
        <v>85.391972231453792</v>
      </c>
      <c r="Y117" s="37">
        <f t="shared" si="57"/>
        <v>105.85527368511748</v>
      </c>
      <c r="Z117" s="37">
        <f t="shared" si="57"/>
        <v>125.24155927279888</v>
      </c>
      <c r="AA117" s="37">
        <f t="shared" si="57"/>
        <v>158.32133229939808</v>
      </c>
      <c r="AB117" s="37">
        <f t="shared" si="57"/>
        <v>190.01637064116292</v>
      </c>
      <c r="AC117" s="37">
        <f t="shared" si="57"/>
        <v>215.55703260588604</v>
      </c>
      <c r="AD117" s="37">
        <f t="shared" si="57"/>
        <v>239.09752224807062</v>
      </c>
      <c r="AE117" s="37">
        <f t="shared" si="57"/>
        <v>261.86871484312491</v>
      </c>
      <c r="AF117" s="37">
        <f t="shared" si="57"/>
        <v>283.87061039104907</v>
      </c>
      <c r="AG117" s="37">
        <f t="shared" si="57"/>
        <v>310.33442881232844</v>
      </c>
      <c r="AH117" s="37">
        <f t="shared" si="57"/>
        <v>338.64456014672032</v>
      </c>
      <c r="AI117" s="37">
        <f t="shared" si="57"/>
        <v>364.95451915857365</v>
      </c>
      <c r="AJ117" s="37">
        <f t="shared" si="57"/>
        <v>391.72605639870511</v>
      </c>
    </row>
    <row r="118" spans="2:36" x14ac:dyDescent="0.3">
      <c r="B118" s="47">
        <v>2086142</v>
      </c>
      <c r="C118" s="22" t="s">
        <v>10</v>
      </c>
      <c r="D118" s="37">
        <f t="shared" ref="D118:AJ118" si="58">D12/$B118*100000</f>
        <v>0</v>
      </c>
      <c r="E118" s="37">
        <f t="shared" si="58"/>
        <v>4.7935375444241091E-2</v>
      </c>
      <c r="F118" s="37">
        <f t="shared" si="58"/>
        <v>9.5870750888482181E-2</v>
      </c>
      <c r="G118" s="37">
        <f t="shared" si="58"/>
        <v>0.47935375444241091</v>
      </c>
      <c r="H118" s="37">
        <f t="shared" si="58"/>
        <v>0.62315988077513418</v>
      </c>
      <c r="I118" s="37">
        <f t="shared" si="58"/>
        <v>1.1025136352175451</v>
      </c>
      <c r="J118" s="37">
        <f t="shared" si="58"/>
        <v>1.2942551369945094</v>
      </c>
      <c r="K118" s="37">
        <f t="shared" si="58"/>
        <v>1.4380612633272327</v>
      </c>
      <c r="L118" s="37">
        <f t="shared" si="58"/>
        <v>1.6298027651041971</v>
      </c>
      <c r="M118" s="37">
        <f t="shared" si="58"/>
        <v>2.5885102739890189</v>
      </c>
      <c r="N118" s="37">
        <f t="shared" si="58"/>
        <v>3.0678640284314298</v>
      </c>
      <c r="O118" s="37">
        <f t="shared" si="58"/>
        <v>3.6430885337623229</v>
      </c>
      <c r="P118" s="37">
        <f t="shared" si="58"/>
        <v>4.7456021689798682</v>
      </c>
      <c r="Q118" s="37">
        <f t="shared" si="58"/>
        <v>6.4712756849725466</v>
      </c>
      <c r="R118" s="37">
        <f t="shared" si="58"/>
        <v>8.3407553272979502</v>
      </c>
      <c r="S118" s="37">
        <f t="shared" si="58"/>
        <v>10.11436421873487</v>
      </c>
      <c r="T118" s="37">
        <f t="shared" si="58"/>
        <v>11.600360857506343</v>
      </c>
      <c r="U118" s="37">
        <f t="shared" si="58"/>
        <v>14.716160261382015</v>
      </c>
      <c r="V118" s="37">
        <f t="shared" si="58"/>
        <v>17.640218163480721</v>
      </c>
      <c r="W118" s="37">
        <f t="shared" si="58"/>
        <v>20.516340690135188</v>
      </c>
      <c r="X118" s="37">
        <f t="shared" si="58"/>
        <v>24.351170725674475</v>
      </c>
      <c r="Y118" s="37">
        <f t="shared" si="58"/>
        <v>27.994259259436799</v>
      </c>
      <c r="Z118" s="37">
        <f t="shared" si="58"/>
        <v>32.931602930193634</v>
      </c>
      <c r="AA118" s="37">
        <f t="shared" si="58"/>
        <v>39.402878615166181</v>
      </c>
      <c r="AB118" s="37">
        <f t="shared" si="58"/>
        <v>45.68241279836176</v>
      </c>
      <c r="AC118" s="37">
        <f t="shared" si="58"/>
        <v>52.153688483334307</v>
      </c>
      <c r="AD118" s="37">
        <f t="shared" si="58"/>
        <v>60.877926814186182</v>
      </c>
      <c r="AE118" s="37">
        <f t="shared" si="58"/>
        <v>66.007011986719988</v>
      </c>
      <c r="AF118" s="37">
        <f t="shared" si="58"/>
        <v>70.704678780255605</v>
      </c>
      <c r="AG118" s="37">
        <f t="shared" si="58"/>
        <v>77.415631342449359</v>
      </c>
      <c r="AH118" s="37">
        <f t="shared" si="58"/>
        <v>82.784393392204365</v>
      </c>
      <c r="AI118" s="37">
        <f t="shared" si="58"/>
        <v>90.214376586061732</v>
      </c>
      <c r="AJ118" s="37">
        <f t="shared" si="58"/>
        <v>95.151720256818564</v>
      </c>
    </row>
    <row r="119" spans="2:36" x14ac:dyDescent="0.3">
      <c r="B119" s="47">
        <v>586061</v>
      </c>
      <c r="C119" s="22" t="s">
        <v>17</v>
      </c>
      <c r="D119" s="37">
        <f t="shared" ref="D119:AJ119" si="59">D13/$B119*100000</f>
        <v>0</v>
      </c>
      <c r="E119" s="37">
        <f t="shared" si="59"/>
        <v>0</v>
      </c>
      <c r="F119" s="37">
        <f t="shared" si="59"/>
        <v>0.34126140452956261</v>
      </c>
      <c r="G119" s="37">
        <f t="shared" si="59"/>
        <v>1.0237842135886879</v>
      </c>
      <c r="H119" s="37">
        <f t="shared" si="59"/>
        <v>1.5356763203830317</v>
      </c>
      <c r="I119" s="37">
        <f t="shared" si="59"/>
        <v>1.8769377249125943</v>
      </c>
      <c r="J119" s="37">
        <f t="shared" si="59"/>
        <v>3.0713526407660634</v>
      </c>
      <c r="K119" s="37">
        <f t="shared" si="59"/>
        <v>3.7538754498251885</v>
      </c>
      <c r="L119" s="37">
        <f t="shared" si="59"/>
        <v>8.190273708709503</v>
      </c>
      <c r="M119" s="37">
        <f t="shared" si="59"/>
        <v>8.190273708709503</v>
      </c>
      <c r="N119" s="37">
        <f t="shared" si="59"/>
        <v>11.432257051740349</v>
      </c>
      <c r="O119" s="37">
        <f t="shared" si="59"/>
        <v>17.745593035537258</v>
      </c>
      <c r="P119" s="37">
        <f t="shared" si="59"/>
        <v>22.011360592156787</v>
      </c>
      <c r="Q119" s="37">
        <f t="shared" si="59"/>
        <v>25.423974637452417</v>
      </c>
      <c r="R119" s="37">
        <f t="shared" si="59"/>
        <v>27.471543064629788</v>
      </c>
      <c r="S119" s="37">
        <f t="shared" si="59"/>
        <v>36.344339582398419</v>
      </c>
      <c r="T119" s="37">
        <f t="shared" si="59"/>
        <v>42.65767556619533</v>
      </c>
      <c r="U119" s="37">
        <f t="shared" si="59"/>
        <v>53.06614840434699</v>
      </c>
      <c r="V119" s="37">
        <f t="shared" si="59"/>
        <v>62.280206326645178</v>
      </c>
      <c r="W119" s="37">
        <f t="shared" si="59"/>
        <v>67.399127394588618</v>
      </c>
      <c r="X119" s="37">
        <f t="shared" si="59"/>
        <v>73.883094080650309</v>
      </c>
      <c r="Y119" s="37">
        <f t="shared" si="59"/>
        <v>100.33085293169141</v>
      </c>
      <c r="Z119" s="37">
        <f t="shared" si="59"/>
        <v>117.22329245590477</v>
      </c>
      <c r="AA119" s="37">
        <f t="shared" si="59"/>
        <v>150.15501799300756</v>
      </c>
      <c r="AB119" s="37">
        <f t="shared" si="59"/>
        <v>165.51178119683789</v>
      </c>
      <c r="AC119" s="37">
        <f t="shared" si="59"/>
        <v>187.1818803844651</v>
      </c>
      <c r="AD119" s="37">
        <f t="shared" si="59"/>
        <v>203.73305850414889</v>
      </c>
      <c r="AE119" s="37">
        <f t="shared" si="59"/>
        <v>223.35558926459873</v>
      </c>
      <c r="AF119" s="37">
        <f t="shared" si="59"/>
        <v>243.31938142957816</v>
      </c>
      <c r="AG119" s="37">
        <f t="shared" si="59"/>
        <v>258.16425252661412</v>
      </c>
      <c r="AH119" s="37">
        <f t="shared" si="59"/>
        <v>272.66786221912054</v>
      </c>
      <c r="AI119" s="37">
        <f t="shared" si="59"/>
        <v>291.94913157504084</v>
      </c>
      <c r="AJ119" s="37">
        <f t="shared" si="59"/>
        <v>300.65129739054464</v>
      </c>
    </row>
    <row r="120" spans="2:36" x14ac:dyDescent="0.3">
      <c r="B120" s="47">
        <v>1117164</v>
      </c>
      <c r="C120" s="22" t="s">
        <v>11</v>
      </c>
      <c r="D120" s="37">
        <f t="shared" ref="D120:AJ120" si="60">D14/$B120*100000</f>
        <v>0.2685371172003394</v>
      </c>
      <c r="E120" s="37">
        <f t="shared" si="60"/>
        <v>0.2685371172003394</v>
      </c>
      <c r="F120" s="37">
        <f t="shared" si="60"/>
        <v>1.5217103308019233</v>
      </c>
      <c r="G120" s="37">
        <f t="shared" si="60"/>
        <v>2.1482969376027152</v>
      </c>
      <c r="H120" s="37">
        <f t="shared" si="60"/>
        <v>3.2224454064040731</v>
      </c>
      <c r="I120" s="37">
        <f t="shared" si="60"/>
        <v>3.4014701512042991</v>
      </c>
      <c r="J120" s="37">
        <f t="shared" si="60"/>
        <v>3.580494896004526</v>
      </c>
      <c r="K120" s="37">
        <f t="shared" si="60"/>
        <v>3.7595196408047524</v>
      </c>
      <c r="L120" s="37">
        <f t="shared" si="60"/>
        <v>5.6392794612071286</v>
      </c>
      <c r="M120" s="37">
        <f t="shared" si="60"/>
        <v>7.1609897920090519</v>
      </c>
      <c r="N120" s="37">
        <f t="shared" si="60"/>
        <v>7.4295269092093914</v>
      </c>
      <c r="O120" s="37">
        <f t="shared" si="60"/>
        <v>7.7875763988098434</v>
      </c>
      <c r="P120" s="37">
        <f t="shared" si="60"/>
        <v>9.7568485916123322</v>
      </c>
      <c r="Q120" s="37">
        <f t="shared" si="60"/>
        <v>12.621244508415952</v>
      </c>
      <c r="R120" s="37">
        <f t="shared" si="60"/>
        <v>14.053442466817762</v>
      </c>
      <c r="S120" s="37">
        <f t="shared" si="60"/>
        <v>16.201739404420479</v>
      </c>
      <c r="T120" s="37">
        <f t="shared" si="60"/>
        <v>19.60320955562478</v>
      </c>
      <c r="U120" s="37">
        <f t="shared" si="60"/>
        <v>22.378093100028288</v>
      </c>
      <c r="V120" s="37">
        <f t="shared" si="60"/>
        <v>26.585174602833607</v>
      </c>
      <c r="W120" s="37">
        <f t="shared" si="60"/>
        <v>29.270545774836997</v>
      </c>
      <c r="X120" s="37">
        <f t="shared" si="60"/>
        <v>34.372751001643444</v>
      </c>
      <c r="Y120" s="37">
        <f t="shared" si="60"/>
        <v>38.937881994049221</v>
      </c>
      <c r="Z120" s="37">
        <f t="shared" si="60"/>
        <v>46.725458392859061</v>
      </c>
      <c r="AA120" s="37">
        <f t="shared" si="60"/>
        <v>58.720116294474224</v>
      </c>
      <c r="AB120" s="37">
        <f t="shared" si="60"/>
        <v>66.507692693284056</v>
      </c>
      <c r="AC120" s="37">
        <f t="shared" si="60"/>
        <v>73.75819485769324</v>
      </c>
      <c r="AD120" s="37">
        <f t="shared" si="60"/>
        <v>81.814308373703412</v>
      </c>
      <c r="AE120" s="37">
        <f t="shared" si="60"/>
        <v>87.722124952110889</v>
      </c>
      <c r="AF120" s="37">
        <f t="shared" si="60"/>
        <v>93.629941530518352</v>
      </c>
      <c r="AG120" s="37">
        <f t="shared" si="60"/>
        <v>99.448245736525706</v>
      </c>
      <c r="AH120" s="37">
        <f t="shared" si="60"/>
        <v>107.41484688013578</v>
      </c>
      <c r="AI120" s="37">
        <f t="shared" si="60"/>
        <v>113.59120057574357</v>
      </c>
      <c r="AJ120" s="37">
        <f t="shared" si="60"/>
        <v>119.05145529215048</v>
      </c>
    </row>
    <row r="121" spans="2:36" x14ac:dyDescent="0.3">
      <c r="B121" s="47">
        <v>2563432</v>
      </c>
      <c r="C121" s="61" t="s">
        <v>428</v>
      </c>
      <c r="D121" s="37">
        <f t="shared" ref="D121:AJ121" si="61">D15/$B121*100000</f>
        <v>0</v>
      </c>
      <c r="E121" s="37">
        <f t="shared" si="61"/>
        <v>0</v>
      </c>
      <c r="F121" s="37">
        <f t="shared" si="61"/>
        <v>3.901020194801344E-2</v>
      </c>
      <c r="G121" s="37">
        <f t="shared" si="61"/>
        <v>3.901020194801344E-2</v>
      </c>
      <c r="H121" s="37">
        <f t="shared" si="61"/>
        <v>0.15604080779205376</v>
      </c>
      <c r="I121" s="37">
        <f t="shared" si="61"/>
        <v>0.35109181753212099</v>
      </c>
      <c r="J121" s="37">
        <f t="shared" si="61"/>
        <v>0.39010201948013445</v>
      </c>
      <c r="K121" s="37">
        <f t="shared" si="61"/>
        <v>0.39010201948013445</v>
      </c>
      <c r="L121" s="37">
        <f t="shared" si="61"/>
        <v>0.46812242337616133</v>
      </c>
      <c r="M121" s="37">
        <f t="shared" si="61"/>
        <v>0.5071326253241748</v>
      </c>
      <c r="N121" s="37">
        <f t="shared" si="61"/>
        <v>0.70218363506424197</v>
      </c>
      <c r="O121" s="37">
        <f t="shared" si="61"/>
        <v>0.89723464480430914</v>
      </c>
      <c r="P121" s="37">
        <f t="shared" si="61"/>
        <v>1.0922856545443764</v>
      </c>
      <c r="Q121" s="37">
        <f t="shared" si="61"/>
        <v>1.482387674024511</v>
      </c>
      <c r="R121" s="37">
        <f t="shared" si="61"/>
        <v>1.8334794915566319</v>
      </c>
      <c r="S121" s="37">
        <f t="shared" si="61"/>
        <v>2.3796223188288201</v>
      </c>
      <c r="T121" s="37">
        <f t="shared" si="61"/>
        <v>3.0037855499970352</v>
      </c>
      <c r="U121" s="37">
        <f t="shared" si="61"/>
        <v>3.9790405986973711</v>
      </c>
      <c r="V121" s="37">
        <f t="shared" si="61"/>
        <v>6.436683321422219</v>
      </c>
      <c r="W121" s="37">
        <f t="shared" si="61"/>
        <v>7.4899587740185813</v>
      </c>
      <c r="X121" s="37">
        <f t="shared" si="61"/>
        <v>8.7772954383030246</v>
      </c>
      <c r="Y121" s="37">
        <f t="shared" si="61"/>
        <v>10.571764727911644</v>
      </c>
      <c r="Z121" s="37">
        <f t="shared" si="61"/>
        <v>13.380499268168613</v>
      </c>
      <c r="AA121" s="37">
        <f t="shared" si="61"/>
        <v>15.526060375309351</v>
      </c>
      <c r="AB121" s="37">
        <f t="shared" si="61"/>
        <v>17.905682694138171</v>
      </c>
      <c r="AC121" s="37">
        <f t="shared" si="61"/>
        <v>20.48035602270706</v>
      </c>
      <c r="AD121" s="37">
        <f t="shared" si="61"/>
        <v>23.367110966860054</v>
      </c>
      <c r="AE121" s="37">
        <f t="shared" si="61"/>
        <v>25.629702679844833</v>
      </c>
      <c r="AF121" s="37">
        <f t="shared" si="61"/>
        <v>27.229120959713384</v>
      </c>
      <c r="AG121" s="37">
        <f t="shared" si="61"/>
        <v>30.38894731750247</v>
      </c>
      <c r="AH121" s="37">
        <f t="shared" si="61"/>
        <v>33.743824685031633</v>
      </c>
      <c r="AI121" s="37">
        <f t="shared" si="61"/>
        <v>36.825630638924686</v>
      </c>
      <c r="AJ121" s="37">
        <f t="shared" si="61"/>
        <v>41.233783459050208</v>
      </c>
    </row>
    <row r="122" spans="2:36" x14ac:dyDescent="0.3">
      <c r="B122" s="47">
        <v>2879611</v>
      </c>
      <c r="C122" s="61" t="s">
        <v>429</v>
      </c>
      <c r="D122" s="37">
        <f t="shared" ref="D122:AJ122" si="62">D16/$B122*100000</f>
        <v>0</v>
      </c>
      <c r="E122" s="37">
        <f t="shared" si="62"/>
        <v>0</v>
      </c>
      <c r="F122" s="37">
        <f t="shared" si="62"/>
        <v>0</v>
      </c>
      <c r="G122" s="37">
        <f t="shared" si="62"/>
        <v>0.10418073830111081</v>
      </c>
      <c r="H122" s="37">
        <f t="shared" si="62"/>
        <v>6.9453825534073879E-2</v>
      </c>
      <c r="I122" s="37">
        <f t="shared" si="62"/>
        <v>6.9453825534073879E-2</v>
      </c>
      <c r="J122" s="37">
        <f t="shared" si="62"/>
        <v>6.9453825534073879E-2</v>
      </c>
      <c r="K122" s="37">
        <f t="shared" si="62"/>
        <v>0.13890765106814776</v>
      </c>
      <c r="L122" s="37">
        <f t="shared" si="62"/>
        <v>0.27781530213629552</v>
      </c>
      <c r="M122" s="37">
        <f t="shared" si="62"/>
        <v>0.31254221490333245</v>
      </c>
      <c r="N122" s="37">
        <f t="shared" si="62"/>
        <v>0.31254221490333245</v>
      </c>
      <c r="O122" s="37">
        <f t="shared" si="62"/>
        <v>0.34726912767036938</v>
      </c>
      <c r="P122" s="37">
        <f t="shared" si="62"/>
        <v>0.41672295320444325</v>
      </c>
      <c r="Q122" s="37">
        <f t="shared" si="62"/>
        <v>0.59035751703962791</v>
      </c>
      <c r="R122" s="37">
        <f t="shared" si="62"/>
        <v>0.79871899364184951</v>
      </c>
      <c r="S122" s="37">
        <f t="shared" si="62"/>
        <v>1.0418073830111081</v>
      </c>
      <c r="T122" s="37">
        <f t="shared" si="62"/>
        <v>1.2501688596133298</v>
      </c>
      <c r="U122" s="37">
        <f t="shared" si="62"/>
        <v>1.3890765106814775</v>
      </c>
      <c r="V122" s="37">
        <f t="shared" si="62"/>
        <v>1.7016187255848101</v>
      </c>
      <c r="W122" s="37">
        <f t="shared" si="62"/>
        <v>1.7363456383518467</v>
      </c>
      <c r="X122" s="37">
        <f t="shared" si="62"/>
        <v>1.9794340277211055</v>
      </c>
      <c r="Y122" s="37">
        <f t="shared" si="62"/>
        <v>2.2919762426244379</v>
      </c>
      <c r="Z122" s="37">
        <f t="shared" si="62"/>
        <v>2.7086991958288809</v>
      </c>
      <c r="AA122" s="37">
        <f t="shared" si="62"/>
        <v>3.1601490618003614</v>
      </c>
      <c r="AB122" s="37">
        <f t="shared" si="62"/>
        <v>3.785233491607026</v>
      </c>
      <c r="AC122" s="37">
        <f t="shared" si="62"/>
        <v>4.1672295320444324</v>
      </c>
      <c r="AD122" s="37">
        <f t="shared" si="62"/>
        <v>4.6534063107829491</v>
      </c>
      <c r="AE122" s="37">
        <f t="shared" si="62"/>
        <v>5.1395830895214667</v>
      </c>
      <c r="AF122" s="37">
        <f t="shared" si="62"/>
        <v>5.5910329554929463</v>
      </c>
      <c r="AG122" s="37">
        <f t="shared" si="62"/>
        <v>6.1813904725325743</v>
      </c>
      <c r="AH122" s="37">
        <f t="shared" si="62"/>
        <v>6.7717479895722024</v>
      </c>
      <c r="AI122" s="37">
        <f t="shared" si="62"/>
        <v>7.5704669832140521</v>
      </c>
      <c r="AJ122" s="37">
        <f t="shared" si="62"/>
        <v>8.1608245002536801</v>
      </c>
    </row>
    <row r="123" spans="2:36" x14ac:dyDescent="0.3">
      <c r="B123" s="47">
        <v>1162500</v>
      </c>
      <c r="C123" s="22" t="s">
        <v>13</v>
      </c>
      <c r="D123" s="37">
        <f t="shared" ref="D123:AJ123" si="63">D17/$B123*100000</f>
        <v>0</v>
      </c>
      <c r="E123" s="37">
        <f t="shared" si="63"/>
        <v>0</v>
      </c>
      <c r="F123" s="37">
        <f t="shared" si="63"/>
        <v>8.6021505376344093E-2</v>
      </c>
      <c r="G123" s="37">
        <f t="shared" si="63"/>
        <v>0.17204301075268819</v>
      </c>
      <c r="H123" s="37">
        <f t="shared" si="63"/>
        <v>0.17204301075268819</v>
      </c>
      <c r="I123" s="37">
        <f t="shared" si="63"/>
        <v>0.17204301075268819</v>
      </c>
      <c r="J123" s="37">
        <f t="shared" si="63"/>
        <v>0.17204301075268819</v>
      </c>
      <c r="K123" s="37">
        <f t="shared" si="63"/>
        <v>0.17204301075268819</v>
      </c>
      <c r="L123" s="37">
        <f t="shared" si="63"/>
        <v>0.34408602150537637</v>
      </c>
      <c r="M123" s="37">
        <f t="shared" si="63"/>
        <v>0.25806451612903225</v>
      </c>
      <c r="N123" s="37">
        <f t="shared" si="63"/>
        <v>0.60215053763440862</v>
      </c>
      <c r="O123" s="37">
        <f t="shared" si="63"/>
        <v>1.032258064516129</v>
      </c>
      <c r="P123" s="37">
        <f t="shared" si="63"/>
        <v>1.4623655913978495</v>
      </c>
      <c r="Q123" s="37">
        <f t="shared" si="63"/>
        <v>1.806451612903226</v>
      </c>
      <c r="R123" s="37">
        <f t="shared" si="63"/>
        <v>1.9784946236559142</v>
      </c>
      <c r="S123" s="37">
        <f t="shared" si="63"/>
        <v>2.4946236559139785</v>
      </c>
      <c r="T123" s="37">
        <f t="shared" si="63"/>
        <v>3.010752688172043</v>
      </c>
      <c r="U123" s="37">
        <f t="shared" si="63"/>
        <v>3.4408602150537635</v>
      </c>
      <c r="V123" s="37">
        <f t="shared" si="63"/>
        <v>4.129032258064516</v>
      </c>
      <c r="W123" s="37">
        <f t="shared" si="63"/>
        <v>4.731182795698925</v>
      </c>
      <c r="X123" s="37">
        <f t="shared" si="63"/>
        <v>5.333333333333333</v>
      </c>
      <c r="Y123" s="37">
        <f t="shared" si="63"/>
        <v>5.849462365591398</v>
      </c>
      <c r="Z123" s="37">
        <f t="shared" si="63"/>
        <v>6.709677419354839</v>
      </c>
      <c r="AA123" s="37">
        <f t="shared" si="63"/>
        <v>8.172043010752688</v>
      </c>
      <c r="AB123" s="37">
        <f t="shared" si="63"/>
        <v>9.2903225806451601</v>
      </c>
      <c r="AC123" s="37">
        <f t="shared" si="63"/>
        <v>10.32258064516129</v>
      </c>
      <c r="AD123" s="37">
        <f t="shared" si="63"/>
        <v>11.956989247311828</v>
      </c>
      <c r="AE123" s="37">
        <f t="shared" si="63"/>
        <v>12.559139784946238</v>
      </c>
      <c r="AF123" s="37">
        <f t="shared" si="63"/>
        <v>14.27956989247312</v>
      </c>
      <c r="AG123" s="37">
        <f t="shared" si="63"/>
        <v>16.258064516129032</v>
      </c>
      <c r="AH123" s="37">
        <f t="shared" si="63"/>
        <v>17.462365591397848</v>
      </c>
      <c r="AI123" s="37">
        <f t="shared" si="63"/>
        <v>19.35483870967742</v>
      </c>
      <c r="AJ123" s="37">
        <f t="shared" si="63"/>
        <v>20.129032258064516</v>
      </c>
    </row>
    <row r="124" spans="2:36" ht="15" thickBot="1" x14ac:dyDescent="0.35">
      <c r="B124" s="48">
        <v>3708585</v>
      </c>
      <c r="C124" s="61" t="s">
        <v>430</v>
      </c>
      <c r="D124" s="37">
        <f t="shared" ref="D124:AJ124" si="64">D18/$B124*100000</f>
        <v>0</v>
      </c>
      <c r="E124" s="37">
        <f t="shared" si="64"/>
        <v>0</v>
      </c>
      <c r="F124" s="37">
        <f t="shared" si="64"/>
        <v>0.10785784874824225</v>
      </c>
      <c r="G124" s="37">
        <f t="shared" si="64"/>
        <v>0.16178677312236339</v>
      </c>
      <c r="H124" s="37">
        <f t="shared" si="64"/>
        <v>0.2157156974964845</v>
      </c>
      <c r="I124" s="37">
        <f t="shared" si="64"/>
        <v>0.24268015968354506</v>
      </c>
      <c r="J124" s="37">
        <f t="shared" si="64"/>
        <v>0.29660908405766617</v>
      </c>
      <c r="K124" s="37">
        <f t="shared" si="64"/>
        <v>0.40446693280590851</v>
      </c>
      <c r="L124" s="37">
        <f t="shared" si="64"/>
        <v>0.13482231093530284</v>
      </c>
      <c r="M124" s="37">
        <f t="shared" si="64"/>
        <v>0.2157156974964845</v>
      </c>
      <c r="N124" s="37">
        <f t="shared" si="64"/>
        <v>0.24268015968354506</v>
      </c>
      <c r="O124" s="37">
        <f t="shared" si="64"/>
        <v>0.26964462187060567</v>
      </c>
      <c r="P124" s="37">
        <f t="shared" si="64"/>
        <v>0.32357354624472678</v>
      </c>
      <c r="Q124" s="37">
        <f t="shared" si="64"/>
        <v>0.3775024706188479</v>
      </c>
      <c r="R124" s="37">
        <f t="shared" si="64"/>
        <v>0.7819694034247564</v>
      </c>
      <c r="S124" s="37">
        <f t="shared" si="64"/>
        <v>0.91679171436005913</v>
      </c>
      <c r="T124" s="37">
        <f t="shared" si="64"/>
        <v>1.0246495631083015</v>
      </c>
      <c r="U124" s="37">
        <f t="shared" si="64"/>
        <v>1.0785784874824227</v>
      </c>
      <c r="V124" s="37">
        <f t="shared" si="64"/>
        <v>1.42911649591421</v>
      </c>
      <c r="W124" s="37">
        <f t="shared" si="64"/>
        <v>1.5369743446624522</v>
      </c>
      <c r="X124" s="37">
        <f t="shared" si="64"/>
        <v>1.6448321934106946</v>
      </c>
      <c r="Y124" s="37">
        <f t="shared" si="64"/>
        <v>1.8335834287201183</v>
      </c>
      <c r="Z124" s="37">
        <f t="shared" si="64"/>
        <v>2.1841214371519055</v>
      </c>
      <c r="AA124" s="37">
        <f t="shared" si="64"/>
        <v>1.9144768152812999</v>
      </c>
      <c r="AB124" s="37">
        <f t="shared" si="64"/>
        <v>2.2380503615260268</v>
      </c>
      <c r="AC124" s="37">
        <f t="shared" si="64"/>
        <v>2.5885883699578143</v>
      </c>
      <c r="AD124" s="37">
        <f t="shared" si="64"/>
        <v>3.1818065380731468</v>
      </c>
      <c r="AE124" s="37">
        <f t="shared" si="64"/>
        <v>3.316628849008449</v>
      </c>
      <c r="AF124" s="37">
        <f t="shared" si="64"/>
        <v>3.5053800843178728</v>
      </c>
      <c r="AG124" s="37">
        <f t="shared" si="64"/>
        <v>3.882882554936721</v>
      </c>
      <c r="AH124" s="37">
        <f t="shared" si="64"/>
        <v>4.4491362608649929</v>
      </c>
      <c r="AI124" s="37">
        <f t="shared" si="64"/>
        <v>4.8536031936709012</v>
      </c>
      <c r="AJ124" s="37">
        <f t="shared" si="64"/>
        <v>5.3119990508509307</v>
      </c>
    </row>
    <row r="125" spans="2:36" x14ac:dyDescent="0.3">
      <c r="B125" s="47">
        <v>1354979</v>
      </c>
      <c r="C125" s="22" t="s">
        <v>8</v>
      </c>
      <c r="D125" s="37">
        <f t="shared" ref="D125:AJ125" si="65">D19/$B125*100000</f>
        <v>0.1476037636007643</v>
      </c>
      <c r="E125" s="37">
        <f t="shared" si="65"/>
        <v>0.1476037636007643</v>
      </c>
      <c r="F125" s="37">
        <f t="shared" si="65"/>
        <v>0.22140564540114646</v>
      </c>
      <c r="G125" s="37">
        <f t="shared" si="65"/>
        <v>0.22140564540114646</v>
      </c>
      <c r="H125" s="37">
        <f t="shared" si="65"/>
        <v>0.22140564540114646</v>
      </c>
      <c r="I125" s="37">
        <f t="shared" si="65"/>
        <v>0.59041505440305719</v>
      </c>
      <c r="J125" s="37">
        <f t="shared" si="65"/>
        <v>0.73801881800382152</v>
      </c>
      <c r="K125" s="37">
        <f t="shared" si="65"/>
        <v>0.88562258160458585</v>
      </c>
      <c r="L125" s="37">
        <f t="shared" si="65"/>
        <v>0.88562258160458585</v>
      </c>
      <c r="M125" s="37">
        <f t="shared" si="65"/>
        <v>0.95942446340496801</v>
      </c>
      <c r="N125" s="37">
        <f t="shared" si="65"/>
        <v>0.95942446340496801</v>
      </c>
      <c r="O125" s="37">
        <f t="shared" si="65"/>
        <v>1.1070282270057321</v>
      </c>
      <c r="P125" s="37">
        <f t="shared" si="65"/>
        <v>1.1070282270057321</v>
      </c>
      <c r="Q125" s="37">
        <f t="shared" si="65"/>
        <v>1.1070282270057321</v>
      </c>
      <c r="R125" s="37">
        <f t="shared" si="65"/>
        <v>1.1808301088061144</v>
      </c>
      <c r="S125" s="37">
        <f t="shared" si="65"/>
        <v>1.5498395178080251</v>
      </c>
      <c r="T125" s="37">
        <f t="shared" si="65"/>
        <v>1.7712451632091717</v>
      </c>
      <c r="U125" s="37">
        <f t="shared" si="65"/>
        <v>2.2878583358118463</v>
      </c>
      <c r="V125" s="37">
        <f t="shared" si="65"/>
        <v>2.7306696266141395</v>
      </c>
      <c r="W125" s="37">
        <f t="shared" si="65"/>
        <v>2.9520752720152861</v>
      </c>
      <c r="X125" s="37">
        <f t="shared" si="65"/>
        <v>3.4686884446179609</v>
      </c>
      <c r="Y125" s="37">
        <f t="shared" si="65"/>
        <v>3.9853016172206361</v>
      </c>
      <c r="Z125" s="37">
        <f t="shared" si="65"/>
        <v>4.4281129080229285</v>
      </c>
      <c r="AA125" s="37">
        <f t="shared" si="65"/>
        <v>5.3137354896275149</v>
      </c>
      <c r="AB125" s="37">
        <f t="shared" si="65"/>
        <v>5.9779524258309538</v>
      </c>
      <c r="AC125" s="37">
        <f t="shared" si="65"/>
        <v>7.2325844164374509</v>
      </c>
      <c r="AD125" s="37">
        <f t="shared" si="65"/>
        <v>8.3396126434431821</v>
      </c>
      <c r="AE125" s="37">
        <f t="shared" si="65"/>
        <v>8.6348201706447103</v>
      </c>
      <c r="AF125" s="37">
        <f t="shared" si="65"/>
        <v>9.2990371068481501</v>
      </c>
      <c r="AG125" s="37">
        <f t="shared" si="65"/>
        <v>10.775074742855793</v>
      </c>
      <c r="AH125" s="37">
        <f t="shared" si="65"/>
        <v>11.808301088061144</v>
      </c>
      <c r="AI125" s="37">
        <f t="shared" si="65"/>
        <v>12.620121787865347</v>
      </c>
      <c r="AJ125" s="37">
        <f t="shared" si="65"/>
        <v>14.022357542072607</v>
      </c>
    </row>
    <row r="126" spans="2:36" ht="15" thickBot="1" x14ac:dyDescent="0.35">
      <c r="B126" s="47">
        <v>383519</v>
      </c>
      <c r="C126" s="23" t="s">
        <v>15</v>
      </c>
      <c r="D126" s="37">
        <f t="shared" ref="D126:AJ126" si="66">D20/$B126*100000</f>
        <v>0</v>
      </c>
      <c r="E126" s="37">
        <f t="shared" si="66"/>
        <v>0</v>
      </c>
      <c r="F126" s="37">
        <f t="shared" si="66"/>
        <v>0</v>
      </c>
      <c r="G126" s="37">
        <f t="shared" si="66"/>
        <v>0</v>
      </c>
      <c r="H126" s="37">
        <f t="shared" si="66"/>
        <v>0</v>
      </c>
      <c r="I126" s="37">
        <f t="shared" si="66"/>
        <v>0</v>
      </c>
      <c r="J126" s="37">
        <f t="shared" si="66"/>
        <v>0</v>
      </c>
      <c r="K126" s="37">
        <f t="shared" si="66"/>
        <v>0</v>
      </c>
      <c r="L126" s="37">
        <f t="shared" si="66"/>
        <v>0</v>
      </c>
      <c r="M126" s="37">
        <f t="shared" si="66"/>
        <v>0.78222982433725585</v>
      </c>
      <c r="N126" s="37">
        <f t="shared" si="66"/>
        <v>1.0429730991163411</v>
      </c>
      <c r="O126" s="37">
        <f t="shared" si="66"/>
        <v>1.0429730991163411</v>
      </c>
      <c r="P126" s="37">
        <f t="shared" si="66"/>
        <v>2.3466894730117676</v>
      </c>
      <c r="Q126" s="37">
        <f t="shared" si="66"/>
        <v>2.6074327477908525</v>
      </c>
      <c r="R126" s="37">
        <f t="shared" si="66"/>
        <v>2.868176022569938</v>
      </c>
      <c r="S126" s="37">
        <f t="shared" si="66"/>
        <v>4.1718923964653642</v>
      </c>
      <c r="T126" s="37">
        <f t="shared" si="66"/>
        <v>8.0830415181516422</v>
      </c>
      <c r="U126" s="37">
        <f t="shared" si="66"/>
        <v>9.3867578920470702</v>
      </c>
      <c r="V126" s="37">
        <f t="shared" si="66"/>
        <v>12.776420464175178</v>
      </c>
      <c r="W126" s="37">
        <f t="shared" si="66"/>
        <v>15.383853211966029</v>
      </c>
      <c r="X126" s="37">
        <f t="shared" si="66"/>
        <v>18.512772509315052</v>
      </c>
      <c r="Y126" s="37">
        <f t="shared" si="66"/>
        <v>18.512772509315052</v>
      </c>
      <c r="Z126" s="37">
        <f t="shared" si="66"/>
        <v>21.902435081443162</v>
      </c>
      <c r="AA126" s="37">
        <f t="shared" si="66"/>
        <v>29.72473332481572</v>
      </c>
      <c r="AB126" s="37">
        <f t="shared" si="66"/>
        <v>32.592909347385657</v>
      </c>
      <c r="AC126" s="37">
        <f t="shared" si="66"/>
        <v>35.721828644734686</v>
      </c>
      <c r="AD126" s="37">
        <f t="shared" si="66"/>
        <v>37.807774842967362</v>
      </c>
      <c r="AE126" s="37">
        <f t="shared" si="66"/>
        <v>39.111491216862788</v>
      </c>
      <c r="AF126" s="37">
        <f t="shared" si="66"/>
        <v>41.979667239432729</v>
      </c>
      <c r="AG126" s="37">
        <f t="shared" si="66"/>
        <v>44.065613437665412</v>
      </c>
      <c r="AH126" s="37">
        <f t="shared" si="66"/>
        <v>46.151559635898096</v>
      </c>
      <c r="AI126" s="37">
        <f t="shared" si="66"/>
        <v>47.716019284572603</v>
      </c>
      <c r="AJ126" s="37">
        <f t="shared" si="66"/>
        <v>49.541222208026205</v>
      </c>
    </row>
    <row r="129" spans="3:36" ht="15" thickBot="1" x14ac:dyDescent="0.35"/>
    <row r="130" spans="3:36" ht="15" thickBot="1" x14ac:dyDescent="0.35">
      <c r="C130" s="134" t="s">
        <v>18</v>
      </c>
      <c r="D130" s="19">
        <v>43893</v>
      </c>
      <c r="E130" s="35">
        <v>43894</v>
      </c>
      <c r="F130" s="35">
        <v>43895</v>
      </c>
      <c r="G130" s="35">
        <v>43896</v>
      </c>
      <c r="H130" s="35">
        <v>43897</v>
      </c>
      <c r="I130" s="35">
        <v>43898</v>
      </c>
      <c r="J130" s="35">
        <v>43899</v>
      </c>
      <c r="K130" s="35">
        <v>43900</v>
      </c>
      <c r="L130" s="35">
        <v>43901</v>
      </c>
      <c r="M130" s="35">
        <v>43902</v>
      </c>
      <c r="N130" s="35">
        <v>43903</v>
      </c>
      <c r="O130" s="35">
        <v>43904</v>
      </c>
      <c r="P130" s="35">
        <v>43905</v>
      </c>
      <c r="Q130" s="35">
        <v>43906</v>
      </c>
      <c r="R130" s="35">
        <v>43907</v>
      </c>
      <c r="S130" s="35">
        <v>43908</v>
      </c>
      <c r="T130" s="35">
        <v>43909</v>
      </c>
      <c r="U130" s="35">
        <v>43910</v>
      </c>
      <c r="V130" s="35">
        <v>43911</v>
      </c>
      <c r="W130" s="35">
        <v>43912</v>
      </c>
      <c r="X130" s="35">
        <v>43913</v>
      </c>
      <c r="Y130" s="35">
        <v>43914</v>
      </c>
      <c r="Z130" s="35">
        <v>43915</v>
      </c>
      <c r="AA130" s="35">
        <v>43916</v>
      </c>
      <c r="AB130" s="35">
        <v>43917</v>
      </c>
      <c r="AC130" s="35">
        <v>43918</v>
      </c>
      <c r="AD130" s="35">
        <v>43919</v>
      </c>
      <c r="AE130" s="35">
        <v>43920</v>
      </c>
      <c r="AF130" s="35">
        <v>43921</v>
      </c>
      <c r="AG130" s="35">
        <v>43922</v>
      </c>
      <c r="AH130" s="35">
        <v>43923</v>
      </c>
      <c r="AI130" s="35">
        <v>43924</v>
      </c>
      <c r="AJ130" s="35">
        <v>43925</v>
      </c>
    </row>
    <row r="131" spans="3:36" x14ac:dyDescent="0.3">
      <c r="C131" s="134" t="s">
        <v>428</v>
      </c>
      <c r="D131" s="138">
        <v>0.46812242337616133</v>
      </c>
      <c r="E131" s="138">
        <v>0.66317343311622856</v>
      </c>
      <c r="F131" s="138">
        <v>1.0142652506483496</v>
      </c>
      <c r="G131" s="138">
        <v>1.5994182798685515</v>
      </c>
      <c r="H131" s="138">
        <v>2.3796223188288201</v>
      </c>
      <c r="I131" s="138">
        <v>3.7449793870092907</v>
      </c>
      <c r="J131" s="138">
        <v>5.5004384746698953</v>
      </c>
      <c r="K131" s="138">
        <v>6.5537139272662586</v>
      </c>
      <c r="L131" s="138">
        <v>8.2701628129788514</v>
      </c>
      <c r="M131" s="138">
        <v>10.337703516223563</v>
      </c>
      <c r="N131" s="138">
        <v>14.043672701284841</v>
      </c>
      <c r="O131" s="138">
        <v>15.721111385049417</v>
      </c>
      <c r="P131" s="138">
        <v>17.398550068813996</v>
      </c>
      <c r="Q131" s="138">
        <v>21.533631475303419</v>
      </c>
      <c r="R131" s="138">
        <v>26.097825103220991</v>
      </c>
      <c r="S131" s="138">
        <v>30.037855499970355</v>
      </c>
      <c r="T131" s="138">
        <v>34.289967512303818</v>
      </c>
      <c r="U131" s="138">
        <v>39.439314169441587</v>
      </c>
      <c r="V131" s="138">
        <v>45.954017894759836</v>
      </c>
      <c r="W131" s="138">
        <v>54.341211313582725</v>
      </c>
      <c r="X131" s="138">
        <v>60.270762009680773</v>
      </c>
      <c r="Y131" s="138">
        <v>68.072802399283461</v>
      </c>
      <c r="Z131" s="138">
        <v>74.860577538237806</v>
      </c>
      <c r="AA131" s="138">
        <v>84.301046409657062</v>
      </c>
      <c r="AB131" s="138">
        <v>97.057382446657456</v>
      </c>
      <c r="AC131" s="138">
        <v>107.20003495314094</v>
      </c>
      <c r="AD131" s="138">
        <v>117.69377927715657</v>
      </c>
      <c r="AE131" s="138">
        <v>126.04196249403144</v>
      </c>
      <c r="AF131" s="138">
        <v>133.10280904662187</v>
      </c>
      <c r="AG131" s="138">
        <v>138.87631893492787</v>
      </c>
      <c r="AH131" s="138">
        <v>147.84866538297095</v>
      </c>
      <c r="AI131" s="138">
        <v>153.93425688686105</v>
      </c>
      <c r="AJ131" s="138">
        <v>159.31766475568691</v>
      </c>
    </row>
    <row r="132" spans="3:36" x14ac:dyDescent="0.3">
      <c r="C132" s="134" t="s">
        <v>11</v>
      </c>
      <c r="D132" s="138">
        <v>0</v>
      </c>
      <c r="E132" s="138">
        <v>0</v>
      </c>
      <c r="F132" s="138">
        <v>0.17902474480022629</v>
      </c>
      <c r="G132" s="138">
        <v>0.53707423440067881</v>
      </c>
      <c r="H132" s="138">
        <v>0.80561135160101827</v>
      </c>
      <c r="I132" s="138">
        <v>0.98463609640124461</v>
      </c>
      <c r="J132" s="138">
        <v>1.6112227032020365</v>
      </c>
      <c r="K132" s="138">
        <v>1.9692721928024892</v>
      </c>
      <c r="L132" s="138">
        <v>4.2965938752054305</v>
      </c>
      <c r="M132" s="138">
        <v>4.2965938752054305</v>
      </c>
      <c r="N132" s="138">
        <v>5.9973289508075807</v>
      </c>
      <c r="O132" s="138">
        <v>9.3092867296117667</v>
      </c>
      <c r="P132" s="138">
        <v>11.547096039614596</v>
      </c>
      <c r="Q132" s="138">
        <v>13.337343487616858</v>
      </c>
      <c r="R132" s="138">
        <v>14.411491956418216</v>
      </c>
      <c r="S132" s="138">
        <v>19.066135321224099</v>
      </c>
      <c r="T132" s="138">
        <v>22.378093100028288</v>
      </c>
      <c r="U132" s="138">
        <v>27.838347816435185</v>
      </c>
      <c r="V132" s="138">
        <v>32.672015926041297</v>
      </c>
      <c r="W132" s="138">
        <v>35.35738709804469</v>
      </c>
      <c r="X132" s="138">
        <v>38.75885724924899</v>
      </c>
      <c r="Y132" s="138">
        <v>52.63327497126653</v>
      </c>
      <c r="Z132" s="138">
        <v>61.494999838877732</v>
      </c>
      <c r="AA132" s="138">
        <v>78.770887712099565</v>
      </c>
      <c r="AB132" s="138">
        <v>86.827001228109751</v>
      </c>
      <c r="AC132" s="138">
        <v>98.195072522924107</v>
      </c>
      <c r="AD132" s="138">
        <v>106.87777264573511</v>
      </c>
      <c r="AE132" s="138">
        <v>117.17169547174811</v>
      </c>
      <c r="AF132" s="138">
        <v>127.64464304256134</v>
      </c>
      <c r="AG132" s="138">
        <v>135.43221944137119</v>
      </c>
      <c r="AH132" s="138">
        <v>143.04077109538082</v>
      </c>
      <c r="AI132" s="138">
        <v>153.15566917659359</v>
      </c>
      <c r="AJ132" s="138">
        <v>157.72080016899935</v>
      </c>
    </row>
    <row r="133" spans="3:36" x14ac:dyDescent="0.3">
      <c r="C133" s="135" t="s">
        <v>8</v>
      </c>
      <c r="D133" s="136">
        <v>0.22140564540114646</v>
      </c>
      <c r="E133" s="136">
        <v>0.22140564540114646</v>
      </c>
      <c r="F133" s="136">
        <v>1.2546319906064964</v>
      </c>
      <c r="G133" s="136">
        <v>1.7712451632091717</v>
      </c>
      <c r="H133" s="136">
        <v>2.6568677448137574</v>
      </c>
      <c r="I133" s="136">
        <v>2.8044715084145215</v>
      </c>
      <c r="J133" s="136">
        <v>2.9520752720152861</v>
      </c>
      <c r="K133" s="136">
        <v>3.0996790356160502</v>
      </c>
      <c r="L133" s="136">
        <v>4.6495185534240751</v>
      </c>
      <c r="M133" s="136">
        <v>5.9041505440305722</v>
      </c>
      <c r="N133" s="136">
        <v>6.1255561894317179</v>
      </c>
      <c r="O133" s="136">
        <v>6.4207637166332461</v>
      </c>
      <c r="P133" s="136">
        <v>8.0444051162416539</v>
      </c>
      <c r="Q133" s="136">
        <v>10.406065333853883</v>
      </c>
      <c r="R133" s="136">
        <v>11.586895442659996</v>
      </c>
      <c r="S133" s="136">
        <v>13.358140605869169</v>
      </c>
      <c r="T133" s="136">
        <v>16.162612114283689</v>
      </c>
      <c r="U133" s="136">
        <v>18.450470450095537</v>
      </c>
      <c r="V133" s="136">
        <v>21.919158894713497</v>
      </c>
      <c r="W133" s="136">
        <v>24.133215348724963</v>
      </c>
      <c r="X133" s="136">
        <v>28.339922611346747</v>
      </c>
      <c r="Y133" s="136">
        <v>32.103818583166237</v>
      </c>
      <c r="Z133" s="136">
        <v>38.524582299799484</v>
      </c>
      <c r="AA133" s="136">
        <v>48.41403446105069</v>
      </c>
      <c r="AB133" s="136">
        <v>54.834798177683929</v>
      </c>
      <c r="AC133" s="139">
        <v>60.812750603514885</v>
      </c>
      <c r="AD133" s="139">
        <v>67.45491996554928</v>
      </c>
      <c r="AE133" s="139">
        <v>72.325844164374502</v>
      </c>
      <c r="AF133" s="138">
        <v>77.196768363199723</v>
      </c>
      <c r="AG133" s="138">
        <v>81.993890680224567</v>
      </c>
      <c r="AH133" s="138">
        <v>88.562258160458569</v>
      </c>
      <c r="AI133" s="138">
        <v>93.654588004684939</v>
      </c>
      <c r="AJ133" s="138">
        <v>98.156502794508242</v>
      </c>
    </row>
    <row r="134" spans="3:36" x14ac:dyDescent="0.3">
      <c r="C134" s="134" t="s">
        <v>10</v>
      </c>
      <c r="D134" s="138">
        <v>0</v>
      </c>
      <c r="E134" s="138">
        <v>4.7935375444241091E-2</v>
      </c>
      <c r="F134" s="138">
        <v>9.5870750888482181E-2</v>
      </c>
      <c r="G134" s="138">
        <v>0.47935375444241091</v>
      </c>
      <c r="H134" s="138">
        <v>0.62315988077513418</v>
      </c>
      <c r="I134" s="138">
        <v>1.1025136352175451</v>
      </c>
      <c r="J134" s="138">
        <v>1.2942551369945094</v>
      </c>
      <c r="K134" s="138">
        <v>1.4380612633272327</v>
      </c>
      <c r="L134" s="138">
        <v>1.6298027651041971</v>
      </c>
      <c r="M134" s="138">
        <v>2.5885102739890189</v>
      </c>
      <c r="N134" s="138">
        <v>3.0678640284314298</v>
      </c>
      <c r="O134" s="138">
        <v>3.6430885337623229</v>
      </c>
      <c r="P134" s="138">
        <v>4.7456021689798682</v>
      </c>
      <c r="Q134" s="138">
        <v>6.4712756849725466</v>
      </c>
      <c r="R134" s="138">
        <v>8.3407553272979502</v>
      </c>
      <c r="S134" s="138">
        <v>10.11436421873487</v>
      </c>
      <c r="T134" s="138">
        <v>11.600360857506343</v>
      </c>
      <c r="U134" s="138">
        <v>14.716160261382015</v>
      </c>
      <c r="V134" s="138">
        <v>17.640218163480721</v>
      </c>
      <c r="W134" s="138">
        <v>20.516340690135188</v>
      </c>
      <c r="X134" s="138">
        <v>24.351170725674475</v>
      </c>
      <c r="Y134" s="138">
        <v>27.994259259436799</v>
      </c>
      <c r="Z134" s="138">
        <v>32.931602930193634</v>
      </c>
      <c r="AA134" s="138">
        <v>39.402878615166181</v>
      </c>
      <c r="AB134" s="138">
        <v>45.68241279836176</v>
      </c>
      <c r="AC134" s="138">
        <v>52.153688483334307</v>
      </c>
      <c r="AD134" s="138">
        <v>60.877926814186182</v>
      </c>
      <c r="AE134" s="138">
        <v>66.007011986719988</v>
      </c>
      <c r="AF134" s="138">
        <v>70.704678780255605</v>
      </c>
      <c r="AG134" s="138">
        <v>77.415631342449359</v>
      </c>
      <c r="AH134" s="138">
        <v>82.784393392204365</v>
      </c>
      <c r="AI134" s="138">
        <v>90.214376586061732</v>
      </c>
      <c r="AJ134" s="138">
        <v>95.151720256818564</v>
      </c>
    </row>
    <row r="135" spans="3:36" x14ac:dyDescent="0.3">
      <c r="C135" s="134" t="s">
        <v>13</v>
      </c>
      <c r="D135" s="138">
        <v>0</v>
      </c>
      <c r="E135" s="138">
        <v>0</v>
      </c>
      <c r="F135" s="138">
        <v>8.6021505376344093E-2</v>
      </c>
      <c r="G135" s="138">
        <v>8.6021505376344093E-2</v>
      </c>
      <c r="H135" s="138">
        <v>0.34408602150537637</v>
      </c>
      <c r="I135" s="138">
        <v>0.77419354838709675</v>
      </c>
      <c r="J135" s="138">
        <v>0.86021505376344087</v>
      </c>
      <c r="K135" s="138">
        <v>0.86021505376344087</v>
      </c>
      <c r="L135" s="138">
        <v>1.032258064516129</v>
      </c>
      <c r="M135" s="138">
        <v>1.118279569892473</v>
      </c>
      <c r="N135" s="138">
        <v>1.5483870967741935</v>
      </c>
      <c r="O135" s="138">
        <v>1.9784946236559142</v>
      </c>
      <c r="P135" s="138">
        <v>2.4086021505376345</v>
      </c>
      <c r="Q135" s="138">
        <v>3.2688172043010755</v>
      </c>
      <c r="R135" s="138">
        <v>4.043010752688172</v>
      </c>
      <c r="S135" s="138">
        <v>5.247311827956989</v>
      </c>
      <c r="T135" s="138">
        <v>6.623655913978495</v>
      </c>
      <c r="U135" s="138">
        <v>8.7741935483870961</v>
      </c>
      <c r="V135" s="138">
        <v>14.193548387096776</v>
      </c>
      <c r="W135" s="138">
        <v>16.516129032258064</v>
      </c>
      <c r="X135" s="138">
        <v>19.35483870967742</v>
      </c>
      <c r="Y135" s="138">
        <v>23.311827956989248</v>
      </c>
      <c r="Z135" s="138">
        <v>29.50537634408602</v>
      </c>
      <c r="AA135" s="138">
        <v>34.236559139784944</v>
      </c>
      <c r="AB135" s="138">
        <v>39.483870967741936</v>
      </c>
      <c r="AC135" s="138">
        <v>45.161290322580641</v>
      </c>
      <c r="AD135" s="138">
        <v>51.526881720430111</v>
      </c>
      <c r="AE135" s="138">
        <v>56.516129032258064</v>
      </c>
      <c r="AF135" s="138">
        <v>60.043010752688168</v>
      </c>
      <c r="AG135" s="138">
        <v>67.010752688172047</v>
      </c>
      <c r="AH135" s="138">
        <v>74.408602150537646</v>
      </c>
      <c r="AI135" s="138">
        <v>81.204301075268816</v>
      </c>
      <c r="AJ135" s="138">
        <v>90.924731182795696</v>
      </c>
    </row>
    <row r="136" spans="3:36" x14ac:dyDescent="0.3">
      <c r="C136" s="134" t="s">
        <v>429</v>
      </c>
      <c r="D136" s="138">
        <v>0.13890765106814776</v>
      </c>
      <c r="E136" s="138">
        <v>0.24308838936925856</v>
      </c>
      <c r="F136" s="138">
        <v>0.31254221490333245</v>
      </c>
      <c r="G136" s="138">
        <v>0.34726912767036938</v>
      </c>
      <c r="H136" s="138">
        <v>0.59035751703962791</v>
      </c>
      <c r="I136" s="138">
        <v>0.76399208087481263</v>
      </c>
      <c r="J136" s="138">
        <v>0.79871899364184951</v>
      </c>
      <c r="K136" s="138">
        <v>1.007080470244071</v>
      </c>
      <c r="L136" s="138">
        <v>1.7016187255848101</v>
      </c>
      <c r="M136" s="138">
        <v>1.4585303362155513</v>
      </c>
      <c r="N136" s="138">
        <v>2.187795504323327</v>
      </c>
      <c r="O136" s="138">
        <v>2.8823337596640659</v>
      </c>
      <c r="P136" s="138">
        <v>3.1601490618003614</v>
      </c>
      <c r="Q136" s="138">
        <v>3.9935949682092478</v>
      </c>
      <c r="R136" s="138">
        <v>5.1395830895214667</v>
      </c>
      <c r="S136" s="138">
        <v>5.8688482576292422</v>
      </c>
      <c r="T136" s="138">
        <v>8.2997321513218267</v>
      </c>
      <c r="U136" s="138">
        <v>11.182065910985893</v>
      </c>
      <c r="V136" s="138">
        <v>14.654757187689587</v>
      </c>
      <c r="W136" s="138">
        <v>17.224548732450319</v>
      </c>
      <c r="X136" s="138">
        <v>19.2734365857055</v>
      </c>
      <c r="Y136" s="138">
        <v>23.892115983721411</v>
      </c>
      <c r="Z136" s="138">
        <v>28.267706992368069</v>
      </c>
      <c r="AA136" s="138">
        <v>35.733993237281005</v>
      </c>
      <c r="AB136" s="138">
        <v>42.887737267290618</v>
      </c>
      <c r="AC136" s="138">
        <v>48.652404786618746</v>
      </c>
      <c r="AD136" s="138">
        <v>53.965622439975398</v>
      </c>
      <c r="AE136" s="138">
        <v>59.105205529496871</v>
      </c>
      <c r="AF136" s="138">
        <v>64.071154055183143</v>
      </c>
      <c r="AG136" s="138">
        <v>70.044183051113507</v>
      </c>
      <c r="AH136" s="138">
        <v>76.433935000248297</v>
      </c>
      <c r="AI136" s="138">
        <v>82.372237083411619</v>
      </c>
      <c r="AJ136" s="138">
        <v>88.414719904876037</v>
      </c>
    </row>
    <row r="137" spans="3:36" x14ac:dyDescent="0.3">
      <c r="C137" s="134" t="s">
        <v>430</v>
      </c>
      <c r="D137" s="138">
        <v>8.0893386561181696E-2</v>
      </c>
      <c r="E137" s="138">
        <v>0.18875123530942395</v>
      </c>
      <c r="F137" s="138">
        <v>0.32357354624472678</v>
      </c>
      <c r="G137" s="138">
        <v>0.53928924374121134</v>
      </c>
      <c r="H137" s="138">
        <v>0.7819694034247564</v>
      </c>
      <c r="I137" s="138">
        <v>0.83589832779887741</v>
      </c>
      <c r="J137" s="138">
        <v>0.97072063873418024</v>
      </c>
      <c r="K137" s="138">
        <v>1.2403652606047859</v>
      </c>
      <c r="L137" s="138">
        <v>1.3482231093530281</v>
      </c>
      <c r="M137" s="138">
        <v>1.6987611177848154</v>
      </c>
      <c r="N137" s="138">
        <v>2.1301925127777848</v>
      </c>
      <c r="O137" s="138">
        <v>2.5616239077707537</v>
      </c>
      <c r="P137" s="138">
        <v>2.9660908405766619</v>
      </c>
      <c r="Q137" s="138">
        <v>3.6671668574402365</v>
      </c>
      <c r="R137" s="138">
        <v>4.7187808827355981</v>
      </c>
      <c r="S137" s="138">
        <v>6.2557552273980512</v>
      </c>
      <c r="T137" s="138">
        <v>8.116303118305229</v>
      </c>
      <c r="U137" s="138">
        <v>10.57006917732774</v>
      </c>
      <c r="V137" s="138">
        <v>12.484545992609041</v>
      </c>
      <c r="W137" s="138">
        <v>15.019205438192735</v>
      </c>
      <c r="X137" s="138">
        <v>16.637073169416368</v>
      </c>
      <c r="Y137" s="138">
        <v>19.468341699057724</v>
      </c>
      <c r="Z137" s="138">
        <v>22.811935010253237</v>
      </c>
      <c r="AA137" s="138">
        <v>28.096969598917109</v>
      </c>
      <c r="AB137" s="138">
        <v>33.678613271638646</v>
      </c>
      <c r="AC137" s="138">
        <v>40.662408978087328</v>
      </c>
      <c r="AD137" s="138">
        <v>45.003687390204078</v>
      </c>
      <c r="AE137" s="138">
        <v>48.80567655857962</v>
      </c>
      <c r="AF137" s="138">
        <v>52.553736802581042</v>
      </c>
      <c r="AG137" s="138">
        <v>59.133065576223821</v>
      </c>
      <c r="AH137" s="138">
        <v>65.146140643938324</v>
      </c>
      <c r="AI137" s="138">
        <v>70.700819854472797</v>
      </c>
      <c r="AJ137" s="138">
        <v>75.958889980949607</v>
      </c>
    </row>
    <row r="138" spans="3:36" x14ac:dyDescent="0.3">
      <c r="C138" s="137" t="s">
        <v>15</v>
      </c>
      <c r="D138" s="139">
        <v>0</v>
      </c>
      <c r="E138" s="139">
        <v>0</v>
      </c>
      <c r="F138" s="139">
        <v>0</v>
      </c>
      <c r="G138" s="139">
        <v>0.78222982433725585</v>
      </c>
      <c r="H138" s="139">
        <v>0.52148654955817053</v>
      </c>
      <c r="I138" s="139">
        <v>0.52148654955817053</v>
      </c>
      <c r="J138" s="139">
        <v>0.52148654955817053</v>
      </c>
      <c r="K138" s="139">
        <v>1.0429730991163411</v>
      </c>
      <c r="L138" s="139">
        <v>2.0859461982326821</v>
      </c>
      <c r="M138" s="139">
        <v>2.3466894730117676</v>
      </c>
      <c r="N138" s="139">
        <v>2.3466894730117676</v>
      </c>
      <c r="O138" s="139">
        <v>2.6074327477908525</v>
      </c>
      <c r="P138" s="139">
        <v>3.1289192973490234</v>
      </c>
      <c r="Q138" s="139">
        <v>4.4326356712444497</v>
      </c>
      <c r="R138" s="139">
        <v>5.9970953199189605</v>
      </c>
      <c r="S138" s="139">
        <v>7.8222982433725585</v>
      </c>
      <c r="T138" s="139">
        <v>9.3867578920470702</v>
      </c>
      <c r="U138" s="139">
        <v>10.42973099116341</v>
      </c>
      <c r="V138" s="139">
        <v>12.776420464175178</v>
      </c>
      <c r="W138" s="139">
        <v>13.037163738954263</v>
      </c>
      <c r="X138" s="139">
        <v>14.86236666240786</v>
      </c>
      <c r="Y138" s="139">
        <v>17.209056135419626</v>
      </c>
      <c r="Z138" s="139">
        <v>20.337975432768651</v>
      </c>
      <c r="AA138" s="139">
        <v>23.727638004896757</v>
      </c>
      <c r="AB138" s="139">
        <v>28.42101695092029</v>
      </c>
      <c r="AC138" s="139">
        <v>31.289192973490234</v>
      </c>
      <c r="AD138" s="139">
        <v>34.939598820397421</v>
      </c>
      <c r="AE138" s="139">
        <v>38.590004667304619</v>
      </c>
      <c r="AF138" s="138">
        <v>41.979667239432729</v>
      </c>
      <c r="AG138" s="138">
        <v>46.412302910677177</v>
      </c>
      <c r="AH138" s="138">
        <v>50.844938581921625</v>
      </c>
      <c r="AI138" s="138">
        <v>56.84203390184058</v>
      </c>
      <c r="AJ138" s="138">
        <v>61.274669573085035</v>
      </c>
    </row>
    <row r="139" spans="3:36" x14ac:dyDescent="0.3">
      <c r="C139" s="134" t="s">
        <v>16</v>
      </c>
      <c r="D139" s="138">
        <v>0</v>
      </c>
      <c r="E139" s="138">
        <v>0</v>
      </c>
      <c r="F139" s="138">
        <v>0.23641835646686951</v>
      </c>
      <c r="G139" s="138">
        <v>0.47283671293373902</v>
      </c>
      <c r="H139" s="138">
        <v>0.47283671293373902</v>
      </c>
      <c r="I139" s="138">
        <v>0.47283671293373902</v>
      </c>
      <c r="J139" s="138">
        <v>0.47283671293373902</v>
      </c>
      <c r="K139" s="138">
        <v>0.47283671293373902</v>
      </c>
      <c r="L139" s="138">
        <v>0.94567342586747805</v>
      </c>
      <c r="M139" s="138">
        <v>0.70925506940060856</v>
      </c>
      <c r="N139" s="138">
        <v>1.6549284952680867</v>
      </c>
      <c r="O139" s="138">
        <v>2.8370202776024342</v>
      </c>
      <c r="P139" s="138">
        <v>4.0191120599367816</v>
      </c>
      <c r="Q139" s="138">
        <v>4.9647854858042599</v>
      </c>
      <c r="R139" s="138">
        <v>5.4376221987379996</v>
      </c>
      <c r="S139" s="138">
        <v>6.8561323375392158</v>
      </c>
      <c r="T139" s="138">
        <v>8.274642476340432</v>
      </c>
      <c r="U139" s="138">
        <v>9.4567342586747802</v>
      </c>
      <c r="V139" s="138">
        <v>11.348081110409737</v>
      </c>
      <c r="W139" s="138">
        <v>13.003009605677823</v>
      </c>
      <c r="X139" s="138">
        <v>14.657938100945909</v>
      </c>
      <c r="Y139" s="138">
        <v>16.076448239747126</v>
      </c>
      <c r="Z139" s="138">
        <v>18.440631804415823</v>
      </c>
      <c r="AA139" s="138">
        <v>22.459743864352603</v>
      </c>
      <c r="AB139" s="138">
        <v>25.533182498421908</v>
      </c>
      <c r="AC139" s="138">
        <v>28.370202776024342</v>
      </c>
      <c r="AD139" s="138">
        <v>32.862151548894865</v>
      </c>
      <c r="AE139" s="138">
        <v>34.517080044162945</v>
      </c>
      <c r="AF139" s="138">
        <v>39.245447173500345</v>
      </c>
      <c r="AG139" s="138">
        <v>44.683069372238336</v>
      </c>
      <c r="AH139" s="138">
        <v>47.992926362774512</v>
      </c>
      <c r="AI139" s="138">
        <v>53.194130205045646</v>
      </c>
      <c r="AJ139" s="138">
        <v>55.321895413247468</v>
      </c>
    </row>
    <row r="140" spans="3:36" x14ac:dyDescent="0.3">
      <c r="C140" s="134" t="s">
        <v>14</v>
      </c>
      <c r="D140" s="138">
        <v>0.405139600978007</v>
      </c>
      <c r="E140" s="138">
        <v>0.405139600978007</v>
      </c>
      <c r="F140" s="138">
        <v>0.60770940146701047</v>
      </c>
      <c r="G140" s="138">
        <v>0.60770940146701047</v>
      </c>
      <c r="H140" s="138">
        <v>0.60770940146701047</v>
      </c>
      <c r="I140" s="138">
        <v>1.620558403912028</v>
      </c>
      <c r="J140" s="138">
        <v>2.0256980048900348</v>
      </c>
      <c r="K140" s="138">
        <v>2.4308376058680419</v>
      </c>
      <c r="L140" s="138">
        <v>2.4308376058680419</v>
      </c>
      <c r="M140" s="138">
        <v>2.6334074063570454</v>
      </c>
      <c r="N140" s="138">
        <v>2.6334074063570454</v>
      </c>
      <c r="O140" s="138">
        <v>3.0385470073350525</v>
      </c>
      <c r="P140" s="138">
        <v>3.0385470073350525</v>
      </c>
      <c r="Q140" s="138">
        <v>3.0385470073350525</v>
      </c>
      <c r="R140" s="138">
        <v>3.241116807824056</v>
      </c>
      <c r="S140" s="138">
        <v>4.2539658102690741</v>
      </c>
      <c r="T140" s="138">
        <v>4.8616752117360837</v>
      </c>
      <c r="U140" s="138">
        <v>6.2796638151591084</v>
      </c>
      <c r="V140" s="138">
        <v>7.4950826180931287</v>
      </c>
      <c r="W140" s="138">
        <v>8.1027920195601393</v>
      </c>
      <c r="X140" s="138">
        <v>9.520780622983164</v>
      </c>
      <c r="Y140" s="138">
        <v>10.938769226406189</v>
      </c>
      <c r="Z140" s="138">
        <v>12.15418802934021</v>
      </c>
      <c r="AA140" s="138">
        <v>14.585025635208252</v>
      </c>
      <c r="AB140" s="138">
        <v>16.408153839609284</v>
      </c>
      <c r="AC140" s="138">
        <v>19.851840447922342</v>
      </c>
      <c r="AD140" s="138">
        <v>22.890387455257393</v>
      </c>
      <c r="AE140" s="138">
        <v>23.700666657213411</v>
      </c>
      <c r="AF140" s="138">
        <v>25.523794861614441</v>
      </c>
      <c r="AG140" s="138">
        <v>29.575190871394511</v>
      </c>
      <c r="AH140" s="138">
        <v>32.411168078240557</v>
      </c>
      <c r="AI140" s="138">
        <v>34.639435883619598</v>
      </c>
      <c r="AJ140" s="138">
        <v>38.488262092910666</v>
      </c>
    </row>
    <row r="141" spans="3:36" x14ac:dyDescent="0.3">
      <c r="C141" s="134" t="s">
        <v>17</v>
      </c>
      <c r="D141" s="138">
        <v>0</v>
      </c>
      <c r="E141" s="138">
        <v>0</v>
      </c>
      <c r="F141" s="138">
        <v>0</v>
      </c>
      <c r="G141" s="138">
        <v>0</v>
      </c>
      <c r="H141" s="138">
        <v>0</v>
      </c>
      <c r="I141" s="138">
        <v>0</v>
      </c>
      <c r="J141" s="138">
        <v>0</v>
      </c>
      <c r="K141" s="138">
        <v>0</v>
      </c>
      <c r="L141" s="138">
        <v>0</v>
      </c>
      <c r="M141" s="138">
        <v>0.51189210679434394</v>
      </c>
      <c r="N141" s="138">
        <v>0.68252280905912521</v>
      </c>
      <c r="O141" s="138">
        <v>0.68252280905912521</v>
      </c>
      <c r="P141" s="138">
        <v>1.5356763203830317</v>
      </c>
      <c r="Q141" s="138">
        <v>1.7063070226478132</v>
      </c>
      <c r="R141" s="138">
        <v>1.8769377249125943</v>
      </c>
      <c r="S141" s="138">
        <v>2.7300912362365009</v>
      </c>
      <c r="T141" s="138">
        <v>5.2895517702082211</v>
      </c>
      <c r="U141" s="138">
        <v>6.1427052815321268</v>
      </c>
      <c r="V141" s="138">
        <v>8.3609044109742836</v>
      </c>
      <c r="W141" s="138">
        <v>10.067211433622099</v>
      </c>
      <c r="X141" s="138">
        <v>12.114779860799473</v>
      </c>
      <c r="Y141" s="138">
        <v>12.114779860799473</v>
      </c>
      <c r="Z141" s="138">
        <v>14.33297899024163</v>
      </c>
      <c r="AA141" s="138">
        <v>19.451900058185068</v>
      </c>
      <c r="AB141" s="138">
        <v>21.328837783097665</v>
      </c>
      <c r="AC141" s="138">
        <v>23.376406210275039</v>
      </c>
      <c r="AD141" s="138">
        <v>24.741451828393291</v>
      </c>
      <c r="AE141" s="138">
        <v>25.594605339717194</v>
      </c>
      <c r="AF141" s="138">
        <v>27.471543064629788</v>
      </c>
      <c r="AG141" s="138">
        <v>28.836588682748044</v>
      </c>
      <c r="AH141" s="138">
        <v>30.201634300866292</v>
      </c>
      <c r="AI141" s="138">
        <v>31.225418514454979</v>
      </c>
      <c r="AJ141" s="138">
        <v>32.419833430308451</v>
      </c>
    </row>
    <row r="142" spans="3:36" x14ac:dyDescent="0.3">
      <c r="C142" s="134" t="s">
        <v>22</v>
      </c>
      <c r="D142" s="138">
        <v>0</v>
      </c>
      <c r="E142" s="138">
        <v>0</v>
      </c>
      <c r="F142" s="138">
        <v>0.61543763770417148</v>
      </c>
      <c r="G142" s="138">
        <v>0.92315645655625722</v>
      </c>
      <c r="H142" s="138">
        <v>1.230875275408343</v>
      </c>
      <c r="I142" s="138">
        <v>1.3847346848343858</v>
      </c>
      <c r="J142" s="138">
        <v>1.6924535036864714</v>
      </c>
      <c r="K142" s="138">
        <v>2.3078911413906429</v>
      </c>
      <c r="L142" s="138">
        <v>0.7692970471302143</v>
      </c>
      <c r="M142" s="138">
        <v>1.230875275408343</v>
      </c>
      <c r="N142" s="138">
        <v>1.3847346848343858</v>
      </c>
      <c r="O142" s="138">
        <v>1.5385940942604286</v>
      </c>
      <c r="P142" s="138">
        <v>1.8463129131125144</v>
      </c>
      <c r="Q142" s="138">
        <v>2.1540317319645998</v>
      </c>
      <c r="R142" s="138">
        <v>4.4619228733552427</v>
      </c>
      <c r="S142" s="138">
        <v>5.231219920485457</v>
      </c>
      <c r="T142" s="138">
        <v>5.8466575581896283</v>
      </c>
      <c r="U142" s="138">
        <v>6.1543763770417144</v>
      </c>
      <c r="V142" s="138">
        <v>8.1545486995802712</v>
      </c>
      <c r="W142" s="138">
        <v>8.7699863372844415</v>
      </c>
      <c r="X142" s="138">
        <v>9.3854239749886155</v>
      </c>
      <c r="Y142" s="138">
        <v>10.462439840970914</v>
      </c>
      <c r="Z142" s="138">
        <v>12.462612163509471</v>
      </c>
      <c r="AA142" s="138">
        <v>10.924018069249044</v>
      </c>
      <c r="AB142" s="138">
        <v>12.770330982361559</v>
      </c>
      <c r="AC142" s="138">
        <v>14.770503304900116</v>
      </c>
      <c r="AD142" s="138">
        <v>18.155410312273059</v>
      </c>
      <c r="AE142" s="138">
        <v>18.924707359403271</v>
      </c>
      <c r="AF142" s="138">
        <v>20.001723225385572</v>
      </c>
      <c r="AG142" s="138">
        <v>22.155754957350172</v>
      </c>
      <c r="AH142" s="138">
        <v>25.386802555297074</v>
      </c>
      <c r="AI142" s="138">
        <v>27.694693696687715</v>
      </c>
      <c r="AJ142" s="138">
        <v>30.310303656930444</v>
      </c>
    </row>
    <row r="143" spans="3:36" x14ac:dyDescent="0.3">
      <c r="C143" s="95"/>
      <c r="D143" s="96"/>
      <c r="E143" s="96"/>
      <c r="F143" s="96"/>
      <c r="G143" s="96"/>
      <c r="H143" s="96"/>
      <c r="I143" s="96"/>
      <c r="J143" s="96"/>
      <c r="K143" s="96"/>
      <c r="L143" s="97"/>
      <c r="M143" s="97"/>
      <c r="N143" s="97"/>
      <c r="O143" s="96"/>
      <c r="P143" s="97"/>
      <c r="Q143" s="97"/>
      <c r="R143" s="97"/>
      <c r="S143" s="97"/>
      <c r="T143" s="97"/>
      <c r="U143" s="97"/>
      <c r="V143" s="97"/>
      <c r="W143" s="97"/>
      <c r="X143" s="97"/>
      <c r="Y143" s="97"/>
      <c r="Z143" s="96"/>
      <c r="AA143" s="96"/>
      <c r="AB143" s="94"/>
      <c r="AC143" s="94"/>
      <c r="AD143" s="94"/>
      <c r="AE143" s="94"/>
    </row>
    <row r="144" spans="3:36" x14ac:dyDescent="0.3">
      <c r="C144" s="95"/>
      <c r="D144" s="96"/>
      <c r="E144" s="96"/>
      <c r="F144" s="96"/>
      <c r="G144" s="96"/>
      <c r="H144" s="96"/>
      <c r="I144" s="96"/>
      <c r="J144" s="96"/>
      <c r="K144" s="97"/>
      <c r="L144" s="97"/>
      <c r="M144" s="97"/>
      <c r="N144" s="96"/>
      <c r="O144" s="97"/>
      <c r="P144" s="97"/>
      <c r="Q144" s="97"/>
      <c r="R144" s="97"/>
      <c r="S144" s="97"/>
      <c r="T144" s="97"/>
      <c r="U144" s="97"/>
      <c r="V144" s="97"/>
      <c r="W144" s="97"/>
      <c r="X144" s="97"/>
      <c r="Y144" s="96"/>
      <c r="Z144" s="96"/>
      <c r="AA144" s="96"/>
      <c r="AB144" s="94"/>
      <c r="AC144" s="94"/>
      <c r="AD144" s="94"/>
      <c r="AE144" s="94"/>
    </row>
    <row r="145" spans="3:31" x14ac:dyDescent="0.3">
      <c r="C145" s="95"/>
      <c r="D145" s="96"/>
      <c r="E145" s="96"/>
      <c r="F145" s="96"/>
      <c r="G145" s="96"/>
      <c r="H145" s="96"/>
      <c r="I145" s="96"/>
      <c r="J145" s="97"/>
      <c r="K145" s="97"/>
      <c r="L145" s="97"/>
      <c r="M145" s="96"/>
      <c r="N145" s="97"/>
      <c r="O145" s="97"/>
      <c r="P145" s="97"/>
      <c r="Q145" s="97"/>
      <c r="R145" s="97"/>
      <c r="S145" s="97"/>
      <c r="T145" s="97"/>
      <c r="U145" s="97"/>
      <c r="V145" s="97"/>
      <c r="W145" s="97"/>
      <c r="X145" s="96"/>
      <c r="Y145" s="96"/>
      <c r="Z145" s="96"/>
      <c r="AA145" s="96"/>
      <c r="AB145" s="94"/>
      <c r="AC145" s="94"/>
      <c r="AD145" s="94"/>
      <c r="AE145" s="94"/>
    </row>
    <row r="146" spans="3:31" x14ac:dyDescent="0.3">
      <c r="C146" s="95"/>
      <c r="D146" s="96"/>
      <c r="E146" s="96"/>
      <c r="F146" s="96"/>
      <c r="G146" s="96"/>
      <c r="H146" s="96"/>
      <c r="I146" s="97"/>
      <c r="J146" s="97"/>
      <c r="K146" s="97"/>
      <c r="L146" s="96"/>
      <c r="M146" s="97"/>
      <c r="N146" s="97"/>
      <c r="O146" s="97"/>
      <c r="P146" s="97"/>
      <c r="Q146" s="97"/>
      <c r="R146" s="97"/>
      <c r="S146" s="97"/>
      <c r="T146" s="97"/>
      <c r="U146" s="97"/>
      <c r="V146" s="97"/>
      <c r="W146" s="96"/>
      <c r="X146" s="96"/>
      <c r="Y146" s="96"/>
      <c r="Z146" s="96"/>
      <c r="AA146" s="96"/>
      <c r="AB146" s="94"/>
      <c r="AC146" s="94"/>
      <c r="AD146" s="94"/>
      <c r="AE146" s="94"/>
    </row>
    <row r="147" spans="3:31" x14ac:dyDescent="0.3">
      <c r="C147" s="95"/>
      <c r="D147" s="96"/>
      <c r="E147" s="96"/>
      <c r="F147" s="96"/>
      <c r="G147" s="96"/>
      <c r="H147" s="96"/>
      <c r="I147" s="96"/>
      <c r="J147" s="96"/>
      <c r="K147" s="96"/>
      <c r="L147" s="96"/>
      <c r="M147" s="97"/>
      <c r="N147" s="97"/>
      <c r="O147" s="97"/>
      <c r="P147" s="96"/>
      <c r="Q147" s="97"/>
      <c r="R147" s="97"/>
      <c r="S147" s="97"/>
      <c r="T147" s="97"/>
      <c r="U147" s="97"/>
      <c r="V147" s="97"/>
      <c r="W147" s="97"/>
      <c r="X147" s="97"/>
      <c r="Y147" s="97"/>
      <c r="Z147" s="97"/>
      <c r="AA147" s="96"/>
      <c r="AB147" s="94"/>
      <c r="AC147" s="94"/>
      <c r="AD147" s="94"/>
      <c r="AE147" s="94"/>
    </row>
    <row r="148" spans="3:31" x14ac:dyDescent="0.3">
      <c r="C148" s="95"/>
      <c r="D148" s="96"/>
      <c r="E148" s="97"/>
      <c r="F148" s="97"/>
      <c r="G148" s="97"/>
      <c r="H148" s="96"/>
      <c r="I148" s="97"/>
      <c r="J148" s="97"/>
      <c r="K148" s="97"/>
      <c r="L148" s="97"/>
      <c r="M148" s="97"/>
      <c r="N148" s="97"/>
      <c r="O148" s="97"/>
      <c r="P148" s="97"/>
      <c r="Q148" s="97"/>
      <c r="R148" s="97"/>
      <c r="S148" s="96"/>
      <c r="T148" s="96"/>
      <c r="U148" s="96"/>
      <c r="V148" s="96"/>
      <c r="W148" s="96"/>
      <c r="X148" s="96"/>
      <c r="Y148" s="96"/>
      <c r="Z148" s="96"/>
      <c r="AA148" s="96"/>
      <c r="AB148" s="94"/>
      <c r="AC148" s="94"/>
      <c r="AD148" s="94"/>
      <c r="AE148" s="94"/>
    </row>
    <row r="149" spans="3:31" x14ac:dyDescent="0.3">
      <c r="C149" s="95"/>
      <c r="D149" s="97"/>
      <c r="E149" s="97"/>
      <c r="F149" s="97"/>
      <c r="G149" s="97"/>
      <c r="H149" s="97"/>
      <c r="I149" s="97"/>
      <c r="J149" s="97"/>
      <c r="K149" s="97"/>
      <c r="L149" s="97"/>
      <c r="M149" s="97"/>
      <c r="N149" s="96"/>
      <c r="O149" s="97"/>
      <c r="P149" s="97"/>
      <c r="Q149" s="97"/>
      <c r="R149" s="96"/>
      <c r="S149" s="96"/>
      <c r="T149" s="96"/>
      <c r="U149" s="96"/>
      <c r="V149" s="96"/>
      <c r="W149" s="96"/>
      <c r="X149" s="96"/>
      <c r="Y149" s="96"/>
      <c r="Z149" s="96"/>
      <c r="AA149" s="96"/>
      <c r="AB149" s="94"/>
      <c r="AC149" s="94"/>
      <c r="AD149" s="94"/>
      <c r="AE149" s="94"/>
    </row>
    <row r="150" spans="3:31" x14ac:dyDescent="0.3">
      <c r="C150" s="95"/>
      <c r="D150" s="97"/>
      <c r="E150" s="97"/>
      <c r="F150" s="96"/>
      <c r="G150" s="97"/>
      <c r="H150" s="97"/>
      <c r="I150" s="97"/>
      <c r="J150" s="97"/>
      <c r="K150" s="97"/>
      <c r="L150" s="97"/>
      <c r="M150" s="97"/>
      <c r="N150" s="97"/>
      <c r="O150" s="97"/>
      <c r="P150" s="97"/>
      <c r="Q150" s="96"/>
      <c r="R150" s="96"/>
      <c r="S150" s="96"/>
      <c r="T150" s="96"/>
      <c r="U150" s="96"/>
      <c r="V150" s="96"/>
      <c r="W150" s="96"/>
      <c r="X150" s="96"/>
      <c r="Y150" s="96"/>
      <c r="Z150" s="96"/>
      <c r="AA150" s="96"/>
      <c r="AB150" s="94"/>
      <c r="AC150" s="94"/>
      <c r="AD150" s="94"/>
      <c r="AE150" s="94"/>
    </row>
    <row r="151" spans="3:31" x14ac:dyDescent="0.3">
      <c r="C151" s="95"/>
      <c r="D151" s="96"/>
      <c r="E151" s="97"/>
      <c r="F151" s="97"/>
      <c r="G151" s="97"/>
      <c r="H151" s="97"/>
      <c r="I151" s="97"/>
      <c r="J151" s="97"/>
      <c r="K151" s="97"/>
      <c r="L151" s="97"/>
      <c r="M151" s="97"/>
      <c r="N151" s="97"/>
      <c r="O151" s="97"/>
      <c r="P151" s="97"/>
      <c r="Q151" s="97"/>
      <c r="R151" s="96"/>
      <c r="S151" s="96"/>
      <c r="T151" s="96"/>
      <c r="U151" s="96"/>
      <c r="V151" s="96"/>
      <c r="W151" s="96"/>
      <c r="X151" s="96"/>
      <c r="Y151" s="96"/>
      <c r="Z151" s="96"/>
      <c r="AA151" s="96"/>
      <c r="AB151" s="94"/>
      <c r="AC151" s="94"/>
      <c r="AD151" s="94"/>
      <c r="AE151" s="94"/>
    </row>
    <row r="152" spans="3:31" ht="15" thickBot="1" x14ac:dyDescent="0.35">
      <c r="C152" s="95"/>
      <c r="P152" s="97"/>
      <c r="Q152" s="96"/>
      <c r="R152" s="96"/>
      <c r="S152" s="96"/>
      <c r="T152" s="96"/>
      <c r="U152" s="96"/>
      <c r="V152" s="96"/>
      <c r="W152" s="96"/>
      <c r="X152" s="96"/>
      <c r="Y152" s="96"/>
      <c r="Z152" s="96"/>
      <c r="AA152" s="96"/>
      <c r="AB152" s="94"/>
      <c r="AC152" s="94"/>
      <c r="AD152" s="94"/>
      <c r="AE152" s="94"/>
    </row>
    <row r="153" spans="3:31" x14ac:dyDescent="0.3">
      <c r="C153" s="95"/>
      <c r="E153" s="43" t="s">
        <v>18</v>
      </c>
      <c r="F153" s="43" t="s">
        <v>19</v>
      </c>
      <c r="G153" s="44" t="s">
        <v>379</v>
      </c>
      <c r="H153" s="45"/>
      <c r="I153" s="46" t="s">
        <v>20</v>
      </c>
      <c r="K153" t="s">
        <v>492</v>
      </c>
      <c r="P153" s="97"/>
      <c r="Q153" s="97"/>
      <c r="R153" s="96"/>
      <c r="S153" s="96"/>
      <c r="T153" s="96"/>
      <c r="U153" s="96"/>
      <c r="V153" s="96"/>
      <c r="W153" s="96"/>
      <c r="X153" s="96"/>
      <c r="Y153" s="96"/>
      <c r="Z153" s="96"/>
      <c r="AA153" s="96"/>
      <c r="AB153" s="94"/>
      <c r="AC153" s="94"/>
      <c r="AD153" s="94"/>
      <c r="AE153" s="94"/>
    </row>
    <row r="154" spans="3:31" ht="15" thickBot="1" x14ac:dyDescent="0.35">
      <c r="C154" s="95"/>
      <c r="E154" s="47" t="s">
        <v>428</v>
      </c>
      <c r="F154" s="47">
        <v>2563432</v>
      </c>
      <c r="G154">
        <v>4084</v>
      </c>
      <c r="H154" s="24"/>
      <c r="I154" s="50">
        <f t="shared" ref="I154:I165" si="67">G154/(F154/100000)</f>
        <v>159.31766475568691</v>
      </c>
      <c r="K154" s="17">
        <f t="shared" ref="K154:K165" si="68">G$167/(F$167/100000)</f>
        <v>97.653035662371636</v>
      </c>
      <c r="M154" s="14" t="s">
        <v>14</v>
      </c>
      <c r="N154" s="27">
        <v>113</v>
      </c>
      <c r="Q154" s="94"/>
      <c r="R154" s="94"/>
      <c r="S154" s="94"/>
      <c r="T154" s="94"/>
      <c r="U154" s="94"/>
      <c r="V154" s="94"/>
      <c r="W154" s="94"/>
      <c r="X154" s="94"/>
      <c r="Y154" s="94"/>
      <c r="Z154" s="94"/>
      <c r="AA154" s="94"/>
      <c r="AB154" s="94"/>
      <c r="AC154" s="94"/>
      <c r="AD154" s="94"/>
      <c r="AE154" s="94"/>
    </row>
    <row r="155" spans="3:31" ht="15" thickBot="1" x14ac:dyDescent="0.35">
      <c r="C155" s="94"/>
      <c r="E155" s="47" t="s">
        <v>11</v>
      </c>
      <c r="F155" s="47">
        <v>1117164</v>
      </c>
      <c r="G155">
        <v>1762</v>
      </c>
      <c r="H155" s="24"/>
      <c r="I155" s="50">
        <f t="shared" si="67"/>
        <v>157.72080016899935</v>
      </c>
      <c r="K155" s="17">
        <f t="shared" si="68"/>
        <v>97.653035662371636</v>
      </c>
      <c r="M155" s="14" t="s">
        <v>16</v>
      </c>
      <c r="N155" s="27">
        <v>139</v>
      </c>
      <c r="Q155" s="94"/>
      <c r="R155" s="94"/>
      <c r="S155" s="94"/>
      <c r="T155" s="94"/>
      <c r="U155" s="94"/>
      <c r="V155" s="94"/>
      <c r="W155" s="94"/>
      <c r="X155" s="94"/>
      <c r="Y155" s="94"/>
      <c r="Z155" s="94"/>
      <c r="AA155" s="94"/>
      <c r="AB155" s="94"/>
      <c r="AC155" s="94"/>
      <c r="AD155" s="94"/>
      <c r="AE155" s="94"/>
    </row>
    <row r="156" spans="3:31" ht="15" thickBot="1" x14ac:dyDescent="0.35">
      <c r="C156" s="94"/>
      <c r="E156" s="47" t="s">
        <v>8</v>
      </c>
      <c r="F156" s="47">
        <v>1354979</v>
      </c>
      <c r="G156">
        <v>1330</v>
      </c>
      <c r="H156" s="24"/>
      <c r="I156" s="50">
        <f t="shared" si="67"/>
        <v>98.156502794508256</v>
      </c>
      <c r="K156" s="17">
        <f t="shared" si="68"/>
        <v>97.653035662371636</v>
      </c>
      <c r="M156" s="14" t="s">
        <v>22</v>
      </c>
      <c r="N156" s="27">
        <v>118</v>
      </c>
      <c r="Q156" s="94"/>
      <c r="R156" s="94"/>
      <c r="S156" s="94"/>
      <c r="T156" s="94"/>
      <c r="U156" s="94"/>
      <c r="V156" s="94"/>
      <c r="W156" s="94"/>
      <c r="X156" s="94"/>
      <c r="Y156" s="94"/>
      <c r="Z156" s="94"/>
      <c r="AA156" s="94"/>
      <c r="AB156" s="94"/>
      <c r="AC156" s="94"/>
      <c r="AD156" s="94"/>
      <c r="AE156" s="94"/>
    </row>
    <row r="157" spans="3:31" ht="15" thickBot="1" x14ac:dyDescent="0.35">
      <c r="C157" s="94"/>
      <c r="E157" s="47" t="s">
        <v>10</v>
      </c>
      <c r="F157" s="47">
        <v>2086142</v>
      </c>
      <c r="G157" s="94">
        <v>1985</v>
      </c>
      <c r="H157" s="24"/>
      <c r="I157" s="50">
        <f t="shared" si="67"/>
        <v>95.151720256818578</v>
      </c>
      <c r="K157" s="17">
        <f t="shared" si="68"/>
        <v>97.653035662371636</v>
      </c>
      <c r="M157" s="14" t="s">
        <v>10</v>
      </c>
      <c r="N157" s="27">
        <v>1270</v>
      </c>
      <c r="Q157" s="94"/>
      <c r="R157" s="94"/>
      <c r="S157" s="94"/>
      <c r="T157" s="94"/>
      <c r="U157" s="94"/>
      <c r="V157" s="94"/>
      <c r="W157" s="94"/>
      <c r="X157" s="94"/>
      <c r="Y157" s="94"/>
      <c r="Z157" s="94"/>
      <c r="AA157" s="94"/>
      <c r="AB157" s="94"/>
      <c r="AC157" s="94"/>
      <c r="AD157" s="94"/>
      <c r="AE157" s="94"/>
    </row>
    <row r="158" spans="3:31" ht="15" thickBot="1" x14ac:dyDescent="0.35">
      <c r="E158" s="47" t="s">
        <v>13</v>
      </c>
      <c r="F158" s="47">
        <v>1162500</v>
      </c>
      <c r="G158">
        <v>1057</v>
      </c>
      <c r="H158" s="24"/>
      <c r="I158" s="50">
        <f t="shared" si="67"/>
        <v>90.924731182795696</v>
      </c>
      <c r="K158" s="17">
        <f t="shared" si="68"/>
        <v>97.653035662371636</v>
      </c>
      <c r="M158" s="14" t="s">
        <v>17</v>
      </c>
      <c r="N158" s="27">
        <v>145</v>
      </c>
    </row>
    <row r="159" spans="3:31" ht="15" thickBot="1" x14ac:dyDescent="0.35">
      <c r="E159" s="47" t="s">
        <v>429</v>
      </c>
      <c r="F159" s="47">
        <v>2879611</v>
      </c>
      <c r="G159">
        <v>2546</v>
      </c>
      <c r="H159" s="24"/>
      <c r="I159" s="50">
        <f t="shared" si="67"/>
        <v>88.414719904876051</v>
      </c>
      <c r="K159" s="17">
        <f t="shared" si="68"/>
        <v>97.653035662371636</v>
      </c>
      <c r="M159" s="14" t="s">
        <v>11</v>
      </c>
      <c r="N159" s="27">
        <v>1194</v>
      </c>
    </row>
    <row r="160" spans="3:31" ht="15" thickBot="1" x14ac:dyDescent="0.35">
      <c r="E160" s="47" t="s">
        <v>430</v>
      </c>
      <c r="F160" s="47">
        <v>3708585</v>
      </c>
      <c r="G160">
        <v>2817</v>
      </c>
      <c r="H160" s="24"/>
      <c r="I160" s="50">
        <f t="shared" si="67"/>
        <v>75.958889980949607</v>
      </c>
      <c r="K160" s="17">
        <f t="shared" si="68"/>
        <v>97.653035662371636</v>
      </c>
      <c r="M160" s="14" t="s">
        <v>7</v>
      </c>
      <c r="N160" s="27">
        <v>3017</v>
      </c>
    </row>
    <row r="161" spans="5:14" ht="15" thickBot="1" x14ac:dyDescent="0.35">
      <c r="E161" s="47" t="s">
        <v>15</v>
      </c>
      <c r="F161" s="47">
        <v>383519</v>
      </c>
      <c r="G161">
        <v>235</v>
      </c>
      <c r="H161" s="24"/>
      <c r="I161" s="50">
        <f t="shared" si="67"/>
        <v>61.274669573085035</v>
      </c>
      <c r="K161" s="17">
        <f t="shared" si="68"/>
        <v>97.653035662371636</v>
      </c>
      <c r="M161" s="14" t="s">
        <v>12</v>
      </c>
      <c r="N161" s="27">
        <v>1554</v>
      </c>
    </row>
    <row r="162" spans="5:14" ht="15" thickBot="1" x14ac:dyDescent="0.35">
      <c r="E162" s="47" t="s">
        <v>16</v>
      </c>
      <c r="F162" s="47">
        <v>422979</v>
      </c>
      <c r="G162" s="94">
        <v>234</v>
      </c>
      <c r="H162" s="24"/>
      <c r="I162" s="50">
        <f t="shared" si="67"/>
        <v>55.321895413247461</v>
      </c>
      <c r="K162" s="17">
        <f t="shared" si="68"/>
        <v>97.653035662371636</v>
      </c>
      <c r="M162" s="14" t="s">
        <v>13</v>
      </c>
      <c r="N162" s="27">
        <v>599</v>
      </c>
    </row>
    <row r="163" spans="5:14" ht="15" thickBot="1" x14ac:dyDescent="0.35">
      <c r="E163" s="47" t="s">
        <v>14</v>
      </c>
      <c r="F163" s="47">
        <v>493657</v>
      </c>
      <c r="G163" s="94">
        <v>190</v>
      </c>
      <c r="H163" s="24"/>
      <c r="I163" s="50">
        <f t="shared" si="67"/>
        <v>38.488262092910666</v>
      </c>
      <c r="K163" s="17">
        <f t="shared" si="68"/>
        <v>97.653035662371636</v>
      </c>
      <c r="M163" s="14" t="s">
        <v>9</v>
      </c>
      <c r="N163" s="27">
        <v>1669</v>
      </c>
    </row>
    <row r="164" spans="5:14" ht="15" thickBot="1" x14ac:dyDescent="0.35">
      <c r="E164" s="47" t="s">
        <v>17</v>
      </c>
      <c r="F164" s="47">
        <v>586061</v>
      </c>
      <c r="G164">
        <v>190</v>
      </c>
      <c r="H164" s="24"/>
      <c r="I164" s="50">
        <f t="shared" si="67"/>
        <v>32.419833430308451</v>
      </c>
      <c r="K164" s="17">
        <f t="shared" si="68"/>
        <v>97.653035662371636</v>
      </c>
      <c r="M164" s="14" t="s">
        <v>8</v>
      </c>
      <c r="N164" s="27">
        <v>914</v>
      </c>
    </row>
    <row r="165" spans="5:14" ht="15" thickBot="1" x14ac:dyDescent="0.35">
      <c r="E165" s="48" t="s">
        <v>21</v>
      </c>
      <c r="F165" s="48">
        <v>649944</v>
      </c>
      <c r="G165" s="94">
        <v>197</v>
      </c>
      <c r="H165" s="49"/>
      <c r="I165" s="50">
        <f t="shared" si="67"/>
        <v>30.310303656930444</v>
      </c>
      <c r="K165" s="17">
        <f t="shared" si="68"/>
        <v>97.653035662371636</v>
      </c>
      <c r="M165" s="14" t="s">
        <v>15</v>
      </c>
      <c r="N165" s="27">
        <v>134</v>
      </c>
    </row>
    <row r="166" spans="5:14" ht="15" thickBot="1" x14ac:dyDescent="0.35"/>
    <row r="167" spans="5:14" ht="15" thickBot="1" x14ac:dyDescent="0.35">
      <c r="E167" s="18" t="s">
        <v>23</v>
      </c>
      <c r="F167" s="18">
        <f>SUM(F154:F165)</f>
        <v>17408573</v>
      </c>
      <c r="G167" s="32">
        <v>17000</v>
      </c>
      <c r="H167" s="32"/>
      <c r="I167" s="54">
        <f>G167/(F167/100000)</f>
        <v>97.653035662371636</v>
      </c>
      <c r="J167" s="32"/>
      <c r="K167" s="33">
        <f>G$167/(F$167/100000)</f>
        <v>97.653035662371636</v>
      </c>
    </row>
    <row r="213" spans="3:24" ht="15" thickBot="1" x14ac:dyDescent="0.35"/>
    <row r="214" spans="3:24" ht="15" thickBot="1" x14ac:dyDescent="0.35">
      <c r="C214" s="18" t="s">
        <v>18</v>
      </c>
      <c r="D214" s="19">
        <v>43893</v>
      </c>
      <c r="E214" s="19">
        <v>43894</v>
      </c>
      <c r="F214" s="19">
        <v>43895</v>
      </c>
      <c r="G214" s="19">
        <v>43896</v>
      </c>
      <c r="H214" s="19">
        <v>43897</v>
      </c>
      <c r="I214" s="19">
        <v>43898</v>
      </c>
      <c r="J214" s="19">
        <v>43899</v>
      </c>
      <c r="K214" s="19">
        <v>43900</v>
      </c>
      <c r="L214" s="19">
        <v>43901</v>
      </c>
      <c r="M214" s="19">
        <v>43902</v>
      </c>
      <c r="N214" s="19">
        <v>43903</v>
      </c>
      <c r="O214" s="19">
        <v>43904</v>
      </c>
      <c r="P214" s="20">
        <v>43905</v>
      </c>
      <c r="Q214" s="19">
        <v>43906</v>
      </c>
      <c r="R214" s="19">
        <v>43907</v>
      </c>
      <c r="S214" s="19">
        <v>43908</v>
      </c>
      <c r="T214" s="19">
        <v>43909</v>
      </c>
      <c r="U214" s="20">
        <v>43910</v>
      </c>
    </row>
    <row r="215" spans="3:24" x14ac:dyDescent="0.3">
      <c r="C215" s="22" t="s">
        <v>7</v>
      </c>
      <c r="E215" s="8">
        <f>E9/D9</f>
        <v>1.4166666666666667</v>
      </c>
      <c r="F215" s="8">
        <f>SUM(D9:F9)/3</f>
        <v>18.333333333333332</v>
      </c>
      <c r="G215" s="8">
        <f t="shared" ref="G215:X215" si="69">G9/F9</f>
        <v>1.5769230769230769</v>
      </c>
      <c r="H215" s="8">
        <f t="shared" si="69"/>
        <v>1.4878048780487805</v>
      </c>
      <c r="I215" s="8">
        <f t="shared" si="69"/>
        <v>1.5737704918032787</v>
      </c>
      <c r="J215" s="8">
        <f t="shared" si="69"/>
        <v>1.46875</v>
      </c>
      <c r="K215" s="8">
        <f t="shared" si="69"/>
        <v>1.1914893617021276</v>
      </c>
      <c r="L215" s="8">
        <f t="shared" si="69"/>
        <v>1.2619047619047619</v>
      </c>
      <c r="M215" s="8">
        <f t="shared" si="69"/>
        <v>1.25</v>
      </c>
      <c r="N215" s="8">
        <f t="shared" si="69"/>
        <v>1.3584905660377358</v>
      </c>
      <c r="O215" s="8">
        <f t="shared" si="69"/>
        <v>1.1194444444444445</v>
      </c>
      <c r="P215" s="8">
        <f t="shared" si="69"/>
        <v>1.1066997518610422</v>
      </c>
      <c r="Q215" s="8">
        <f t="shared" si="69"/>
        <v>1.2376681614349776</v>
      </c>
      <c r="R215" s="8">
        <f t="shared" si="69"/>
        <v>1.2119565217391304</v>
      </c>
      <c r="S215" s="8">
        <f t="shared" si="69"/>
        <v>1.1509715994020926</v>
      </c>
      <c r="T215" s="8">
        <f t="shared" si="69"/>
        <v>1.1415584415584417</v>
      </c>
      <c r="U215" s="8">
        <f t="shared" si="69"/>
        <v>1.1501706484641638</v>
      </c>
      <c r="V215" s="8">
        <f t="shared" si="69"/>
        <v>1.1651829871414441</v>
      </c>
      <c r="W215" s="8">
        <f t="shared" si="69"/>
        <v>1.1825127334465195</v>
      </c>
      <c r="X215" s="11">
        <f t="shared" si="69"/>
        <v>1.1091170136396267</v>
      </c>
    </row>
    <row r="216" spans="3:24" x14ac:dyDescent="0.3">
      <c r="C216" s="22" t="s">
        <v>9</v>
      </c>
      <c r="E216" s="8"/>
      <c r="F216" s="8"/>
      <c r="G216" s="8">
        <f t="shared" ref="G216:X216" si="70">G10/F10</f>
        <v>1.6666666666666667</v>
      </c>
      <c r="H216" s="8">
        <f t="shared" si="70"/>
        <v>1.45</v>
      </c>
      <c r="I216" s="8">
        <f t="shared" si="70"/>
        <v>1.0689655172413792</v>
      </c>
      <c r="J216" s="8">
        <f t="shared" si="70"/>
        <v>1.1612903225806452</v>
      </c>
      <c r="K216" s="8">
        <f t="shared" si="70"/>
        <v>1.2777777777777777</v>
      </c>
      <c r="L216" s="8">
        <f t="shared" si="70"/>
        <v>1.0869565217391304</v>
      </c>
      <c r="M216" s="8">
        <f t="shared" si="70"/>
        <v>1.26</v>
      </c>
      <c r="N216" s="8">
        <f t="shared" si="70"/>
        <v>1.253968253968254</v>
      </c>
      <c r="O216" s="8">
        <f t="shared" si="70"/>
        <v>1.2025316455696202</v>
      </c>
      <c r="P216" s="8">
        <f t="shared" si="70"/>
        <v>1.1578947368421053</v>
      </c>
      <c r="Q216" s="8">
        <f t="shared" si="70"/>
        <v>1.2363636363636363</v>
      </c>
      <c r="R216" s="8">
        <f t="shared" si="70"/>
        <v>1.286764705882353</v>
      </c>
      <c r="S216" s="8">
        <f t="shared" si="70"/>
        <v>1.3257142857142856</v>
      </c>
      <c r="T216" s="8">
        <f t="shared" si="70"/>
        <v>1.2974137931034482</v>
      </c>
      <c r="U216" s="8">
        <f t="shared" si="70"/>
        <v>1.3023255813953489</v>
      </c>
      <c r="V216" s="8">
        <f t="shared" si="70"/>
        <v>1.1811224489795917</v>
      </c>
      <c r="W216" s="8">
        <f t="shared" si="70"/>
        <v>1.2030237580993521</v>
      </c>
      <c r="X216" s="11">
        <f t="shared" si="70"/>
        <v>1.1077199281867145</v>
      </c>
    </row>
    <row r="217" spans="3:24" x14ac:dyDescent="0.3">
      <c r="C217" s="22" t="s">
        <v>12</v>
      </c>
      <c r="E217" s="8"/>
      <c r="F217" s="8"/>
      <c r="G217" s="8">
        <f t="shared" ref="G217:X217" si="71">G11/F11</f>
        <v>1.1111111111111112</v>
      </c>
      <c r="H217" s="8">
        <f t="shared" si="71"/>
        <v>1.7</v>
      </c>
      <c r="I217" s="8">
        <f t="shared" si="71"/>
        <v>1.2941176470588236</v>
      </c>
      <c r="J217" s="8">
        <f t="shared" si="71"/>
        <v>1.0454545454545454</v>
      </c>
      <c r="K217" s="8">
        <f t="shared" si="71"/>
        <v>1.2608695652173914</v>
      </c>
      <c r="L217" s="8">
        <f t="shared" si="71"/>
        <v>1.6896551724137931</v>
      </c>
      <c r="M217" s="8">
        <f t="shared" si="71"/>
        <v>0.8571428571428571</v>
      </c>
      <c r="N217" s="8">
        <f t="shared" si="71"/>
        <v>1.5</v>
      </c>
      <c r="O217" s="8">
        <f t="shared" si="71"/>
        <v>1.3174603174603174</v>
      </c>
      <c r="P217" s="8">
        <f t="shared" si="71"/>
        <v>1.0963855421686748</v>
      </c>
      <c r="Q217" s="8">
        <f t="shared" si="71"/>
        <v>1.2637362637362637</v>
      </c>
      <c r="R217" s="8">
        <f t="shared" si="71"/>
        <v>1.2869565217391303</v>
      </c>
      <c r="S217" s="8">
        <f t="shared" si="71"/>
        <v>1.1418918918918919</v>
      </c>
      <c r="T217" s="8">
        <f t="shared" si="71"/>
        <v>1.4142011834319526</v>
      </c>
      <c r="U217" s="8">
        <f t="shared" si="71"/>
        <v>1.3472803347280335</v>
      </c>
      <c r="V217" s="8">
        <f t="shared" si="71"/>
        <v>1.31055900621118</v>
      </c>
      <c r="W217" s="8">
        <f t="shared" si="71"/>
        <v>1.1753554502369667</v>
      </c>
      <c r="X217" s="11">
        <f t="shared" si="71"/>
        <v>1.1189516129032258</v>
      </c>
    </row>
    <row r="218" spans="3:24" x14ac:dyDescent="0.3">
      <c r="C218" s="22" t="s">
        <v>10</v>
      </c>
      <c r="E218" s="8"/>
      <c r="F218" s="8">
        <f>F12/E12</f>
        <v>2</v>
      </c>
      <c r="G218" s="8">
        <f t="shared" ref="G218:X218" si="72">G12/F12</f>
        <v>5</v>
      </c>
      <c r="H218" s="8">
        <f t="shared" si="72"/>
        <v>1.3</v>
      </c>
      <c r="I218" s="8">
        <f t="shared" si="72"/>
        <v>1.7692307692307692</v>
      </c>
      <c r="J218" s="8">
        <f t="shared" si="72"/>
        <v>1.173913043478261</v>
      </c>
      <c r="K218" s="8">
        <f t="shared" si="72"/>
        <v>1.1111111111111112</v>
      </c>
      <c r="L218" s="8">
        <f t="shared" si="72"/>
        <v>1.1333333333333333</v>
      </c>
      <c r="M218" s="8">
        <f t="shared" si="72"/>
        <v>1.588235294117647</v>
      </c>
      <c r="N218" s="8">
        <f t="shared" si="72"/>
        <v>1.1851851851851851</v>
      </c>
      <c r="O218" s="8">
        <f t="shared" si="72"/>
        <v>1.1875</v>
      </c>
      <c r="P218" s="8">
        <f t="shared" si="72"/>
        <v>1.3026315789473684</v>
      </c>
      <c r="Q218" s="8">
        <f t="shared" si="72"/>
        <v>1.3636363636363635</v>
      </c>
      <c r="R218" s="8">
        <f t="shared" si="72"/>
        <v>1.288888888888889</v>
      </c>
      <c r="S218" s="8">
        <f t="shared" si="72"/>
        <v>1.2126436781609196</v>
      </c>
      <c r="T218" s="8">
        <f t="shared" si="72"/>
        <v>1.1469194312796209</v>
      </c>
      <c r="U218" s="8">
        <f t="shared" si="72"/>
        <v>1.2685950413223142</v>
      </c>
      <c r="V218" s="8">
        <f t="shared" si="72"/>
        <v>1.1986970684039089</v>
      </c>
      <c r="W218" s="8">
        <f t="shared" si="72"/>
        <v>1.1630434782608696</v>
      </c>
      <c r="X218" s="11">
        <f t="shared" si="72"/>
        <v>1.1869158878504673</v>
      </c>
    </row>
    <row r="219" spans="3:24" x14ac:dyDescent="0.3">
      <c r="C219" s="22" t="s">
        <v>11</v>
      </c>
      <c r="E219" s="8"/>
      <c r="F219" s="8"/>
      <c r="G219" s="8"/>
      <c r="H219" s="8"/>
      <c r="I219" s="8"/>
      <c r="J219" s="8"/>
      <c r="K219" s="8"/>
      <c r="L219" s="8"/>
      <c r="M219" s="8"/>
      <c r="N219" s="8">
        <f t="shared" ref="N219:X219" si="73">N13/M13</f>
        <v>1.3958333333333333</v>
      </c>
      <c r="O219" s="8">
        <f t="shared" si="73"/>
        <v>1.5522388059701493</v>
      </c>
      <c r="P219" s="8">
        <f t="shared" si="73"/>
        <v>1.2403846153846154</v>
      </c>
      <c r="Q219" s="8">
        <f t="shared" si="73"/>
        <v>1.1550387596899225</v>
      </c>
      <c r="R219" s="8">
        <f t="shared" si="73"/>
        <v>1.080536912751678</v>
      </c>
      <c r="S219" s="8">
        <f t="shared" si="73"/>
        <v>1.3229813664596273</v>
      </c>
      <c r="T219" s="8">
        <f t="shared" si="73"/>
        <v>1.1737089201877935</v>
      </c>
      <c r="U219" s="8">
        <f t="shared" si="73"/>
        <v>1.244</v>
      </c>
      <c r="V219" s="8">
        <f t="shared" si="73"/>
        <v>1.1736334405144695</v>
      </c>
      <c r="W219" s="8">
        <f t="shared" si="73"/>
        <v>1.0821917808219179</v>
      </c>
      <c r="X219" s="11">
        <f t="shared" si="73"/>
        <v>1.0962025316455697</v>
      </c>
    </row>
    <row r="220" spans="3:24" x14ac:dyDescent="0.3">
      <c r="C220" s="22" t="s">
        <v>8</v>
      </c>
      <c r="E220" s="8"/>
      <c r="F220" s="8"/>
      <c r="G220" s="8">
        <f t="shared" ref="G220:M222" si="74">G14/F14</f>
        <v>1.411764705882353</v>
      </c>
      <c r="H220" s="8">
        <f t="shared" si="74"/>
        <v>1.5</v>
      </c>
      <c r="I220" s="8">
        <f t="shared" si="74"/>
        <v>1.0555555555555556</v>
      </c>
      <c r="J220" s="8">
        <f t="shared" si="74"/>
        <v>1.0526315789473684</v>
      </c>
      <c r="K220" s="8">
        <f t="shared" si="74"/>
        <v>1.05</v>
      </c>
      <c r="L220" s="8">
        <f t="shared" si="74"/>
        <v>1.5</v>
      </c>
      <c r="M220" s="8">
        <f t="shared" si="74"/>
        <v>1.2698412698412698</v>
      </c>
      <c r="N220" s="8">
        <f t="shared" ref="N220:X220" si="75">N14/M14</f>
        <v>1.0375000000000001</v>
      </c>
      <c r="O220" s="8">
        <f t="shared" si="75"/>
        <v>1.0481927710843373</v>
      </c>
      <c r="P220" s="8">
        <f t="shared" si="75"/>
        <v>1.2528735632183907</v>
      </c>
      <c r="Q220" s="8">
        <f t="shared" si="75"/>
        <v>1.2935779816513762</v>
      </c>
      <c r="R220" s="8">
        <f t="shared" si="75"/>
        <v>1.1134751773049645</v>
      </c>
      <c r="S220" s="8">
        <f t="shared" si="75"/>
        <v>1.1528662420382165</v>
      </c>
      <c r="T220" s="8">
        <f t="shared" si="75"/>
        <v>1.2099447513812154</v>
      </c>
      <c r="U220" s="8">
        <f t="shared" si="75"/>
        <v>1.1415525114155252</v>
      </c>
      <c r="V220" s="8">
        <f t="shared" si="75"/>
        <v>1.1879999999999999</v>
      </c>
      <c r="W220" s="8">
        <f t="shared" si="75"/>
        <v>1.101010101010101</v>
      </c>
      <c r="X220" s="11">
        <f t="shared" si="75"/>
        <v>1.1743119266055047</v>
      </c>
    </row>
    <row r="221" spans="3:24" x14ac:dyDescent="0.3">
      <c r="C221" s="22" t="s">
        <v>13</v>
      </c>
      <c r="E221" s="8"/>
      <c r="F221" s="8"/>
      <c r="G221" s="8">
        <f t="shared" si="74"/>
        <v>1</v>
      </c>
      <c r="H221" s="8">
        <f t="shared" si="74"/>
        <v>4</v>
      </c>
      <c r="I221" s="8">
        <f t="shared" si="74"/>
        <v>2.25</v>
      </c>
      <c r="J221" s="8">
        <f t="shared" si="74"/>
        <v>1.1111111111111112</v>
      </c>
      <c r="K221" s="8">
        <f t="shared" si="74"/>
        <v>1</v>
      </c>
      <c r="L221" s="8">
        <f t="shared" si="74"/>
        <v>1.2</v>
      </c>
      <c r="M221" s="8">
        <f t="shared" si="74"/>
        <v>1.0833333333333333</v>
      </c>
      <c r="N221" s="8">
        <f t="shared" ref="N221:X221" si="76">N15/M15</f>
        <v>1.3846153846153846</v>
      </c>
      <c r="O221" s="8">
        <f t="shared" si="76"/>
        <v>1.2777777777777777</v>
      </c>
      <c r="P221" s="8">
        <f t="shared" si="76"/>
        <v>1.2173913043478262</v>
      </c>
      <c r="Q221" s="8">
        <f t="shared" si="76"/>
        <v>1.3571428571428572</v>
      </c>
      <c r="R221" s="8">
        <f t="shared" si="76"/>
        <v>1.236842105263158</v>
      </c>
      <c r="S221" s="8">
        <f t="shared" si="76"/>
        <v>1.2978723404255319</v>
      </c>
      <c r="T221" s="8">
        <f t="shared" si="76"/>
        <v>1.2622950819672132</v>
      </c>
      <c r="U221" s="8">
        <f t="shared" si="76"/>
        <v>1.3246753246753247</v>
      </c>
      <c r="V221" s="8">
        <f t="shared" si="76"/>
        <v>1.6176470588235294</v>
      </c>
      <c r="W221" s="8">
        <f t="shared" si="76"/>
        <v>1.1636363636363636</v>
      </c>
      <c r="X221" s="11">
        <f t="shared" si="76"/>
        <v>1.171875</v>
      </c>
    </row>
    <row r="222" spans="3:24" x14ac:dyDescent="0.3">
      <c r="C222" s="22" t="s">
        <v>17</v>
      </c>
      <c r="E222" s="8"/>
      <c r="F222" s="8"/>
      <c r="G222" s="8" t="e">
        <f t="shared" si="74"/>
        <v>#DIV/0!</v>
      </c>
      <c r="H222" s="8">
        <f t="shared" si="74"/>
        <v>0.66666666666666663</v>
      </c>
      <c r="I222" s="8">
        <f t="shared" si="74"/>
        <v>1</v>
      </c>
      <c r="J222" s="8">
        <f t="shared" si="74"/>
        <v>1</v>
      </c>
      <c r="K222" s="8">
        <f t="shared" si="74"/>
        <v>2</v>
      </c>
      <c r="L222" s="8">
        <f t="shared" si="74"/>
        <v>2</v>
      </c>
      <c r="M222" s="8">
        <f t="shared" si="74"/>
        <v>1.125</v>
      </c>
      <c r="N222" s="8">
        <f t="shared" ref="N222:X222" si="77">N16/M16</f>
        <v>1</v>
      </c>
      <c r="O222" s="8">
        <f t="shared" si="77"/>
        <v>1.1111111111111112</v>
      </c>
      <c r="P222" s="8">
        <f t="shared" si="77"/>
        <v>1.2</v>
      </c>
      <c r="Q222" s="8">
        <f t="shared" si="77"/>
        <v>1.4166666666666667</v>
      </c>
      <c r="R222" s="8">
        <f t="shared" si="77"/>
        <v>1.3529411764705883</v>
      </c>
      <c r="S222" s="8">
        <f t="shared" si="77"/>
        <v>1.3043478260869565</v>
      </c>
      <c r="T222" s="8">
        <f t="shared" si="77"/>
        <v>1.2</v>
      </c>
      <c r="U222" s="8">
        <f t="shared" si="77"/>
        <v>1.1111111111111112</v>
      </c>
      <c r="V222" s="8">
        <f t="shared" si="77"/>
        <v>1.2250000000000001</v>
      </c>
      <c r="W222" s="8">
        <f t="shared" si="77"/>
        <v>1.0204081632653061</v>
      </c>
      <c r="X222" s="11">
        <f t="shared" si="77"/>
        <v>1.1399999999999999</v>
      </c>
    </row>
    <row r="223" spans="3:24" x14ac:dyDescent="0.3">
      <c r="C223" s="22" t="s">
        <v>16</v>
      </c>
      <c r="E223" s="8"/>
      <c r="F223" s="8"/>
      <c r="G223" s="8"/>
      <c r="H223" s="8">
        <f t="shared" ref="H223:M224" si="78">H17/G17</f>
        <v>1</v>
      </c>
      <c r="I223" s="8">
        <f t="shared" si="78"/>
        <v>1</v>
      </c>
      <c r="J223" s="8">
        <f t="shared" si="78"/>
        <v>1</v>
      </c>
      <c r="K223" s="8">
        <f t="shared" si="78"/>
        <v>1</v>
      </c>
      <c r="L223" s="8">
        <f t="shared" si="78"/>
        <v>2</v>
      </c>
      <c r="M223" s="8">
        <f t="shared" si="78"/>
        <v>0.75</v>
      </c>
      <c r="N223" s="8">
        <f t="shared" ref="N223:X223" si="79">N17/M17</f>
        <v>2.3333333333333335</v>
      </c>
      <c r="O223" s="8">
        <f t="shared" si="79"/>
        <v>1.7142857142857142</v>
      </c>
      <c r="P223" s="8">
        <f t="shared" si="79"/>
        <v>1.4166666666666667</v>
      </c>
      <c r="Q223" s="8">
        <f t="shared" si="79"/>
        <v>1.2352941176470589</v>
      </c>
      <c r="R223" s="8">
        <f t="shared" si="79"/>
        <v>1.0952380952380953</v>
      </c>
      <c r="S223" s="8">
        <f t="shared" si="79"/>
        <v>1.2608695652173914</v>
      </c>
      <c r="T223" s="8">
        <f t="shared" si="79"/>
        <v>1.2068965517241379</v>
      </c>
      <c r="U223" s="8">
        <f t="shared" si="79"/>
        <v>1.1428571428571428</v>
      </c>
      <c r="V223" s="8">
        <f t="shared" si="79"/>
        <v>1.2</v>
      </c>
      <c r="W223" s="8">
        <f t="shared" si="79"/>
        <v>1.1458333333333333</v>
      </c>
      <c r="X223" s="11">
        <f t="shared" si="79"/>
        <v>1.1272727272727272</v>
      </c>
    </row>
    <row r="224" spans="3:24" x14ac:dyDescent="0.3">
      <c r="C224" s="22" t="s">
        <v>22</v>
      </c>
      <c r="E224" s="8"/>
      <c r="F224" s="8"/>
      <c r="G224" s="8">
        <f>G18/F18</f>
        <v>1.5</v>
      </c>
      <c r="H224" s="8">
        <f t="shared" si="78"/>
        <v>1.3333333333333333</v>
      </c>
      <c r="I224" s="8">
        <f t="shared" si="78"/>
        <v>1.125</v>
      </c>
      <c r="J224" s="8">
        <f t="shared" si="78"/>
        <v>1.2222222222222223</v>
      </c>
      <c r="K224" s="8">
        <f t="shared" si="78"/>
        <v>1.3636363636363635</v>
      </c>
      <c r="L224" s="8">
        <f t="shared" si="78"/>
        <v>0.33333333333333331</v>
      </c>
      <c r="M224" s="8">
        <f t="shared" si="78"/>
        <v>1.6</v>
      </c>
      <c r="N224" s="8">
        <f t="shared" ref="N224:X224" si="80">N18/M18</f>
        <v>1.125</v>
      </c>
      <c r="O224" s="8">
        <f t="shared" si="80"/>
        <v>1.1111111111111112</v>
      </c>
      <c r="P224" s="8">
        <f t="shared" si="80"/>
        <v>1.2</v>
      </c>
      <c r="Q224" s="8">
        <f t="shared" si="80"/>
        <v>1.1666666666666667</v>
      </c>
      <c r="R224" s="8">
        <f t="shared" si="80"/>
        <v>2.0714285714285716</v>
      </c>
      <c r="S224" s="8">
        <f t="shared" si="80"/>
        <v>1.1724137931034482</v>
      </c>
      <c r="T224" s="8">
        <f t="shared" si="80"/>
        <v>1.1176470588235294</v>
      </c>
      <c r="U224" s="8">
        <f t="shared" si="80"/>
        <v>1.0526315789473684</v>
      </c>
      <c r="V224" s="8">
        <f t="shared" si="80"/>
        <v>1.325</v>
      </c>
      <c r="W224" s="8">
        <f t="shared" si="80"/>
        <v>1.0754716981132075</v>
      </c>
      <c r="X224" s="8">
        <f t="shared" si="80"/>
        <v>1.0701754385964912</v>
      </c>
    </row>
    <row r="225" spans="3:24" x14ac:dyDescent="0.3">
      <c r="C225" s="22" t="s">
        <v>15</v>
      </c>
      <c r="E225" s="8"/>
      <c r="F225" s="8"/>
      <c r="G225" s="8"/>
      <c r="H225" s="8"/>
      <c r="I225" s="8"/>
      <c r="J225" s="8"/>
      <c r="K225" s="8"/>
      <c r="L225" s="8"/>
      <c r="M225" s="8"/>
      <c r="N225" s="8">
        <f t="shared" ref="N225:X225" si="81">N19/M19</f>
        <v>1</v>
      </c>
      <c r="O225" s="8">
        <f t="shared" si="81"/>
        <v>1.1538461538461537</v>
      </c>
      <c r="P225" s="8">
        <f t="shared" si="81"/>
        <v>1</v>
      </c>
      <c r="Q225" s="8">
        <f t="shared" si="81"/>
        <v>1</v>
      </c>
      <c r="R225" s="8">
        <f t="shared" si="81"/>
        <v>1.0666666666666667</v>
      </c>
      <c r="S225" s="8">
        <f t="shared" si="81"/>
        <v>1.3125</v>
      </c>
      <c r="T225" s="8">
        <f t="shared" si="81"/>
        <v>1.1428571428571428</v>
      </c>
      <c r="U225" s="8">
        <f t="shared" si="81"/>
        <v>1.2916666666666667</v>
      </c>
      <c r="V225" s="8">
        <f t="shared" si="81"/>
        <v>1.1935483870967742</v>
      </c>
      <c r="W225" s="8">
        <f t="shared" si="81"/>
        <v>1.0810810810810811</v>
      </c>
      <c r="X225" s="11">
        <f t="shared" si="81"/>
        <v>1.175</v>
      </c>
    </row>
    <row r="226" spans="3:24" ht="15" thickBot="1" x14ac:dyDescent="0.35">
      <c r="C226" s="23" t="s">
        <v>14</v>
      </c>
      <c r="E226" s="8" t="e">
        <f t="shared" ref="E226:M226" si="82">E20/D20</f>
        <v>#DIV/0!</v>
      </c>
      <c r="F226" s="8" t="e">
        <f t="shared" si="82"/>
        <v>#DIV/0!</v>
      </c>
      <c r="G226" s="8" t="e">
        <f t="shared" si="82"/>
        <v>#DIV/0!</v>
      </c>
      <c r="H226" s="8" t="e">
        <f t="shared" si="82"/>
        <v>#DIV/0!</v>
      </c>
      <c r="I226" s="8" t="e">
        <f t="shared" si="82"/>
        <v>#DIV/0!</v>
      </c>
      <c r="J226" s="8" t="e">
        <f t="shared" si="82"/>
        <v>#DIV/0!</v>
      </c>
      <c r="K226" s="8" t="e">
        <f t="shared" si="82"/>
        <v>#DIV/0!</v>
      </c>
      <c r="L226" s="8" t="e">
        <f t="shared" si="82"/>
        <v>#DIV/0!</v>
      </c>
      <c r="M226" s="8" t="e">
        <f t="shared" si="82"/>
        <v>#DIV/0!</v>
      </c>
      <c r="N226" s="8">
        <f t="shared" ref="N226:X226" si="83">N20/M20</f>
        <v>1.3333333333333333</v>
      </c>
      <c r="O226" s="8">
        <f t="shared" si="83"/>
        <v>1</v>
      </c>
      <c r="P226" s="8">
        <f t="shared" si="83"/>
        <v>2.25</v>
      </c>
      <c r="Q226" s="8">
        <f t="shared" si="83"/>
        <v>1.1111111111111112</v>
      </c>
      <c r="R226" s="8">
        <f t="shared" si="83"/>
        <v>1.1000000000000001</v>
      </c>
      <c r="S226" s="8">
        <f t="shared" si="83"/>
        <v>1.4545454545454546</v>
      </c>
      <c r="T226" s="8">
        <f t="shared" si="83"/>
        <v>1.9375</v>
      </c>
      <c r="U226" s="8">
        <f t="shared" si="83"/>
        <v>1.1612903225806452</v>
      </c>
      <c r="V226" s="8">
        <f t="shared" si="83"/>
        <v>1.3611111111111112</v>
      </c>
      <c r="W226" s="8">
        <f t="shared" si="83"/>
        <v>1.2040816326530612</v>
      </c>
      <c r="X226" s="11">
        <f t="shared" si="83"/>
        <v>1.2033898305084745</v>
      </c>
    </row>
    <row r="228" spans="3:24" ht="15" thickBot="1" x14ac:dyDescent="0.35"/>
    <row r="229" spans="3:24" ht="15" thickBot="1" x14ac:dyDescent="0.35">
      <c r="C229" s="18" t="s">
        <v>18</v>
      </c>
      <c r="D229" s="19">
        <v>43893</v>
      </c>
      <c r="E229" s="19">
        <v>43894</v>
      </c>
      <c r="F229" s="19">
        <v>43895</v>
      </c>
      <c r="G229" s="19">
        <v>43896</v>
      </c>
      <c r="H229" s="19">
        <v>43897</v>
      </c>
      <c r="I229" s="19">
        <v>43898</v>
      </c>
      <c r="J229" s="19">
        <v>43899</v>
      </c>
      <c r="K229" s="19">
        <v>43900</v>
      </c>
      <c r="L229" s="19">
        <v>43901</v>
      </c>
      <c r="M229" s="19">
        <v>43902</v>
      </c>
      <c r="N229" s="19">
        <v>43903</v>
      </c>
      <c r="O229" s="19">
        <v>43904</v>
      </c>
      <c r="P229" s="20">
        <v>43905</v>
      </c>
      <c r="Q229" s="19">
        <v>43906</v>
      </c>
      <c r="R229" s="19">
        <v>43907</v>
      </c>
      <c r="S229" s="19">
        <v>43908</v>
      </c>
      <c r="T229" s="19">
        <v>43909</v>
      </c>
      <c r="U229" s="20">
        <v>43910</v>
      </c>
    </row>
    <row r="230" spans="3:24" x14ac:dyDescent="0.3">
      <c r="C230" s="22" t="s">
        <v>7</v>
      </c>
      <c r="E230" s="8"/>
      <c r="F230" s="8">
        <f>SUM(D215:F215)/3</f>
        <v>6.583333333333333</v>
      </c>
      <c r="G230" s="8">
        <f t="shared" ref="G230:U230" si="84">SUM(E215:G215)/3</f>
        <v>7.1089743589743586</v>
      </c>
      <c r="H230" s="8">
        <f t="shared" si="84"/>
        <v>7.1326870961017299</v>
      </c>
      <c r="I230" s="8">
        <f t="shared" si="84"/>
        <v>1.5461661489250453</v>
      </c>
      <c r="J230" s="8">
        <f t="shared" si="84"/>
        <v>1.5101084566173533</v>
      </c>
      <c r="K230" s="8">
        <f t="shared" si="84"/>
        <v>1.4113366178351354</v>
      </c>
      <c r="L230" s="8">
        <f t="shared" si="84"/>
        <v>1.3073813745356297</v>
      </c>
      <c r="M230" s="8">
        <f t="shared" si="84"/>
        <v>1.2344647078689632</v>
      </c>
      <c r="N230" s="8">
        <f t="shared" si="84"/>
        <v>1.2901317759808324</v>
      </c>
      <c r="O230" s="8">
        <f t="shared" si="84"/>
        <v>1.2426450034940599</v>
      </c>
      <c r="P230" s="8">
        <f t="shared" si="84"/>
        <v>1.1948782541144074</v>
      </c>
      <c r="Q230" s="8">
        <f t="shared" si="84"/>
        <v>1.1546041192468215</v>
      </c>
      <c r="R230" s="8">
        <f t="shared" si="84"/>
        <v>1.18544147834505</v>
      </c>
      <c r="S230" s="8">
        <f t="shared" si="84"/>
        <v>1.2001987608587334</v>
      </c>
      <c r="T230" s="8">
        <f t="shared" si="84"/>
        <v>1.1681621875665549</v>
      </c>
      <c r="U230" s="8">
        <f t="shared" si="84"/>
        <v>1.1475668964748993</v>
      </c>
      <c r="V230" s="8">
        <f t="shared" ref="V230:V241" si="85">SUM(T215:V215)/3</f>
        <v>1.1523040257213497</v>
      </c>
      <c r="W230" s="8">
        <f t="shared" ref="W230:W241" si="86">SUM(U215:W215)/3</f>
        <v>1.1659554563507093</v>
      </c>
      <c r="X230" s="11">
        <f t="shared" ref="X230:X241" si="87">SUM(V215:X215)/3</f>
        <v>1.1522709114091967</v>
      </c>
    </row>
    <row r="231" spans="3:24" x14ac:dyDescent="0.3">
      <c r="C231" s="22" t="s">
        <v>9</v>
      </c>
      <c r="E231" s="8"/>
      <c r="F231" s="8"/>
      <c r="G231" s="8"/>
      <c r="H231" s="8"/>
      <c r="I231" s="8">
        <f t="shared" ref="I231:I241" si="88">SUM(G216:I216)/3</f>
        <v>1.3952107279693486</v>
      </c>
      <c r="J231" s="8">
        <f t="shared" ref="J231:J241" si="89">SUM(H216:J216)/3</f>
        <v>1.2267519466073413</v>
      </c>
      <c r="K231" s="8">
        <f t="shared" ref="K231:K241" si="90">SUM(I216:K216)/3</f>
        <v>1.169344539199934</v>
      </c>
      <c r="L231" s="8">
        <f t="shared" ref="L231:L241" si="91">SUM(J216:L216)/3</f>
        <v>1.1753415406991843</v>
      </c>
      <c r="M231" s="8">
        <f t="shared" ref="M231:M241" si="92">SUM(K216:M216)/3</f>
        <v>1.2082447665056362</v>
      </c>
      <c r="N231" s="8">
        <f t="shared" ref="N231:N241" si="93">SUM(L216:N216)/3</f>
        <v>1.2003082585691283</v>
      </c>
      <c r="O231" s="8">
        <f t="shared" ref="O231:O241" si="94">SUM(M216:O216)/3</f>
        <v>1.2388332998459581</v>
      </c>
      <c r="P231" s="8">
        <f t="shared" ref="P231:P241" si="95">SUM(N216:P216)/3</f>
        <v>1.2047982121266598</v>
      </c>
      <c r="Q231" s="8">
        <f t="shared" ref="Q231:Q241" si="96">SUM(O216:Q216)/3</f>
        <v>1.198930006258454</v>
      </c>
      <c r="R231" s="8">
        <f t="shared" ref="R231:R241" si="97">SUM(P216:R216)/3</f>
        <v>1.227007693029365</v>
      </c>
      <c r="S231" s="8">
        <f t="shared" ref="S231:S241" si="98">SUM(Q216:S216)/3</f>
        <v>1.2829475426534251</v>
      </c>
      <c r="T231" s="8">
        <f t="shared" ref="T231:T241" si="99">SUM(R216:T216)/3</f>
        <v>1.3032975949000292</v>
      </c>
      <c r="U231" s="8">
        <f t="shared" ref="U231:U241" si="100">SUM(S216:U216)/3</f>
        <v>1.308484553404361</v>
      </c>
      <c r="V231" s="8">
        <f t="shared" si="85"/>
        <v>1.2602872744927962</v>
      </c>
      <c r="W231" s="8">
        <f t="shared" si="86"/>
        <v>1.2288239294914309</v>
      </c>
      <c r="X231" s="11">
        <f t="shared" si="87"/>
        <v>1.1639553784218861</v>
      </c>
    </row>
    <row r="232" spans="3:24" x14ac:dyDescent="0.3">
      <c r="C232" s="22" t="s">
        <v>12</v>
      </c>
      <c r="E232" s="8"/>
      <c r="F232" s="8">
        <f t="shared" ref="F232:F241" si="101">SUM(D217:F217)/3</f>
        <v>0</v>
      </c>
      <c r="G232" s="8">
        <f t="shared" ref="G232:G241" si="102">SUM(E217:G217)/3</f>
        <v>0.37037037037037041</v>
      </c>
      <c r="H232" s="8">
        <f t="shared" ref="H232:H241" si="103">SUM(F217:H217)/3</f>
        <v>0.937037037037037</v>
      </c>
      <c r="I232" s="8">
        <f t="shared" si="88"/>
        <v>1.3684095860566448</v>
      </c>
      <c r="J232" s="8">
        <f t="shared" si="89"/>
        <v>1.3465240641711229</v>
      </c>
      <c r="K232" s="8">
        <f t="shared" si="90"/>
        <v>1.2001472525769203</v>
      </c>
      <c r="L232" s="8">
        <f t="shared" si="91"/>
        <v>1.3319930943619098</v>
      </c>
      <c r="M232" s="8">
        <f t="shared" si="92"/>
        <v>1.2692225315913472</v>
      </c>
      <c r="N232" s="8">
        <f t="shared" si="93"/>
        <v>1.3489326765188834</v>
      </c>
      <c r="O232" s="8">
        <f t="shared" si="94"/>
        <v>1.2248677248677249</v>
      </c>
      <c r="P232" s="8">
        <f t="shared" si="95"/>
        <v>1.3046152865429974</v>
      </c>
      <c r="Q232" s="8">
        <f t="shared" si="96"/>
        <v>1.2258607077884187</v>
      </c>
      <c r="R232" s="8">
        <f t="shared" si="97"/>
        <v>1.2156927758813563</v>
      </c>
      <c r="S232" s="8">
        <f t="shared" si="98"/>
        <v>1.2308615591224286</v>
      </c>
      <c r="T232" s="8">
        <f t="shared" si="99"/>
        <v>1.281016532354325</v>
      </c>
      <c r="U232" s="8">
        <f t="shared" si="100"/>
        <v>1.3011244700172926</v>
      </c>
      <c r="V232" s="8">
        <f t="shared" si="85"/>
        <v>1.3573468414570555</v>
      </c>
      <c r="W232" s="8">
        <f t="shared" si="86"/>
        <v>1.2777315970587269</v>
      </c>
      <c r="X232" s="11">
        <f t="shared" si="87"/>
        <v>1.2016220231171244</v>
      </c>
    </row>
    <row r="233" spans="3:24" x14ac:dyDescent="0.3">
      <c r="C233" s="22" t="s">
        <v>10</v>
      </c>
      <c r="E233" s="8"/>
      <c r="F233" s="8">
        <f t="shared" si="101"/>
        <v>0.66666666666666663</v>
      </c>
      <c r="G233" s="8">
        <f t="shared" si="102"/>
        <v>2.3333333333333335</v>
      </c>
      <c r="H233" s="8">
        <f t="shared" si="103"/>
        <v>2.7666666666666671</v>
      </c>
      <c r="I233" s="8">
        <f t="shared" si="88"/>
        <v>2.6897435897435895</v>
      </c>
      <c r="J233" s="8">
        <f t="shared" si="89"/>
        <v>1.4143812709030099</v>
      </c>
      <c r="K233" s="8">
        <f t="shared" si="90"/>
        <v>1.3514183079400468</v>
      </c>
      <c r="L233" s="8">
        <f t="shared" si="91"/>
        <v>1.1394524959742351</v>
      </c>
      <c r="M233" s="8">
        <f t="shared" si="92"/>
        <v>1.2775599128540305</v>
      </c>
      <c r="N233" s="8">
        <f t="shared" si="93"/>
        <v>1.3022512708787219</v>
      </c>
      <c r="O233" s="8">
        <f t="shared" si="94"/>
        <v>1.3203068264342772</v>
      </c>
      <c r="P233" s="8">
        <f t="shared" si="95"/>
        <v>1.2251055880441843</v>
      </c>
      <c r="Q233" s="8">
        <f t="shared" si="96"/>
        <v>1.2845893141945772</v>
      </c>
      <c r="R233" s="8">
        <f t="shared" si="97"/>
        <v>1.3183856104908738</v>
      </c>
      <c r="S233" s="8">
        <f t="shared" si="98"/>
        <v>1.2883896435620574</v>
      </c>
      <c r="T233" s="8">
        <f t="shared" si="99"/>
        <v>1.2161506661098098</v>
      </c>
      <c r="U233" s="8">
        <f t="shared" si="100"/>
        <v>1.2093860502542848</v>
      </c>
      <c r="V233" s="8">
        <f t="shared" si="85"/>
        <v>1.2047371803352813</v>
      </c>
      <c r="W233" s="8">
        <f t="shared" si="86"/>
        <v>1.2101118626623644</v>
      </c>
      <c r="X233" s="11">
        <f t="shared" si="87"/>
        <v>1.1828854781717486</v>
      </c>
    </row>
    <row r="234" spans="3:24" x14ac:dyDescent="0.3">
      <c r="C234" s="22" t="s">
        <v>11</v>
      </c>
      <c r="E234" s="8"/>
      <c r="F234" s="8">
        <f t="shared" si="101"/>
        <v>0</v>
      </c>
      <c r="G234" s="8">
        <f t="shared" si="102"/>
        <v>0</v>
      </c>
      <c r="H234" s="8">
        <f t="shared" si="103"/>
        <v>0</v>
      </c>
      <c r="I234" s="8">
        <f t="shared" si="88"/>
        <v>0</v>
      </c>
      <c r="J234" s="8">
        <f t="shared" si="89"/>
        <v>0</v>
      </c>
      <c r="K234" s="8">
        <f t="shared" si="90"/>
        <v>0</v>
      </c>
      <c r="L234" s="8">
        <f t="shared" si="91"/>
        <v>0</v>
      </c>
      <c r="M234" s="8">
        <f t="shared" si="92"/>
        <v>0</v>
      </c>
      <c r="N234" s="8">
        <f t="shared" si="93"/>
        <v>0.46527777777777773</v>
      </c>
      <c r="O234" s="8">
        <f t="shared" si="94"/>
        <v>0.98269071310116074</v>
      </c>
      <c r="P234" s="8">
        <f t="shared" si="95"/>
        <v>1.3961522515626992</v>
      </c>
      <c r="Q234" s="8">
        <f t="shared" si="96"/>
        <v>1.3158873936815623</v>
      </c>
      <c r="R234" s="8">
        <f t="shared" si="97"/>
        <v>1.1586534292754054</v>
      </c>
      <c r="S234" s="8">
        <f t="shared" si="98"/>
        <v>1.1861856796337424</v>
      </c>
      <c r="T234" s="8">
        <f t="shared" si="99"/>
        <v>1.1924090664663662</v>
      </c>
      <c r="U234" s="8">
        <f t="shared" si="100"/>
        <v>1.2468967622158067</v>
      </c>
      <c r="V234" s="8">
        <f t="shared" si="85"/>
        <v>1.1971141202340878</v>
      </c>
      <c r="W234" s="8">
        <f t="shared" si="86"/>
        <v>1.1666084071121292</v>
      </c>
      <c r="X234" s="11">
        <f t="shared" si="87"/>
        <v>1.117342584327319</v>
      </c>
    </row>
    <row r="235" spans="3:24" x14ac:dyDescent="0.3">
      <c r="C235" s="22" t="s">
        <v>8</v>
      </c>
      <c r="E235" s="8"/>
      <c r="F235" s="8"/>
      <c r="G235" s="8"/>
      <c r="H235" s="8"/>
      <c r="I235" s="8">
        <f t="shared" si="88"/>
        <v>1.3224400871459696</v>
      </c>
      <c r="J235" s="8">
        <f t="shared" si="89"/>
        <v>1.2027290448343078</v>
      </c>
      <c r="K235" s="8">
        <f t="shared" si="90"/>
        <v>1.0527290448343081</v>
      </c>
      <c r="L235" s="8">
        <f t="shared" si="91"/>
        <v>1.2008771929824562</v>
      </c>
      <c r="M235" s="8">
        <f t="shared" si="92"/>
        <v>1.2732804232804231</v>
      </c>
      <c r="N235" s="8">
        <f t="shared" si="93"/>
        <v>1.2691137566137567</v>
      </c>
      <c r="O235" s="8">
        <f t="shared" si="94"/>
        <v>1.1185113469752024</v>
      </c>
      <c r="P235" s="8">
        <f t="shared" si="95"/>
        <v>1.112855444767576</v>
      </c>
      <c r="Q235" s="8">
        <f t="shared" si="96"/>
        <v>1.1982147719847014</v>
      </c>
      <c r="R235" s="8">
        <f t="shared" si="97"/>
        <v>1.2199755740582436</v>
      </c>
      <c r="S235" s="8">
        <f t="shared" si="98"/>
        <v>1.1866398003315191</v>
      </c>
      <c r="T235" s="8">
        <f t="shared" si="99"/>
        <v>1.1587620569081321</v>
      </c>
      <c r="U235" s="8">
        <f t="shared" si="100"/>
        <v>1.1681211682783188</v>
      </c>
      <c r="V235" s="8">
        <f t="shared" si="85"/>
        <v>1.1798324209322468</v>
      </c>
      <c r="W235" s="8">
        <f t="shared" si="86"/>
        <v>1.143520870808542</v>
      </c>
      <c r="X235" s="11">
        <f t="shared" si="87"/>
        <v>1.1544406758718686</v>
      </c>
    </row>
    <row r="236" spans="3:24" x14ac:dyDescent="0.3">
      <c r="C236" s="22" t="s">
        <v>13</v>
      </c>
      <c r="E236" s="8"/>
      <c r="F236" s="8">
        <f t="shared" si="101"/>
        <v>0</v>
      </c>
      <c r="G236" s="8">
        <f t="shared" si="102"/>
        <v>0.33333333333333331</v>
      </c>
      <c r="H236" s="8">
        <f t="shared" si="103"/>
        <v>1.6666666666666667</v>
      </c>
      <c r="I236" s="8">
        <f t="shared" si="88"/>
        <v>2.4166666666666665</v>
      </c>
      <c r="J236" s="8">
        <f t="shared" si="89"/>
        <v>2.4537037037037037</v>
      </c>
      <c r="K236" s="8">
        <f t="shared" si="90"/>
        <v>1.4537037037037035</v>
      </c>
      <c r="L236" s="8">
        <f t="shared" si="91"/>
        <v>1.1037037037037036</v>
      </c>
      <c r="M236" s="8">
        <f t="shared" si="92"/>
        <v>1.0944444444444443</v>
      </c>
      <c r="N236" s="8">
        <f t="shared" si="93"/>
        <v>1.2226495726495725</v>
      </c>
      <c r="O236" s="8">
        <f t="shared" si="94"/>
        <v>1.2485754985754987</v>
      </c>
      <c r="P236" s="8">
        <f t="shared" si="95"/>
        <v>1.2932614889136629</v>
      </c>
      <c r="Q236" s="8">
        <f t="shared" si="96"/>
        <v>1.2841039797561538</v>
      </c>
      <c r="R236" s="8">
        <f t="shared" si="97"/>
        <v>1.2704587555846139</v>
      </c>
      <c r="S236" s="8">
        <f t="shared" si="98"/>
        <v>1.2972857676105158</v>
      </c>
      <c r="T236" s="8">
        <f t="shared" si="99"/>
        <v>1.2656698425519677</v>
      </c>
      <c r="U236" s="8">
        <f t="shared" si="100"/>
        <v>1.2949475823560233</v>
      </c>
      <c r="V236" s="8">
        <f t="shared" si="85"/>
        <v>1.4015391551553558</v>
      </c>
      <c r="W236" s="8">
        <f t="shared" si="86"/>
        <v>1.3686529157117391</v>
      </c>
      <c r="X236" s="11">
        <f t="shared" si="87"/>
        <v>1.3177194741532976</v>
      </c>
    </row>
    <row r="237" spans="3:24" x14ac:dyDescent="0.3">
      <c r="C237" s="22" t="s">
        <v>17</v>
      </c>
      <c r="E237" s="8"/>
      <c r="F237" s="8">
        <f t="shared" si="101"/>
        <v>0</v>
      </c>
      <c r="G237" s="8" t="e">
        <f t="shared" si="102"/>
        <v>#DIV/0!</v>
      </c>
      <c r="H237" s="8" t="e">
        <f t="shared" si="103"/>
        <v>#DIV/0!</v>
      </c>
      <c r="I237" s="8" t="e">
        <f t="shared" si="88"/>
        <v>#DIV/0!</v>
      </c>
      <c r="J237" s="8">
        <f t="shared" si="89"/>
        <v>0.88888888888888884</v>
      </c>
      <c r="K237" s="8">
        <f t="shared" si="90"/>
        <v>1.3333333333333333</v>
      </c>
      <c r="L237" s="8">
        <f t="shared" si="91"/>
        <v>1.6666666666666667</v>
      </c>
      <c r="M237" s="8">
        <f t="shared" si="92"/>
        <v>1.7083333333333333</v>
      </c>
      <c r="N237" s="8">
        <f t="shared" si="93"/>
        <v>1.375</v>
      </c>
      <c r="O237" s="8">
        <f t="shared" si="94"/>
        <v>1.0787037037037037</v>
      </c>
      <c r="P237" s="8">
        <f t="shared" si="95"/>
        <v>1.1037037037037036</v>
      </c>
      <c r="Q237" s="8">
        <f t="shared" si="96"/>
        <v>1.2425925925925927</v>
      </c>
      <c r="R237" s="8">
        <f t="shared" si="97"/>
        <v>1.3232026143790849</v>
      </c>
      <c r="S237" s="8">
        <f t="shared" si="98"/>
        <v>1.3579852230747373</v>
      </c>
      <c r="T237" s="8">
        <f t="shared" si="99"/>
        <v>1.2857630008525149</v>
      </c>
      <c r="U237" s="8">
        <f t="shared" si="100"/>
        <v>1.2051529790660225</v>
      </c>
      <c r="V237" s="8">
        <f t="shared" si="85"/>
        <v>1.1787037037037036</v>
      </c>
      <c r="W237" s="8">
        <f t="shared" si="86"/>
        <v>1.1188397581254723</v>
      </c>
      <c r="X237" s="11">
        <f t="shared" si="87"/>
        <v>1.128469387755102</v>
      </c>
    </row>
    <row r="238" spans="3:24" x14ac:dyDescent="0.3">
      <c r="C238" s="22" t="s">
        <v>16</v>
      </c>
      <c r="E238" s="8"/>
      <c r="F238" s="8">
        <f t="shared" si="101"/>
        <v>0</v>
      </c>
      <c r="G238" s="8">
        <f t="shared" si="102"/>
        <v>0</v>
      </c>
      <c r="H238" s="8">
        <f t="shared" si="103"/>
        <v>0.33333333333333331</v>
      </c>
      <c r="I238" s="8">
        <f t="shared" si="88"/>
        <v>0.66666666666666663</v>
      </c>
      <c r="J238" s="8">
        <f t="shared" si="89"/>
        <v>1</v>
      </c>
      <c r="K238" s="8">
        <f t="shared" si="90"/>
        <v>1</v>
      </c>
      <c r="L238" s="8">
        <f t="shared" si="91"/>
        <v>1.3333333333333333</v>
      </c>
      <c r="M238" s="8">
        <f t="shared" si="92"/>
        <v>1.25</v>
      </c>
      <c r="N238" s="8">
        <f t="shared" si="93"/>
        <v>1.6944444444444446</v>
      </c>
      <c r="O238" s="8">
        <f t="shared" si="94"/>
        <v>1.5992063492063491</v>
      </c>
      <c r="P238" s="8">
        <f t="shared" si="95"/>
        <v>1.8214285714285714</v>
      </c>
      <c r="Q238" s="8">
        <f t="shared" si="96"/>
        <v>1.4554154995331465</v>
      </c>
      <c r="R238" s="8">
        <f t="shared" si="97"/>
        <v>1.2490662931839405</v>
      </c>
      <c r="S238" s="8">
        <f t="shared" si="98"/>
        <v>1.1971339260341818</v>
      </c>
      <c r="T238" s="8">
        <f t="shared" si="99"/>
        <v>1.1876680707265415</v>
      </c>
      <c r="U238" s="8">
        <f t="shared" si="100"/>
        <v>1.2035410865995575</v>
      </c>
      <c r="V238" s="8">
        <f t="shared" si="85"/>
        <v>1.1832512315270935</v>
      </c>
      <c r="W238" s="8">
        <f t="shared" si="86"/>
        <v>1.1628968253968253</v>
      </c>
      <c r="X238" s="11">
        <f>SUM(V223:X223)/3</f>
        <v>1.1577020202020201</v>
      </c>
    </row>
    <row r="239" spans="3:24" x14ac:dyDescent="0.3">
      <c r="C239" s="22" t="s">
        <v>22</v>
      </c>
      <c r="E239" s="8"/>
      <c r="F239" s="8">
        <f t="shared" si="101"/>
        <v>0</v>
      </c>
      <c r="G239" s="8">
        <f t="shared" si="102"/>
        <v>0.5</v>
      </c>
      <c r="H239" s="8">
        <f t="shared" si="103"/>
        <v>0.94444444444444431</v>
      </c>
      <c r="I239" s="8">
        <f t="shared" si="88"/>
        <v>1.3194444444444444</v>
      </c>
      <c r="J239" s="8">
        <f t="shared" si="89"/>
        <v>1.2268518518518519</v>
      </c>
      <c r="K239" s="8">
        <f t="shared" si="90"/>
        <v>1.2369528619528618</v>
      </c>
      <c r="L239" s="8">
        <f t="shared" si="91"/>
        <v>0.97306397306397308</v>
      </c>
      <c r="M239" s="8">
        <f t="shared" si="92"/>
        <v>1.098989898989899</v>
      </c>
      <c r="N239" s="8">
        <f t="shared" si="93"/>
        <v>1.0194444444444446</v>
      </c>
      <c r="O239" s="8">
        <f t="shared" si="94"/>
        <v>1.2787037037037037</v>
      </c>
      <c r="P239" s="8">
        <f t="shared" si="95"/>
        <v>1.1453703703703704</v>
      </c>
      <c r="Q239" s="8">
        <f t="shared" si="96"/>
        <v>1.1592592592592592</v>
      </c>
      <c r="R239" s="8">
        <f t="shared" si="97"/>
        <v>1.4793650793650794</v>
      </c>
      <c r="S239" s="8">
        <f t="shared" si="98"/>
        <v>1.4701696770662289</v>
      </c>
      <c r="T239" s="8">
        <f t="shared" si="99"/>
        <v>1.4538298077851828</v>
      </c>
      <c r="U239" s="8">
        <f t="shared" si="100"/>
        <v>1.1142308102914484</v>
      </c>
      <c r="V239" s="8">
        <f t="shared" si="85"/>
        <v>1.1650928792569661</v>
      </c>
      <c r="W239" s="8">
        <f t="shared" si="86"/>
        <v>1.1510344256868585</v>
      </c>
      <c r="X239" s="11">
        <f t="shared" si="87"/>
        <v>1.156882378903233</v>
      </c>
    </row>
    <row r="240" spans="3:24" x14ac:dyDescent="0.3">
      <c r="C240" s="22" t="s">
        <v>15</v>
      </c>
      <c r="E240" s="8"/>
      <c r="F240" s="8">
        <f t="shared" si="101"/>
        <v>0</v>
      </c>
      <c r="G240" s="8">
        <f t="shared" si="102"/>
        <v>0</v>
      </c>
      <c r="H240" s="8">
        <f t="shared" si="103"/>
        <v>0</v>
      </c>
      <c r="I240" s="8">
        <f t="shared" si="88"/>
        <v>0</v>
      </c>
      <c r="J240" s="8">
        <f t="shared" si="89"/>
        <v>0</v>
      </c>
      <c r="K240" s="8">
        <f t="shared" si="90"/>
        <v>0</v>
      </c>
      <c r="L240" s="8">
        <f t="shared" si="91"/>
        <v>0</v>
      </c>
      <c r="M240" s="8">
        <f t="shared" si="92"/>
        <v>0</v>
      </c>
      <c r="N240" s="8">
        <f t="shared" si="93"/>
        <v>0.33333333333333331</v>
      </c>
      <c r="O240" s="8">
        <f t="shared" si="94"/>
        <v>0.71794871794871795</v>
      </c>
      <c r="P240" s="8">
        <f t="shared" si="95"/>
        <v>1.0512820512820513</v>
      </c>
      <c r="Q240" s="8">
        <f t="shared" si="96"/>
        <v>1.0512820512820513</v>
      </c>
      <c r="R240" s="8">
        <f t="shared" si="97"/>
        <v>1.0222222222222221</v>
      </c>
      <c r="S240" s="8">
        <f t="shared" si="98"/>
        <v>1.1263888888888889</v>
      </c>
      <c r="T240" s="8">
        <f t="shared" si="99"/>
        <v>1.1740079365079363</v>
      </c>
      <c r="U240" s="8">
        <f t="shared" si="100"/>
        <v>1.2490079365079365</v>
      </c>
      <c r="V240" s="8">
        <f t="shared" si="85"/>
        <v>1.2093573988735278</v>
      </c>
      <c r="W240" s="8">
        <f t="shared" si="86"/>
        <v>1.1887653782815073</v>
      </c>
      <c r="X240" s="11">
        <f t="shared" si="87"/>
        <v>1.1498764893926186</v>
      </c>
    </row>
    <row r="241" spans="3:24" ht="15" thickBot="1" x14ac:dyDescent="0.35">
      <c r="C241" s="23" t="s">
        <v>14</v>
      </c>
      <c r="E241" s="8"/>
      <c r="F241" s="8" t="e">
        <f t="shared" si="101"/>
        <v>#DIV/0!</v>
      </c>
      <c r="G241" s="8" t="e">
        <f t="shared" si="102"/>
        <v>#DIV/0!</v>
      </c>
      <c r="H241" s="8" t="e">
        <f t="shared" si="103"/>
        <v>#DIV/0!</v>
      </c>
      <c r="I241" s="8" t="e">
        <f t="shared" si="88"/>
        <v>#DIV/0!</v>
      </c>
      <c r="J241" s="8" t="e">
        <f t="shared" si="89"/>
        <v>#DIV/0!</v>
      </c>
      <c r="K241" s="8" t="e">
        <f t="shared" si="90"/>
        <v>#DIV/0!</v>
      </c>
      <c r="L241" s="8" t="e">
        <f t="shared" si="91"/>
        <v>#DIV/0!</v>
      </c>
      <c r="M241" s="8" t="e">
        <f t="shared" si="92"/>
        <v>#DIV/0!</v>
      </c>
      <c r="N241" s="8" t="e">
        <f t="shared" si="93"/>
        <v>#DIV/0!</v>
      </c>
      <c r="O241" s="8" t="e">
        <f t="shared" si="94"/>
        <v>#DIV/0!</v>
      </c>
      <c r="P241" s="8">
        <f t="shared" si="95"/>
        <v>1.5277777777777777</v>
      </c>
      <c r="Q241" s="8">
        <f t="shared" si="96"/>
        <v>1.4537037037037035</v>
      </c>
      <c r="R241" s="8">
        <f t="shared" si="97"/>
        <v>1.4870370370370372</v>
      </c>
      <c r="S241" s="8">
        <f t="shared" si="98"/>
        <v>1.221885521885522</v>
      </c>
      <c r="T241" s="8">
        <f t="shared" si="99"/>
        <v>1.4973484848484848</v>
      </c>
      <c r="U241" s="8">
        <f t="shared" si="100"/>
        <v>1.5177785923753666</v>
      </c>
      <c r="V241" s="8">
        <f t="shared" si="85"/>
        <v>1.4866338112305855</v>
      </c>
      <c r="W241" s="8">
        <f t="shared" si="86"/>
        <v>1.2421610221149393</v>
      </c>
      <c r="X241" s="11">
        <f t="shared" si="87"/>
        <v>1.2561941914242156</v>
      </c>
    </row>
  </sheetData>
  <autoFilter ref="C8:AR20" xr:uid="{EEDCE9DC-57F1-4281-8013-CAFBEC008BF3}">
    <sortState xmlns:xlrd2="http://schemas.microsoft.com/office/spreadsheetml/2017/richdata2" ref="C9:AR20">
      <sortCondition descending="1" ref="AR8:AR20"/>
    </sortState>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361B8-D710-47FA-B4EB-987E0C0A253A}">
  <dimension ref="A1:BB209"/>
  <sheetViews>
    <sheetView topLeftCell="A26" zoomScale="90" zoomScaleNormal="90" workbookViewId="0">
      <selection activeCell="R52" sqref="R52"/>
    </sheetView>
  </sheetViews>
  <sheetFormatPr defaultRowHeight="14.4" x14ac:dyDescent="0.3"/>
  <cols>
    <col min="2" max="2" width="3.88671875" bestFit="1" customWidth="1"/>
    <col min="3" max="3" width="12" bestFit="1" customWidth="1"/>
    <col min="4" max="4" width="6.33203125" style="6" bestFit="1" customWidth="1"/>
    <col min="5" max="20" width="10.109375" customWidth="1"/>
    <col min="21" max="21" width="4.6640625" bestFit="1" customWidth="1"/>
    <col min="22" max="22" width="11.109375" bestFit="1" customWidth="1"/>
    <col min="23" max="23" width="8.6640625" customWidth="1"/>
    <col min="24" max="25" width="8.88671875" customWidth="1"/>
    <col min="26" max="26" width="6.44140625" customWidth="1"/>
    <col min="27" max="27" width="11.44140625" bestFit="1" customWidth="1"/>
    <col min="28" max="28" width="7.33203125" customWidth="1"/>
    <col min="29" max="29" width="10.5546875" bestFit="1" customWidth="1"/>
  </cols>
  <sheetData>
    <row r="1" spans="1:54" x14ac:dyDescent="0.3">
      <c r="L1" s="10"/>
    </row>
    <row r="2" spans="1:54" ht="15" thickBot="1" x14ac:dyDescent="0.35">
      <c r="AU2" t="s">
        <v>502</v>
      </c>
      <c r="AW2" s="38"/>
    </row>
    <row r="3" spans="1:54" x14ac:dyDescent="0.3">
      <c r="C3" s="3" t="s">
        <v>6</v>
      </c>
      <c r="D3" s="70" t="s">
        <v>0</v>
      </c>
      <c r="E3" s="82" t="s">
        <v>417</v>
      </c>
      <c r="F3" s="75" t="s">
        <v>416</v>
      </c>
      <c r="G3" s="75" t="s">
        <v>477</v>
      </c>
      <c r="H3" s="75" t="s">
        <v>488</v>
      </c>
      <c r="I3" s="75" t="s">
        <v>521</v>
      </c>
      <c r="J3" s="75" t="s">
        <v>527</v>
      </c>
      <c r="K3" s="82" t="s">
        <v>408</v>
      </c>
      <c r="L3" s="75" t="s">
        <v>4</v>
      </c>
      <c r="M3" s="75" t="s">
        <v>451</v>
      </c>
      <c r="N3" s="75" t="s">
        <v>491</v>
      </c>
      <c r="O3" s="76" t="s">
        <v>452</v>
      </c>
      <c r="P3" s="75" t="s">
        <v>546</v>
      </c>
      <c r="Q3" s="85" t="s">
        <v>4</v>
      </c>
      <c r="R3" s="75" t="s">
        <v>489</v>
      </c>
      <c r="S3" s="75" t="s">
        <v>490</v>
      </c>
      <c r="T3" s="76" t="s">
        <v>479</v>
      </c>
      <c r="V3" s="92" t="s">
        <v>498</v>
      </c>
      <c r="W3" s="92" t="s">
        <v>500</v>
      </c>
      <c r="X3" t="s">
        <v>501</v>
      </c>
      <c r="Y3" s="92" t="s">
        <v>499</v>
      </c>
      <c r="AG3" t="s">
        <v>542</v>
      </c>
      <c r="AJ3" t="s">
        <v>543</v>
      </c>
      <c r="AQ3" s="13"/>
      <c r="AT3" t="s">
        <v>409</v>
      </c>
    </row>
    <row r="4" spans="1:54" x14ac:dyDescent="0.3">
      <c r="A4" s="70">
        <v>1</v>
      </c>
      <c r="C4" s="73">
        <v>43888</v>
      </c>
      <c r="D4" s="63">
        <v>0</v>
      </c>
      <c r="E4" s="114">
        <f t="shared" ref="E4:E11" si="0">P4+D4+F4</f>
        <v>1</v>
      </c>
      <c r="F4" s="112">
        <v>1</v>
      </c>
      <c r="G4" s="70"/>
      <c r="H4" s="72"/>
      <c r="I4" s="72"/>
      <c r="J4" s="72"/>
      <c r="K4" s="114">
        <v>1</v>
      </c>
      <c r="L4" s="112"/>
      <c r="M4" s="70"/>
      <c r="N4" s="70"/>
      <c r="O4" s="77"/>
      <c r="P4" s="112">
        <v>0</v>
      </c>
      <c r="Q4" s="112"/>
      <c r="R4" s="70"/>
      <c r="S4" s="71"/>
      <c r="T4" s="77"/>
      <c r="Z4" s="6">
        <f>Y4/7</f>
        <v>0</v>
      </c>
      <c r="AA4" s="70">
        <v>3</v>
      </c>
      <c r="AC4" s="6"/>
      <c r="AF4">
        <v>0</v>
      </c>
      <c r="AG4">
        <v>0</v>
      </c>
      <c r="AJ4">
        <v>0</v>
      </c>
      <c r="AQ4" s="13"/>
      <c r="AT4" t="s">
        <v>411</v>
      </c>
      <c r="AX4">
        <f>P26/P25</f>
        <v>1.3947368421052631</v>
      </c>
      <c r="AY4" t="s">
        <v>532</v>
      </c>
      <c r="AZ4" t="s">
        <v>535</v>
      </c>
      <c r="BA4" t="s">
        <v>544</v>
      </c>
      <c r="BB4" t="s">
        <v>545</v>
      </c>
    </row>
    <row r="5" spans="1:54" x14ac:dyDescent="0.3">
      <c r="A5" s="70">
        <v>2</v>
      </c>
      <c r="C5" s="73">
        <v>43889</v>
      </c>
      <c r="D5" s="63">
        <f t="shared" ref="D5:D11" si="1">E4</f>
        <v>1</v>
      </c>
      <c r="E5" s="114">
        <f t="shared" si="0"/>
        <v>2</v>
      </c>
      <c r="F5" s="112">
        <v>1</v>
      </c>
      <c r="G5" s="72">
        <f t="shared" ref="G5:G33" si="2">E5/E4</f>
        <v>2</v>
      </c>
      <c r="H5" s="74">
        <f t="shared" ref="H5:H33" si="3">(G5-1)</f>
        <v>1</v>
      </c>
      <c r="I5" s="118">
        <f t="shared" ref="I5:I36" si="4">SUM(H1:H5)/5</f>
        <v>0.2</v>
      </c>
      <c r="J5" s="72">
        <f t="shared" ref="J5:J33" si="5">F5/F4</f>
        <v>1</v>
      </c>
      <c r="K5" s="114">
        <f>K4+L5</f>
        <v>1</v>
      </c>
      <c r="L5" s="112"/>
      <c r="M5" s="70"/>
      <c r="N5" s="70"/>
      <c r="O5" s="77"/>
      <c r="P5" s="112">
        <v>0</v>
      </c>
      <c r="Q5" s="112"/>
      <c r="R5" s="70"/>
      <c r="S5" s="71"/>
      <c r="T5" s="77"/>
      <c r="V5" s="6"/>
      <c r="W5" s="6"/>
      <c r="X5" s="57"/>
      <c r="Y5" s="6"/>
      <c r="Z5" s="6">
        <f t="shared" ref="Z5:Z42" si="6">Y5/7</f>
        <v>0</v>
      </c>
      <c r="AA5" s="71">
        <v>4</v>
      </c>
      <c r="AB5" s="6"/>
      <c r="AC5" s="6"/>
      <c r="AF5">
        <v>0</v>
      </c>
      <c r="AG5">
        <v>1</v>
      </c>
      <c r="AJ5">
        <v>0</v>
      </c>
      <c r="AQ5" s="13"/>
      <c r="AT5" t="s">
        <v>410</v>
      </c>
      <c r="AX5">
        <f>P27/P26</f>
        <v>1.2830188679245282</v>
      </c>
      <c r="AY5">
        <v>48000</v>
      </c>
      <c r="AZ5">
        <v>1836</v>
      </c>
      <c r="BA5">
        <v>43</v>
      </c>
      <c r="BB5">
        <v>93</v>
      </c>
    </row>
    <row r="6" spans="1:54" x14ac:dyDescent="0.3">
      <c r="A6" s="70">
        <v>3</v>
      </c>
      <c r="C6" s="73">
        <v>43890</v>
      </c>
      <c r="D6" s="63">
        <f t="shared" si="1"/>
        <v>2</v>
      </c>
      <c r="E6" s="114">
        <f t="shared" si="0"/>
        <v>6</v>
      </c>
      <c r="F6" s="112">
        <v>4</v>
      </c>
      <c r="G6" s="72">
        <f t="shared" si="2"/>
        <v>3</v>
      </c>
      <c r="H6" s="74">
        <f t="shared" si="3"/>
        <v>2</v>
      </c>
      <c r="I6" s="118">
        <f t="shared" si="4"/>
        <v>0.6</v>
      </c>
      <c r="J6" s="72">
        <f t="shared" si="5"/>
        <v>4</v>
      </c>
      <c r="K6" s="114">
        <f t="shared" ref="K6:K17" si="7">K5+L6</f>
        <v>1</v>
      </c>
      <c r="L6" s="112"/>
      <c r="M6" s="70"/>
      <c r="N6" s="70"/>
      <c r="O6" s="77"/>
      <c r="P6" s="112">
        <v>0</v>
      </c>
      <c r="Q6" s="112"/>
      <c r="R6" s="70"/>
      <c r="S6" s="71"/>
      <c r="T6" s="77"/>
      <c r="V6" s="6"/>
      <c r="W6" s="6"/>
      <c r="X6" s="57"/>
      <c r="Y6" s="6"/>
      <c r="Z6" s="6">
        <f t="shared" si="6"/>
        <v>0</v>
      </c>
      <c r="AA6" s="71">
        <v>12</v>
      </c>
      <c r="AB6" s="6"/>
      <c r="AC6" s="6"/>
      <c r="AF6">
        <v>0</v>
      </c>
      <c r="AG6">
        <v>0</v>
      </c>
      <c r="AJ6">
        <v>0</v>
      </c>
      <c r="AQ6" s="13"/>
      <c r="AX6">
        <f>P28/P27</f>
        <v>1.3161764705882353</v>
      </c>
      <c r="AY6">
        <v>48000</v>
      </c>
      <c r="AZ6">
        <v>1836</v>
      </c>
      <c r="BA6">
        <v>43</v>
      </c>
      <c r="BB6">
        <v>93</v>
      </c>
    </row>
    <row r="7" spans="1:54" x14ac:dyDescent="0.3">
      <c r="A7" s="70">
        <v>4</v>
      </c>
      <c r="C7" s="73">
        <v>43891</v>
      </c>
      <c r="D7" s="63">
        <f t="shared" si="1"/>
        <v>6</v>
      </c>
      <c r="E7" s="114">
        <f t="shared" si="0"/>
        <v>9</v>
      </c>
      <c r="F7" s="112">
        <v>3</v>
      </c>
      <c r="G7" s="72">
        <f t="shared" si="2"/>
        <v>1.5</v>
      </c>
      <c r="H7" s="74">
        <f t="shared" si="3"/>
        <v>0.5</v>
      </c>
      <c r="I7" s="118">
        <f t="shared" si="4"/>
        <v>0.7</v>
      </c>
      <c r="J7" s="72">
        <f t="shared" si="5"/>
        <v>0.75</v>
      </c>
      <c r="K7" s="114">
        <f t="shared" si="7"/>
        <v>1</v>
      </c>
      <c r="L7" s="112"/>
      <c r="M7" s="70"/>
      <c r="N7" s="70"/>
      <c r="O7" s="77"/>
      <c r="P7" s="112">
        <v>0</v>
      </c>
      <c r="Q7" s="112"/>
      <c r="R7" s="70"/>
      <c r="S7" s="71"/>
      <c r="T7" s="77"/>
      <c r="V7" s="6"/>
      <c r="W7" s="6"/>
      <c r="X7" s="57"/>
      <c r="Y7" s="6"/>
      <c r="Z7" s="6">
        <f t="shared" si="6"/>
        <v>0</v>
      </c>
      <c r="AA7" s="71">
        <v>13</v>
      </c>
      <c r="AB7" s="6"/>
      <c r="AC7" s="6"/>
      <c r="AD7" t="s">
        <v>534</v>
      </c>
      <c r="AF7">
        <v>0</v>
      </c>
      <c r="AG7">
        <v>2</v>
      </c>
      <c r="AJ7">
        <v>0</v>
      </c>
      <c r="AT7" t="s">
        <v>412</v>
      </c>
      <c r="AX7">
        <f>P29/P28</f>
        <v>1.1899441340782122</v>
      </c>
      <c r="AY7">
        <v>48000</v>
      </c>
      <c r="AZ7">
        <v>1836</v>
      </c>
      <c r="BA7">
        <v>43</v>
      </c>
      <c r="BB7">
        <v>93</v>
      </c>
    </row>
    <row r="8" spans="1:54" x14ac:dyDescent="0.3">
      <c r="A8" s="70">
        <v>5</v>
      </c>
      <c r="C8" s="73">
        <v>43892</v>
      </c>
      <c r="D8" s="63">
        <f t="shared" si="1"/>
        <v>9</v>
      </c>
      <c r="E8" s="114">
        <f t="shared" si="0"/>
        <v>17</v>
      </c>
      <c r="F8" s="112">
        <v>8</v>
      </c>
      <c r="G8" s="72">
        <f t="shared" si="2"/>
        <v>1.8888888888888888</v>
      </c>
      <c r="H8" s="74">
        <f t="shared" si="3"/>
        <v>0.88888888888888884</v>
      </c>
      <c r="I8" s="118">
        <f t="shared" si="4"/>
        <v>0.87777777777777788</v>
      </c>
      <c r="J8" s="72">
        <f t="shared" si="5"/>
        <v>2.6666666666666665</v>
      </c>
      <c r="K8" s="114">
        <f t="shared" si="7"/>
        <v>1</v>
      </c>
      <c r="L8" s="112"/>
      <c r="M8" s="70"/>
      <c r="N8" s="70"/>
      <c r="O8" s="77"/>
      <c r="P8" s="112">
        <v>0</v>
      </c>
      <c r="Q8" s="112"/>
      <c r="R8" s="70"/>
      <c r="S8" s="71"/>
      <c r="T8" s="77"/>
      <c r="V8" s="6"/>
      <c r="W8" s="6"/>
      <c r="X8" s="57"/>
      <c r="Y8" s="6"/>
      <c r="Z8" s="6">
        <f t="shared" si="6"/>
        <v>0</v>
      </c>
      <c r="AA8" s="71">
        <v>48</v>
      </c>
      <c r="AB8" s="6"/>
      <c r="AC8" s="6"/>
      <c r="AF8">
        <v>0</v>
      </c>
      <c r="AG8">
        <v>1</v>
      </c>
      <c r="AJ8">
        <v>0</v>
      </c>
      <c r="AT8" t="s">
        <v>413</v>
      </c>
      <c r="AY8">
        <v>48000</v>
      </c>
      <c r="AZ8">
        <v>1836</v>
      </c>
      <c r="BA8">
        <v>43</v>
      </c>
      <c r="BB8">
        <v>93</v>
      </c>
    </row>
    <row r="9" spans="1:54" x14ac:dyDescent="0.3">
      <c r="A9" s="70">
        <v>6</v>
      </c>
      <c r="C9" s="73">
        <v>43893</v>
      </c>
      <c r="D9" s="63">
        <f t="shared" si="1"/>
        <v>17</v>
      </c>
      <c r="E9" s="114">
        <f t="shared" si="0"/>
        <v>23</v>
      </c>
      <c r="F9" s="112">
        <v>6</v>
      </c>
      <c r="G9" s="72">
        <f t="shared" si="2"/>
        <v>1.3529411764705883</v>
      </c>
      <c r="H9" s="74">
        <f t="shared" si="3"/>
        <v>0.35294117647058831</v>
      </c>
      <c r="I9" s="118">
        <f t="shared" si="4"/>
        <v>0.94836601307189561</v>
      </c>
      <c r="J9" s="72">
        <f t="shared" si="5"/>
        <v>0.75</v>
      </c>
      <c r="K9" s="114">
        <f t="shared" si="7"/>
        <v>1</v>
      </c>
      <c r="L9" s="112"/>
      <c r="M9" s="70"/>
      <c r="N9" s="70"/>
      <c r="O9" s="77"/>
      <c r="P9" s="112">
        <v>0</v>
      </c>
      <c r="Q9" s="112"/>
      <c r="R9" s="70"/>
      <c r="S9" s="71"/>
      <c r="T9" s="77"/>
      <c r="V9" s="6"/>
      <c r="W9" s="6"/>
      <c r="X9" s="57"/>
      <c r="Y9" s="6"/>
      <c r="Z9" s="6">
        <f t="shared" si="6"/>
        <v>0</v>
      </c>
      <c r="AA9" s="71">
        <v>40</v>
      </c>
      <c r="AB9" s="6"/>
      <c r="AC9" s="6"/>
      <c r="AF9">
        <v>0</v>
      </c>
      <c r="AG9">
        <v>3</v>
      </c>
      <c r="AJ9">
        <v>0</v>
      </c>
      <c r="AT9" t="s">
        <v>423</v>
      </c>
      <c r="AY9">
        <v>48000</v>
      </c>
      <c r="AZ9">
        <v>1836</v>
      </c>
      <c r="BA9">
        <v>43</v>
      </c>
      <c r="BB9">
        <v>93</v>
      </c>
    </row>
    <row r="10" spans="1:54" x14ac:dyDescent="0.3">
      <c r="A10" s="70">
        <v>7</v>
      </c>
      <c r="C10" s="73">
        <v>43894</v>
      </c>
      <c r="D10" s="63">
        <f t="shared" si="1"/>
        <v>23</v>
      </c>
      <c r="E10" s="114">
        <f t="shared" si="0"/>
        <v>38</v>
      </c>
      <c r="F10" s="112">
        <v>15</v>
      </c>
      <c r="G10" s="72">
        <f t="shared" si="2"/>
        <v>1.6521739130434783</v>
      </c>
      <c r="H10" s="74">
        <f t="shared" si="3"/>
        <v>0.65217391304347827</v>
      </c>
      <c r="I10" s="118">
        <f t="shared" si="4"/>
        <v>0.87880079568059111</v>
      </c>
      <c r="J10" s="72">
        <f t="shared" si="5"/>
        <v>2.5</v>
      </c>
      <c r="K10" s="114">
        <f t="shared" si="7"/>
        <v>1</v>
      </c>
      <c r="L10" s="112"/>
      <c r="M10" s="70"/>
      <c r="N10" s="70"/>
      <c r="O10" s="77"/>
      <c r="P10" s="112">
        <v>0</v>
      </c>
      <c r="Q10" s="112"/>
      <c r="R10" s="70"/>
      <c r="S10" s="71"/>
      <c r="T10" s="77"/>
      <c r="V10" s="6">
        <f t="shared" ref="V10:V35" si="8">W10/7</f>
        <v>5.4285714285714288</v>
      </c>
      <c r="W10" s="57">
        <f t="shared" ref="W10:W34" si="9">SUM(F4:F10)</f>
        <v>38</v>
      </c>
      <c r="X10" s="57"/>
      <c r="Y10" s="57"/>
      <c r="Z10" s="6">
        <f t="shared" si="6"/>
        <v>0</v>
      </c>
      <c r="AA10" s="71">
        <v>41</v>
      </c>
      <c r="AB10" s="6">
        <f>SUM(AA4:AA10)/7</f>
        <v>23</v>
      </c>
      <c r="AC10" s="6"/>
      <c r="AF10">
        <v>0</v>
      </c>
      <c r="AG10">
        <v>6</v>
      </c>
      <c r="AH10">
        <f>SUM(AG4:AG10)/7</f>
        <v>1.8571428571428572</v>
      </c>
      <c r="AJ10">
        <v>0</v>
      </c>
      <c r="AY10">
        <v>48000</v>
      </c>
      <c r="AZ10">
        <v>1836</v>
      </c>
      <c r="BA10">
        <v>43</v>
      </c>
      <c r="BB10">
        <v>93</v>
      </c>
    </row>
    <row r="11" spans="1:54" x14ac:dyDescent="0.3">
      <c r="A11" s="70">
        <v>8</v>
      </c>
      <c r="C11" s="73">
        <v>43895</v>
      </c>
      <c r="D11" s="63">
        <f t="shared" si="1"/>
        <v>38</v>
      </c>
      <c r="E11" s="114">
        <f t="shared" si="0"/>
        <v>82</v>
      </c>
      <c r="F11" s="112">
        <v>44</v>
      </c>
      <c r="G11" s="72">
        <f t="shared" si="2"/>
        <v>2.1578947368421053</v>
      </c>
      <c r="H11" s="74">
        <f t="shared" si="3"/>
        <v>1.1578947368421053</v>
      </c>
      <c r="I11" s="118">
        <f t="shared" si="4"/>
        <v>0.71037974304901219</v>
      </c>
      <c r="J11" s="72">
        <f t="shared" si="5"/>
        <v>2.9333333333333331</v>
      </c>
      <c r="K11" s="114">
        <f t="shared" si="7"/>
        <v>1</v>
      </c>
      <c r="L11" s="112"/>
      <c r="M11" s="70"/>
      <c r="N11" s="70"/>
      <c r="O11" s="77"/>
      <c r="P11" s="112">
        <v>0</v>
      </c>
      <c r="Q11" s="112"/>
      <c r="R11" s="70"/>
      <c r="S11" s="71"/>
      <c r="T11" s="77"/>
      <c r="V11" s="6">
        <f t="shared" si="8"/>
        <v>11.571428571428571</v>
      </c>
      <c r="W11" s="57">
        <f t="shared" si="9"/>
        <v>81</v>
      </c>
      <c r="X11" s="57">
        <f>SUM(L5:L11)</f>
        <v>0</v>
      </c>
      <c r="Y11" s="57"/>
      <c r="Z11" s="6">
        <f t="shared" si="6"/>
        <v>0</v>
      </c>
      <c r="AA11" s="71">
        <v>41</v>
      </c>
      <c r="AB11" s="6">
        <f t="shared" ref="AB11:AB40" si="10">SUM(AA5:AA11)/7</f>
        <v>28.428571428571427</v>
      </c>
      <c r="AC11" s="6">
        <f t="shared" ref="AC11:AC18" si="11">X11/7</f>
        <v>0</v>
      </c>
      <c r="AF11">
        <v>0</v>
      </c>
      <c r="AG11">
        <v>4</v>
      </c>
      <c r="AH11">
        <f t="shared" ref="AH11:AH41" si="12">SUM(AG5:AG11)/7</f>
        <v>2.4285714285714284</v>
      </c>
      <c r="AJ11">
        <v>1</v>
      </c>
      <c r="AK11">
        <f t="shared" ref="AK11:AK40" si="13">SUM(AJ5:AJ11)/7</f>
        <v>0.14285714285714285</v>
      </c>
      <c r="AT11" t="s">
        <v>414</v>
      </c>
      <c r="AY11">
        <v>48000</v>
      </c>
      <c r="AZ11">
        <v>1836</v>
      </c>
      <c r="BA11">
        <v>43</v>
      </c>
      <c r="BB11">
        <v>93</v>
      </c>
    </row>
    <row r="12" spans="1:54" x14ac:dyDescent="0.3">
      <c r="A12" s="70">
        <v>9</v>
      </c>
      <c r="C12" s="73">
        <v>43896</v>
      </c>
      <c r="D12" s="63">
        <f t="shared" ref="D12:D42" si="14">E11-P12-K12</f>
        <v>80</v>
      </c>
      <c r="E12" s="114">
        <f t="shared" ref="E12:E42" si="15">P12+D12+F12+K12</f>
        <v>128</v>
      </c>
      <c r="F12" s="112">
        <v>46</v>
      </c>
      <c r="G12" s="72">
        <f t="shared" si="2"/>
        <v>1.5609756097560976</v>
      </c>
      <c r="H12" s="74">
        <f t="shared" si="3"/>
        <v>0.56097560975609762</v>
      </c>
      <c r="I12" s="118">
        <f t="shared" si="4"/>
        <v>0.72257486500023171</v>
      </c>
      <c r="J12" s="72">
        <f t="shared" si="5"/>
        <v>1.0454545454545454</v>
      </c>
      <c r="K12" s="114">
        <f t="shared" si="7"/>
        <v>1</v>
      </c>
      <c r="L12" s="112"/>
      <c r="M12" s="70"/>
      <c r="N12" s="70"/>
      <c r="O12" s="77"/>
      <c r="P12" s="112">
        <v>1</v>
      </c>
      <c r="Q12" s="112">
        <v>1</v>
      </c>
      <c r="R12" s="70"/>
      <c r="S12" s="71"/>
      <c r="T12" s="77"/>
      <c r="V12" s="6">
        <f t="shared" si="8"/>
        <v>18</v>
      </c>
      <c r="W12" s="57">
        <f t="shared" si="9"/>
        <v>126</v>
      </c>
      <c r="X12" s="57">
        <f t="shared" ref="X12:X19" si="16">SUM(L6:L12)</f>
        <v>0</v>
      </c>
      <c r="Y12" s="57">
        <f t="shared" ref="Y12:Y42" si="17">SUM(Q6:Q12)</f>
        <v>1</v>
      </c>
      <c r="Z12" s="6">
        <f t="shared" si="6"/>
        <v>0.14285714285714285</v>
      </c>
      <c r="AA12" s="71">
        <v>33</v>
      </c>
      <c r="AB12" s="6">
        <f t="shared" si="10"/>
        <v>32.571428571428569</v>
      </c>
      <c r="AC12" s="6">
        <f t="shared" si="11"/>
        <v>0</v>
      </c>
      <c r="AF12">
        <v>0</v>
      </c>
      <c r="AG12">
        <v>6</v>
      </c>
      <c r="AH12">
        <f t="shared" si="12"/>
        <v>3.1428571428571428</v>
      </c>
      <c r="AJ12">
        <v>1</v>
      </c>
      <c r="AK12">
        <f t="shared" si="13"/>
        <v>0.2857142857142857</v>
      </c>
      <c r="AQ12" t="s">
        <v>463</v>
      </c>
      <c r="AT12" t="s">
        <v>415</v>
      </c>
      <c r="AY12">
        <v>48000</v>
      </c>
      <c r="AZ12">
        <v>1836</v>
      </c>
      <c r="BA12">
        <v>43</v>
      </c>
      <c r="BB12">
        <v>93</v>
      </c>
    </row>
    <row r="13" spans="1:54" x14ac:dyDescent="0.3">
      <c r="A13" s="70">
        <v>10</v>
      </c>
      <c r="C13" s="73">
        <v>43897</v>
      </c>
      <c r="D13" s="63">
        <f t="shared" si="14"/>
        <v>126</v>
      </c>
      <c r="E13" s="114">
        <f t="shared" si="15"/>
        <v>188</v>
      </c>
      <c r="F13" s="112">
        <v>60</v>
      </c>
      <c r="G13" s="72">
        <f t="shared" si="2"/>
        <v>1.46875</v>
      </c>
      <c r="H13" s="74">
        <f t="shared" si="3"/>
        <v>0.46875</v>
      </c>
      <c r="I13" s="118">
        <f t="shared" si="4"/>
        <v>0.6385470872224539</v>
      </c>
      <c r="J13" s="72">
        <f t="shared" si="5"/>
        <v>1.3043478260869565</v>
      </c>
      <c r="K13" s="114">
        <f t="shared" si="7"/>
        <v>1</v>
      </c>
      <c r="L13" s="112"/>
      <c r="M13" s="70"/>
      <c r="N13" s="70"/>
      <c r="O13" s="77"/>
      <c r="P13" s="112">
        <f t="shared" ref="P13:P33" si="18">P12+Q13</f>
        <v>1</v>
      </c>
      <c r="Q13" s="112">
        <v>0</v>
      </c>
      <c r="R13" s="72"/>
      <c r="S13" s="72"/>
      <c r="T13" s="77"/>
      <c r="V13" s="6">
        <f t="shared" si="8"/>
        <v>26</v>
      </c>
      <c r="W13" s="57">
        <f t="shared" si="9"/>
        <v>182</v>
      </c>
      <c r="X13" s="57">
        <f t="shared" si="16"/>
        <v>0</v>
      </c>
      <c r="Y13" s="57">
        <f t="shared" si="17"/>
        <v>1</v>
      </c>
      <c r="Z13" s="6">
        <f t="shared" si="6"/>
        <v>0.14285714285714285</v>
      </c>
      <c r="AA13" s="71">
        <v>45</v>
      </c>
      <c r="AB13" s="6">
        <f t="shared" si="10"/>
        <v>37.285714285714285</v>
      </c>
      <c r="AC13" s="6">
        <f t="shared" si="11"/>
        <v>0</v>
      </c>
      <c r="AF13">
        <v>0</v>
      </c>
      <c r="AG13">
        <v>6</v>
      </c>
      <c r="AH13">
        <f t="shared" si="12"/>
        <v>4</v>
      </c>
      <c r="AJ13">
        <v>2</v>
      </c>
      <c r="AK13">
        <f t="shared" si="13"/>
        <v>0.5714285714285714</v>
      </c>
      <c r="AY13">
        <v>48000</v>
      </c>
      <c r="AZ13">
        <v>1836</v>
      </c>
      <c r="BA13">
        <v>43</v>
      </c>
      <c r="BB13">
        <v>93</v>
      </c>
    </row>
    <row r="14" spans="1:54" x14ac:dyDescent="0.3">
      <c r="A14" s="70">
        <v>11</v>
      </c>
      <c r="C14" s="73">
        <v>43898</v>
      </c>
      <c r="D14" s="63">
        <f t="shared" si="14"/>
        <v>184</v>
      </c>
      <c r="E14" s="114">
        <f t="shared" si="15"/>
        <v>265</v>
      </c>
      <c r="F14" s="112">
        <v>77</v>
      </c>
      <c r="G14" s="72">
        <f t="shared" si="2"/>
        <v>1.4095744680851063</v>
      </c>
      <c r="H14" s="74">
        <f t="shared" si="3"/>
        <v>0.40957446808510634</v>
      </c>
      <c r="I14" s="118">
        <f t="shared" si="4"/>
        <v>0.64987374554535748</v>
      </c>
      <c r="J14" s="72">
        <f t="shared" si="5"/>
        <v>1.2833333333333334</v>
      </c>
      <c r="K14" s="114">
        <f t="shared" si="7"/>
        <v>1</v>
      </c>
      <c r="L14" s="112"/>
      <c r="M14" s="70"/>
      <c r="N14" s="70"/>
      <c r="O14" s="77"/>
      <c r="P14" s="112">
        <f t="shared" si="18"/>
        <v>3</v>
      </c>
      <c r="Q14" s="112">
        <v>2</v>
      </c>
      <c r="R14" s="72"/>
      <c r="S14" s="72"/>
      <c r="T14" s="77"/>
      <c r="V14" s="6">
        <f t="shared" si="8"/>
        <v>36.571428571428569</v>
      </c>
      <c r="W14" s="57">
        <f t="shared" si="9"/>
        <v>256</v>
      </c>
      <c r="X14" s="57">
        <f t="shared" si="16"/>
        <v>0</v>
      </c>
      <c r="Y14" s="57">
        <f t="shared" si="17"/>
        <v>3</v>
      </c>
      <c r="Z14" s="6">
        <f t="shared" si="6"/>
        <v>0.42857142857142855</v>
      </c>
      <c r="AA14" s="71">
        <v>71</v>
      </c>
      <c r="AB14" s="6">
        <f t="shared" si="10"/>
        <v>45.571428571428569</v>
      </c>
      <c r="AC14" s="6">
        <f t="shared" si="11"/>
        <v>0</v>
      </c>
      <c r="AF14">
        <v>0</v>
      </c>
      <c r="AG14">
        <v>13</v>
      </c>
      <c r="AH14">
        <f t="shared" si="12"/>
        <v>5.5714285714285712</v>
      </c>
      <c r="AJ14">
        <v>0</v>
      </c>
      <c r="AK14">
        <f t="shared" si="13"/>
        <v>0.5714285714285714</v>
      </c>
      <c r="AY14">
        <v>48000</v>
      </c>
      <c r="AZ14">
        <v>1836</v>
      </c>
      <c r="BA14">
        <v>43</v>
      </c>
      <c r="BB14">
        <v>93</v>
      </c>
    </row>
    <row r="15" spans="1:54" x14ac:dyDescent="0.3">
      <c r="A15" s="70">
        <v>12</v>
      </c>
      <c r="C15" s="73">
        <v>43899</v>
      </c>
      <c r="D15" s="63">
        <f t="shared" si="14"/>
        <v>261</v>
      </c>
      <c r="E15" s="114">
        <f t="shared" si="15"/>
        <v>321</v>
      </c>
      <c r="F15" s="112">
        <v>56</v>
      </c>
      <c r="G15" s="72">
        <f t="shared" si="2"/>
        <v>1.2113207547169811</v>
      </c>
      <c r="H15" s="74">
        <f t="shared" si="3"/>
        <v>0.21132075471698109</v>
      </c>
      <c r="I15" s="118">
        <f t="shared" si="4"/>
        <v>0.56170311388005811</v>
      </c>
      <c r="J15" s="72">
        <f t="shared" si="5"/>
        <v>0.72727272727272729</v>
      </c>
      <c r="K15" s="114">
        <f t="shared" si="7"/>
        <v>1</v>
      </c>
      <c r="L15" s="112"/>
      <c r="M15" s="72"/>
      <c r="N15" s="74"/>
      <c r="O15" s="77"/>
      <c r="P15" s="112">
        <f t="shared" si="18"/>
        <v>3</v>
      </c>
      <c r="Q15" s="112">
        <v>0</v>
      </c>
      <c r="R15" s="72">
        <f t="shared" ref="R15:R19" si="19">P15/P14</f>
        <v>1</v>
      </c>
      <c r="S15" s="74">
        <f t="shared" ref="S15:S19" si="20">R15-1</f>
        <v>0</v>
      </c>
      <c r="T15" s="77"/>
      <c r="V15" s="6">
        <f t="shared" si="8"/>
        <v>43.428571428571431</v>
      </c>
      <c r="W15" s="57">
        <f t="shared" si="9"/>
        <v>304</v>
      </c>
      <c r="X15" s="57">
        <f t="shared" si="16"/>
        <v>0</v>
      </c>
      <c r="Y15" s="57">
        <f t="shared" si="17"/>
        <v>3</v>
      </c>
      <c r="Z15" s="6">
        <f t="shared" si="6"/>
        <v>0.42857142857142855</v>
      </c>
      <c r="AA15" s="71">
        <v>77</v>
      </c>
      <c r="AB15" s="6">
        <f t="shared" si="10"/>
        <v>49.714285714285715</v>
      </c>
      <c r="AC15" s="6">
        <f t="shared" si="11"/>
        <v>0</v>
      </c>
      <c r="AF15">
        <v>0</v>
      </c>
      <c r="AG15">
        <v>14</v>
      </c>
      <c r="AH15">
        <f t="shared" si="12"/>
        <v>7.4285714285714288</v>
      </c>
      <c r="AJ15">
        <v>1</v>
      </c>
      <c r="AK15">
        <f t="shared" si="13"/>
        <v>0.7142857142857143</v>
      </c>
      <c r="AY15">
        <v>48000</v>
      </c>
      <c r="AZ15">
        <v>1836</v>
      </c>
      <c r="BA15">
        <v>43</v>
      </c>
      <c r="BB15">
        <v>93</v>
      </c>
    </row>
    <row r="16" spans="1:54" x14ac:dyDescent="0.3">
      <c r="A16" s="70">
        <v>13</v>
      </c>
      <c r="C16" s="73">
        <v>43900</v>
      </c>
      <c r="D16" s="63">
        <f t="shared" si="14"/>
        <v>316</v>
      </c>
      <c r="E16" s="114">
        <f t="shared" si="15"/>
        <v>382</v>
      </c>
      <c r="F16" s="112">
        <v>61</v>
      </c>
      <c r="G16" s="72">
        <f t="shared" si="2"/>
        <v>1.190031152647975</v>
      </c>
      <c r="H16" s="74">
        <f t="shared" si="3"/>
        <v>0.19003115264797499</v>
      </c>
      <c r="I16" s="118">
        <f t="shared" si="4"/>
        <v>0.36813039704123202</v>
      </c>
      <c r="J16" s="72">
        <f t="shared" si="5"/>
        <v>1.0892857142857142</v>
      </c>
      <c r="K16" s="114">
        <f t="shared" si="7"/>
        <v>1</v>
      </c>
      <c r="L16" s="112"/>
      <c r="M16" s="72"/>
      <c r="N16" s="74"/>
      <c r="O16" s="77"/>
      <c r="P16" s="112">
        <f t="shared" si="18"/>
        <v>4</v>
      </c>
      <c r="Q16" s="112">
        <v>1</v>
      </c>
      <c r="R16" s="72">
        <f t="shared" si="19"/>
        <v>1.3333333333333333</v>
      </c>
      <c r="S16" s="74">
        <f t="shared" si="20"/>
        <v>0.33333333333333326</v>
      </c>
      <c r="T16" s="77"/>
      <c r="V16" s="6">
        <f t="shared" si="8"/>
        <v>51.285714285714285</v>
      </c>
      <c r="W16" s="57">
        <f t="shared" si="9"/>
        <v>359</v>
      </c>
      <c r="X16" s="57">
        <f t="shared" si="16"/>
        <v>0</v>
      </c>
      <c r="Y16" s="57">
        <f t="shared" si="17"/>
        <v>4</v>
      </c>
      <c r="Z16" s="6">
        <f t="shared" si="6"/>
        <v>0.5714285714285714</v>
      </c>
      <c r="AA16" s="71">
        <v>136</v>
      </c>
      <c r="AB16" s="6">
        <f t="shared" si="10"/>
        <v>63.428571428571431</v>
      </c>
      <c r="AC16" s="6">
        <f t="shared" si="11"/>
        <v>0</v>
      </c>
      <c r="AF16">
        <v>0</v>
      </c>
      <c r="AG16">
        <v>17</v>
      </c>
      <c r="AH16">
        <f t="shared" si="12"/>
        <v>9.4285714285714288</v>
      </c>
      <c r="AJ16">
        <v>2</v>
      </c>
      <c r="AK16">
        <f t="shared" si="13"/>
        <v>1</v>
      </c>
      <c r="AY16">
        <v>48000</v>
      </c>
      <c r="AZ16">
        <v>1836</v>
      </c>
      <c r="BA16">
        <v>43</v>
      </c>
      <c r="BB16">
        <v>93</v>
      </c>
    </row>
    <row r="17" spans="1:54" x14ac:dyDescent="0.3">
      <c r="A17" s="70">
        <v>14</v>
      </c>
      <c r="C17" s="73">
        <v>43901</v>
      </c>
      <c r="D17" s="63">
        <f t="shared" si="14"/>
        <v>376</v>
      </c>
      <c r="E17" s="114">
        <f t="shared" si="15"/>
        <v>503</v>
      </c>
      <c r="F17" s="112">
        <v>121</v>
      </c>
      <c r="G17" s="72">
        <f t="shared" si="2"/>
        <v>1.3167539267015707</v>
      </c>
      <c r="H17" s="74">
        <f t="shared" si="3"/>
        <v>0.31675392670157065</v>
      </c>
      <c r="I17" s="118">
        <f t="shared" si="4"/>
        <v>0.31928606043032659</v>
      </c>
      <c r="J17" s="72">
        <f t="shared" si="5"/>
        <v>1.9836065573770492</v>
      </c>
      <c r="K17" s="114">
        <f t="shared" si="7"/>
        <v>1</v>
      </c>
      <c r="L17" s="112"/>
      <c r="M17" s="72"/>
      <c r="N17" s="74"/>
      <c r="O17" s="77"/>
      <c r="P17" s="112">
        <f t="shared" si="18"/>
        <v>5</v>
      </c>
      <c r="Q17" s="112">
        <v>1</v>
      </c>
      <c r="R17" s="72">
        <f t="shared" si="19"/>
        <v>1.25</v>
      </c>
      <c r="S17" s="74">
        <f t="shared" si="20"/>
        <v>0.25</v>
      </c>
      <c r="T17" s="77"/>
      <c r="V17" s="6">
        <f t="shared" si="8"/>
        <v>66.428571428571431</v>
      </c>
      <c r="W17" s="57">
        <f t="shared" si="9"/>
        <v>465</v>
      </c>
      <c r="X17" s="57">
        <f t="shared" si="16"/>
        <v>0</v>
      </c>
      <c r="Y17" s="57">
        <f t="shared" si="17"/>
        <v>5</v>
      </c>
      <c r="Z17" s="6">
        <f t="shared" si="6"/>
        <v>0.7142857142857143</v>
      </c>
      <c r="AA17" s="71">
        <v>172</v>
      </c>
      <c r="AB17" s="6">
        <f t="shared" si="10"/>
        <v>82.142857142857139</v>
      </c>
      <c r="AC17" s="6">
        <f t="shared" si="11"/>
        <v>0</v>
      </c>
      <c r="AF17">
        <v>0</v>
      </c>
      <c r="AG17">
        <v>18</v>
      </c>
      <c r="AH17">
        <f t="shared" si="12"/>
        <v>11.142857142857142</v>
      </c>
      <c r="AJ17">
        <v>3</v>
      </c>
      <c r="AK17">
        <f t="shared" si="13"/>
        <v>1.4285714285714286</v>
      </c>
      <c r="AY17">
        <v>48000</v>
      </c>
      <c r="AZ17">
        <v>1836</v>
      </c>
      <c r="BA17">
        <v>43</v>
      </c>
      <c r="BB17">
        <v>93</v>
      </c>
    </row>
    <row r="18" spans="1:54" x14ac:dyDescent="0.3">
      <c r="A18" s="70">
        <v>15</v>
      </c>
      <c r="C18" s="73">
        <v>43902</v>
      </c>
      <c r="D18" s="63">
        <f t="shared" si="14"/>
        <v>412</v>
      </c>
      <c r="E18" s="114">
        <f t="shared" si="15"/>
        <v>614</v>
      </c>
      <c r="F18" s="112">
        <v>111</v>
      </c>
      <c r="G18" s="72">
        <f t="shared" si="2"/>
        <v>1.2206759443339961</v>
      </c>
      <c r="H18" s="74">
        <f t="shared" si="3"/>
        <v>0.22067594433399607</v>
      </c>
      <c r="I18" s="118">
        <f t="shared" si="4"/>
        <v>0.26967124929712583</v>
      </c>
      <c r="J18" s="72">
        <f t="shared" si="5"/>
        <v>0.9173553719008265</v>
      </c>
      <c r="K18" s="114">
        <v>86</v>
      </c>
      <c r="L18" s="112">
        <f t="shared" ref="L18:L32" si="21">K18-K17</f>
        <v>85</v>
      </c>
      <c r="M18" s="72"/>
      <c r="N18" s="74"/>
      <c r="O18" s="77"/>
      <c r="P18" s="112">
        <f t="shared" si="18"/>
        <v>5</v>
      </c>
      <c r="Q18" s="112">
        <v>0</v>
      </c>
      <c r="R18" s="72">
        <f t="shared" si="19"/>
        <v>1</v>
      </c>
      <c r="S18" s="74">
        <f t="shared" si="20"/>
        <v>0</v>
      </c>
      <c r="T18" s="77"/>
      <c r="V18" s="6">
        <f t="shared" si="8"/>
        <v>76</v>
      </c>
      <c r="W18" s="57">
        <f t="shared" si="9"/>
        <v>532</v>
      </c>
      <c r="X18" s="57">
        <f t="shared" si="16"/>
        <v>85</v>
      </c>
      <c r="Y18" s="57">
        <f t="shared" si="17"/>
        <v>5</v>
      </c>
      <c r="Z18" s="6">
        <f t="shared" si="6"/>
        <v>0.7142857142857143</v>
      </c>
      <c r="AA18" s="71">
        <v>183</v>
      </c>
      <c r="AB18" s="6">
        <f t="shared" si="10"/>
        <v>102.42857142857143</v>
      </c>
      <c r="AC18" s="6">
        <f t="shared" si="11"/>
        <v>12.142857142857142</v>
      </c>
      <c r="AF18">
        <v>85</v>
      </c>
      <c r="AG18">
        <v>42</v>
      </c>
      <c r="AH18">
        <f t="shared" si="12"/>
        <v>16.571428571428573</v>
      </c>
      <c r="AJ18">
        <v>6</v>
      </c>
      <c r="AK18">
        <f t="shared" si="13"/>
        <v>2.1428571428571428</v>
      </c>
      <c r="AY18">
        <v>48000</v>
      </c>
      <c r="AZ18">
        <v>1836</v>
      </c>
      <c r="BA18">
        <v>43</v>
      </c>
      <c r="BB18">
        <v>93</v>
      </c>
    </row>
    <row r="19" spans="1:54" x14ac:dyDescent="0.3">
      <c r="A19" s="70">
        <v>16</v>
      </c>
      <c r="C19" s="73">
        <v>43903</v>
      </c>
      <c r="D19" s="63">
        <f t="shared" si="14"/>
        <v>489</v>
      </c>
      <c r="E19" s="114">
        <f t="shared" si="15"/>
        <v>804</v>
      </c>
      <c r="F19" s="112">
        <v>190</v>
      </c>
      <c r="G19" s="72">
        <f t="shared" si="2"/>
        <v>1.3094462540716612</v>
      </c>
      <c r="H19" s="74">
        <f t="shared" si="3"/>
        <v>0.30944625407166115</v>
      </c>
      <c r="I19" s="118">
        <f t="shared" si="4"/>
        <v>0.24964560649443679</v>
      </c>
      <c r="J19" s="72">
        <f t="shared" si="5"/>
        <v>1.7117117117117118</v>
      </c>
      <c r="K19" s="114">
        <v>115</v>
      </c>
      <c r="L19" s="112">
        <f t="shared" si="21"/>
        <v>29</v>
      </c>
      <c r="M19" s="72"/>
      <c r="N19" s="74"/>
      <c r="O19" s="77"/>
      <c r="P19" s="112">
        <f t="shared" si="18"/>
        <v>10</v>
      </c>
      <c r="Q19" s="112">
        <v>5</v>
      </c>
      <c r="R19" s="72">
        <f t="shared" si="19"/>
        <v>2</v>
      </c>
      <c r="S19" s="74">
        <f t="shared" si="20"/>
        <v>1</v>
      </c>
      <c r="T19" s="77"/>
      <c r="V19" s="6">
        <f t="shared" si="8"/>
        <v>96.571428571428569</v>
      </c>
      <c r="W19" s="57">
        <f t="shared" si="9"/>
        <v>676</v>
      </c>
      <c r="X19" s="57">
        <f t="shared" si="16"/>
        <v>114</v>
      </c>
      <c r="Y19" s="57">
        <f t="shared" si="17"/>
        <v>9</v>
      </c>
      <c r="Z19" s="6">
        <f t="shared" si="6"/>
        <v>1.2857142857142858</v>
      </c>
      <c r="AA19" s="71">
        <v>217</v>
      </c>
      <c r="AB19" s="6">
        <f t="shared" si="10"/>
        <v>128.71428571428572</v>
      </c>
      <c r="AC19" s="6">
        <f>X19/7</f>
        <v>16.285714285714285</v>
      </c>
      <c r="AF19">
        <v>29</v>
      </c>
      <c r="AG19">
        <v>41</v>
      </c>
      <c r="AH19">
        <f t="shared" si="12"/>
        <v>21.571428571428573</v>
      </c>
      <c r="AJ19">
        <v>10</v>
      </c>
      <c r="AK19">
        <f t="shared" si="13"/>
        <v>3.4285714285714284</v>
      </c>
      <c r="AY19">
        <v>48000</v>
      </c>
      <c r="AZ19">
        <v>1836</v>
      </c>
      <c r="BA19">
        <v>43</v>
      </c>
      <c r="BB19">
        <v>93</v>
      </c>
    </row>
    <row r="20" spans="1:54" x14ac:dyDescent="0.3">
      <c r="A20" s="70">
        <v>17</v>
      </c>
      <c r="C20" s="73">
        <v>43904</v>
      </c>
      <c r="D20" s="63">
        <f t="shared" si="14"/>
        <v>656</v>
      </c>
      <c r="E20" s="114">
        <f t="shared" si="15"/>
        <v>959</v>
      </c>
      <c r="F20" s="112">
        <v>155</v>
      </c>
      <c r="G20" s="72">
        <f t="shared" si="2"/>
        <v>1.1927860696517414</v>
      </c>
      <c r="H20" s="74">
        <f t="shared" si="3"/>
        <v>0.19278606965174139</v>
      </c>
      <c r="I20" s="118">
        <f t="shared" si="4"/>
        <v>0.24593866948138884</v>
      </c>
      <c r="J20" s="72">
        <f t="shared" si="5"/>
        <v>0.81578947368421051</v>
      </c>
      <c r="K20" s="114">
        <v>136</v>
      </c>
      <c r="L20" s="112">
        <f t="shared" si="21"/>
        <v>21</v>
      </c>
      <c r="M20" s="72">
        <f t="shared" ref="M20" si="22">K20/K19</f>
        <v>1.182608695652174</v>
      </c>
      <c r="N20" s="74">
        <f t="shared" ref="N20" si="23">M20-1</f>
        <v>0.18260869565217397</v>
      </c>
      <c r="O20" s="77"/>
      <c r="P20" s="112">
        <f t="shared" si="18"/>
        <v>12</v>
      </c>
      <c r="Q20" s="112">
        <v>2</v>
      </c>
      <c r="R20" s="72">
        <f>P20/P19</f>
        <v>1.2</v>
      </c>
      <c r="S20" s="74">
        <f t="shared" ref="S20:S32" si="24">R20-1</f>
        <v>0.19999999999999996</v>
      </c>
      <c r="T20" s="78">
        <f t="shared" ref="T20:T31" si="25">Q20/Q19</f>
        <v>0.4</v>
      </c>
      <c r="V20" s="6">
        <f t="shared" si="8"/>
        <v>110.14285714285714</v>
      </c>
      <c r="W20" s="57">
        <f t="shared" si="9"/>
        <v>771</v>
      </c>
      <c r="X20" s="57">
        <f>SUM(L14:L20)</f>
        <v>135</v>
      </c>
      <c r="Y20" s="57">
        <f t="shared" si="17"/>
        <v>11</v>
      </c>
      <c r="Z20" s="6">
        <f t="shared" si="6"/>
        <v>1.5714285714285714</v>
      </c>
      <c r="AA20" s="71">
        <v>221</v>
      </c>
      <c r="AB20" s="6">
        <f t="shared" si="10"/>
        <v>153.85714285714286</v>
      </c>
      <c r="AC20" s="6">
        <f t="shared" ref="AC20:AC42" si="26">X20/7</f>
        <v>19.285714285714285</v>
      </c>
      <c r="AF20">
        <v>21</v>
      </c>
      <c r="AG20">
        <v>63</v>
      </c>
      <c r="AH20">
        <f t="shared" si="12"/>
        <v>29.714285714285715</v>
      </c>
      <c r="AJ20">
        <v>12</v>
      </c>
      <c r="AK20">
        <f t="shared" si="13"/>
        <v>4.8571428571428568</v>
      </c>
      <c r="AY20">
        <v>48000</v>
      </c>
      <c r="AZ20">
        <v>1836</v>
      </c>
      <c r="BA20">
        <v>43</v>
      </c>
      <c r="BB20">
        <v>93</v>
      </c>
    </row>
    <row r="21" spans="1:54" x14ac:dyDescent="0.3">
      <c r="A21" s="70">
        <v>18</v>
      </c>
      <c r="C21" s="73">
        <v>43905</v>
      </c>
      <c r="D21" s="63">
        <f t="shared" si="14"/>
        <v>777</v>
      </c>
      <c r="E21" s="114">
        <f t="shared" si="15"/>
        <v>1135</v>
      </c>
      <c r="F21" s="112">
        <v>176</v>
      </c>
      <c r="G21" s="72">
        <f t="shared" si="2"/>
        <v>1.1835245046923879</v>
      </c>
      <c r="H21" s="74">
        <f t="shared" si="3"/>
        <v>0.1835245046923879</v>
      </c>
      <c r="I21" s="118">
        <f t="shared" si="4"/>
        <v>0.24463733989027142</v>
      </c>
      <c r="J21" s="72">
        <f t="shared" si="5"/>
        <v>1.1354838709677419</v>
      </c>
      <c r="K21" s="114">
        <v>162</v>
      </c>
      <c r="L21" s="112">
        <f t="shared" si="21"/>
        <v>26</v>
      </c>
      <c r="M21" s="72">
        <f>K21/K20</f>
        <v>1.1911764705882353</v>
      </c>
      <c r="N21" s="74">
        <f>M21-1</f>
        <v>0.19117647058823528</v>
      </c>
      <c r="O21" s="83">
        <f>L21/L20</f>
        <v>1.2380952380952381</v>
      </c>
      <c r="P21" s="112">
        <f t="shared" si="18"/>
        <v>20</v>
      </c>
      <c r="Q21" s="112">
        <v>8</v>
      </c>
      <c r="R21" s="72">
        <f t="shared" ref="R21:R34" si="27">P21/P20</f>
        <v>1.6666666666666667</v>
      </c>
      <c r="S21" s="74">
        <f t="shared" si="24"/>
        <v>0.66666666666666674</v>
      </c>
      <c r="T21" s="78">
        <f t="shared" si="25"/>
        <v>4</v>
      </c>
      <c r="V21" s="6">
        <f t="shared" si="8"/>
        <v>124.28571428571429</v>
      </c>
      <c r="W21" s="57">
        <f t="shared" si="9"/>
        <v>870</v>
      </c>
      <c r="X21" s="57">
        <f>SUM(L15:L21)</f>
        <v>161</v>
      </c>
      <c r="Y21" s="57">
        <f t="shared" si="17"/>
        <v>17</v>
      </c>
      <c r="Z21" s="6">
        <f t="shared" si="6"/>
        <v>2.4285714285714284</v>
      </c>
      <c r="AA21" s="71">
        <v>233</v>
      </c>
      <c r="AB21" s="6">
        <f t="shared" si="10"/>
        <v>177</v>
      </c>
      <c r="AC21" s="6">
        <f t="shared" si="26"/>
        <v>23</v>
      </c>
      <c r="AF21">
        <v>26</v>
      </c>
      <c r="AG21">
        <v>64</v>
      </c>
      <c r="AH21">
        <f t="shared" si="12"/>
        <v>37</v>
      </c>
      <c r="AJ21">
        <v>23</v>
      </c>
      <c r="AK21">
        <f t="shared" si="13"/>
        <v>8.1428571428571423</v>
      </c>
      <c r="AY21">
        <v>48000</v>
      </c>
      <c r="AZ21">
        <v>1836</v>
      </c>
      <c r="BA21">
        <v>43</v>
      </c>
      <c r="BB21">
        <v>93</v>
      </c>
    </row>
    <row r="22" spans="1:54" x14ac:dyDescent="0.3">
      <c r="A22" s="70">
        <v>19</v>
      </c>
      <c r="C22" s="73">
        <v>43906</v>
      </c>
      <c r="D22" s="63">
        <f t="shared" si="14"/>
        <v>906</v>
      </c>
      <c r="E22" s="114">
        <f t="shared" si="15"/>
        <v>1413</v>
      </c>
      <c r="F22" s="112">
        <v>278</v>
      </c>
      <c r="G22" s="72">
        <f t="shared" si="2"/>
        <v>1.2449339207048458</v>
      </c>
      <c r="H22" s="74">
        <f t="shared" si="3"/>
        <v>0.24493392070484576</v>
      </c>
      <c r="I22" s="118">
        <f t="shared" si="4"/>
        <v>0.23027333869092645</v>
      </c>
      <c r="J22" s="72">
        <f t="shared" si="5"/>
        <v>1.5795454545454546</v>
      </c>
      <c r="K22" s="114">
        <v>205</v>
      </c>
      <c r="L22" s="112">
        <f t="shared" si="21"/>
        <v>43</v>
      </c>
      <c r="M22" s="72">
        <f t="shared" ref="M22:M33" si="28">K22/K21</f>
        <v>1.2654320987654322</v>
      </c>
      <c r="N22" s="74">
        <f t="shared" ref="N22:N30" si="29">M22-1</f>
        <v>0.26543209876543217</v>
      </c>
      <c r="O22" s="83">
        <f t="shared" ref="O22:O23" si="30">L22/L21</f>
        <v>1.6538461538461537</v>
      </c>
      <c r="P22" s="112">
        <f t="shared" si="18"/>
        <v>24</v>
      </c>
      <c r="Q22" s="112">
        <v>4</v>
      </c>
      <c r="R22" s="72">
        <f t="shared" si="27"/>
        <v>1.2</v>
      </c>
      <c r="S22" s="74">
        <f t="shared" si="24"/>
        <v>0.19999999999999996</v>
      </c>
      <c r="T22" s="78">
        <f t="shared" si="25"/>
        <v>0.5</v>
      </c>
      <c r="V22" s="6">
        <f t="shared" si="8"/>
        <v>156</v>
      </c>
      <c r="W22" s="57">
        <f t="shared" si="9"/>
        <v>1092</v>
      </c>
      <c r="X22" s="57">
        <f t="shared" ref="X22:X42" si="31">SUM(L16:L22)</f>
        <v>204</v>
      </c>
      <c r="Y22" s="57">
        <f t="shared" si="17"/>
        <v>21</v>
      </c>
      <c r="Z22" s="6">
        <f t="shared" si="6"/>
        <v>3</v>
      </c>
      <c r="AA22" s="71">
        <v>272</v>
      </c>
      <c r="AB22" s="6">
        <f t="shared" si="10"/>
        <v>204.85714285714286</v>
      </c>
      <c r="AC22" s="6">
        <f t="shared" si="26"/>
        <v>29.142857142857142</v>
      </c>
      <c r="AF22">
        <v>43</v>
      </c>
      <c r="AG22">
        <v>79</v>
      </c>
      <c r="AH22">
        <f t="shared" si="12"/>
        <v>46.285714285714285</v>
      </c>
      <c r="AJ22">
        <v>23</v>
      </c>
      <c r="AK22">
        <f t="shared" si="13"/>
        <v>11.285714285714286</v>
      </c>
      <c r="AY22">
        <v>48000</v>
      </c>
      <c r="AZ22">
        <v>1836</v>
      </c>
      <c r="BA22">
        <v>43</v>
      </c>
      <c r="BB22">
        <v>93</v>
      </c>
    </row>
    <row r="23" spans="1:54" x14ac:dyDescent="0.3">
      <c r="A23" s="70">
        <v>20</v>
      </c>
      <c r="C23" s="73">
        <v>43907</v>
      </c>
      <c r="D23" s="63">
        <f t="shared" si="14"/>
        <v>1056</v>
      </c>
      <c r="E23" s="114">
        <f t="shared" si="15"/>
        <v>1705</v>
      </c>
      <c r="F23" s="112">
        <v>292</v>
      </c>
      <c r="G23" s="72">
        <f t="shared" si="2"/>
        <v>1.2066525123849965</v>
      </c>
      <c r="H23" s="74">
        <f t="shared" si="3"/>
        <v>0.20665251238499649</v>
      </c>
      <c r="I23" s="118">
        <f t="shared" si="4"/>
        <v>0.22746865230112653</v>
      </c>
      <c r="J23" s="72">
        <f t="shared" si="5"/>
        <v>1.0503597122302157</v>
      </c>
      <c r="K23" s="114">
        <v>314</v>
      </c>
      <c r="L23" s="112">
        <f t="shared" si="21"/>
        <v>109</v>
      </c>
      <c r="M23" s="72">
        <f t="shared" si="28"/>
        <v>1.5317073170731708</v>
      </c>
      <c r="N23" s="74">
        <f t="shared" si="29"/>
        <v>0.53170731707317076</v>
      </c>
      <c r="O23" s="83">
        <f t="shared" si="30"/>
        <v>2.5348837209302326</v>
      </c>
      <c r="P23" s="112">
        <f t="shared" si="18"/>
        <v>43</v>
      </c>
      <c r="Q23" s="112">
        <v>19</v>
      </c>
      <c r="R23" s="72">
        <f t="shared" si="27"/>
        <v>1.7916666666666667</v>
      </c>
      <c r="S23" s="74">
        <f t="shared" si="24"/>
        <v>0.79166666666666674</v>
      </c>
      <c r="T23" s="78">
        <f t="shared" si="25"/>
        <v>4.75</v>
      </c>
      <c r="V23" s="6">
        <f t="shared" si="8"/>
        <v>189</v>
      </c>
      <c r="W23" s="57">
        <f t="shared" si="9"/>
        <v>1323</v>
      </c>
      <c r="X23" s="57">
        <f t="shared" si="31"/>
        <v>313</v>
      </c>
      <c r="Y23" s="57">
        <f t="shared" si="17"/>
        <v>39</v>
      </c>
      <c r="Z23" s="6">
        <f t="shared" si="6"/>
        <v>5.5714285714285712</v>
      </c>
      <c r="AA23" s="71">
        <v>374</v>
      </c>
      <c r="AB23" s="6">
        <f t="shared" si="10"/>
        <v>238.85714285714286</v>
      </c>
      <c r="AC23" s="6">
        <f t="shared" si="26"/>
        <v>44.714285714285715</v>
      </c>
      <c r="AF23">
        <v>109</v>
      </c>
      <c r="AG23">
        <v>120</v>
      </c>
      <c r="AH23">
        <f t="shared" si="12"/>
        <v>61</v>
      </c>
      <c r="AJ23">
        <v>20</v>
      </c>
      <c r="AK23">
        <f t="shared" si="13"/>
        <v>13.857142857142858</v>
      </c>
      <c r="AY23">
        <v>48000</v>
      </c>
      <c r="AZ23">
        <v>1836</v>
      </c>
      <c r="BA23">
        <v>43</v>
      </c>
      <c r="BB23">
        <v>93</v>
      </c>
    </row>
    <row r="24" spans="1:54" x14ac:dyDescent="0.3">
      <c r="A24" s="70">
        <v>21</v>
      </c>
      <c r="C24" s="73">
        <v>43908</v>
      </c>
      <c r="D24" s="63">
        <f t="shared" si="14"/>
        <v>1239</v>
      </c>
      <c r="E24" s="114">
        <f t="shared" si="15"/>
        <v>2051</v>
      </c>
      <c r="F24" s="112">
        <v>346</v>
      </c>
      <c r="G24" s="72">
        <f t="shared" si="2"/>
        <v>1.202932551319648</v>
      </c>
      <c r="H24" s="74">
        <f t="shared" si="3"/>
        <v>0.20293255131964805</v>
      </c>
      <c r="I24" s="118">
        <f t="shared" si="4"/>
        <v>0.20616591175072391</v>
      </c>
      <c r="J24" s="72">
        <f t="shared" si="5"/>
        <v>1.1849315068493151</v>
      </c>
      <c r="K24" s="114">
        <v>408</v>
      </c>
      <c r="L24" s="112">
        <f t="shared" si="21"/>
        <v>94</v>
      </c>
      <c r="M24" s="72">
        <f t="shared" si="28"/>
        <v>1.2993630573248407</v>
      </c>
      <c r="N24" s="74">
        <f t="shared" si="29"/>
        <v>0.2993630573248407</v>
      </c>
      <c r="O24" s="83">
        <f>L24/L23</f>
        <v>0.86238532110091748</v>
      </c>
      <c r="P24" s="112">
        <f t="shared" si="18"/>
        <v>58</v>
      </c>
      <c r="Q24" s="112">
        <v>15</v>
      </c>
      <c r="R24" s="72">
        <f t="shared" si="27"/>
        <v>1.3488372093023255</v>
      </c>
      <c r="S24" s="74">
        <f t="shared" si="24"/>
        <v>0.34883720930232553</v>
      </c>
      <c r="T24" s="78">
        <f t="shared" si="25"/>
        <v>0.78947368421052633</v>
      </c>
      <c r="V24" s="6">
        <f t="shared" si="8"/>
        <v>221.14285714285714</v>
      </c>
      <c r="W24" s="57">
        <f t="shared" si="9"/>
        <v>1548</v>
      </c>
      <c r="X24" s="57">
        <f t="shared" si="31"/>
        <v>407</v>
      </c>
      <c r="Y24" s="57">
        <f t="shared" si="17"/>
        <v>53</v>
      </c>
      <c r="Z24" s="6">
        <f t="shared" si="6"/>
        <v>7.5714285714285712</v>
      </c>
      <c r="AA24" s="71">
        <v>641</v>
      </c>
      <c r="AB24" s="6">
        <f t="shared" si="10"/>
        <v>305.85714285714283</v>
      </c>
      <c r="AC24" s="6">
        <f t="shared" si="26"/>
        <v>58.142857142857146</v>
      </c>
      <c r="AF24">
        <v>94</v>
      </c>
      <c r="AG24">
        <v>144</v>
      </c>
      <c r="AH24">
        <f t="shared" si="12"/>
        <v>79</v>
      </c>
      <c r="AJ24">
        <v>43</v>
      </c>
      <c r="AK24">
        <f t="shared" si="13"/>
        <v>19.571428571428573</v>
      </c>
      <c r="AY24">
        <v>48000</v>
      </c>
      <c r="AZ24">
        <v>1836</v>
      </c>
      <c r="BA24">
        <v>43</v>
      </c>
      <c r="BB24">
        <v>93</v>
      </c>
    </row>
    <row r="25" spans="1:54" x14ac:dyDescent="0.3">
      <c r="A25" s="70">
        <v>22</v>
      </c>
      <c r="C25" s="73">
        <v>43909</v>
      </c>
      <c r="D25" s="63">
        <f t="shared" si="14"/>
        <v>1486</v>
      </c>
      <c r="E25" s="114">
        <f t="shared" si="15"/>
        <v>2460</v>
      </c>
      <c r="F25" s="112">
        <v>409</v>
      </c>
      <c r="G25" s="72">
        <f t="shared" si="2"/>
        <v>1.1994149195514383</v>
      </c>
      <c r="H25" s="74">
        <f t="shared" si="3"/>
        <v>0.19941491955143831</v>
      </c>
      <c r="I25" s="118">
        <f t="shared" si="4"/>
        <v>0.20749168173066329</v>
      </c>
      <c r="J25" s="72">
        <f t="shared" si="5"/>
        <v>1.1820809248554913</v>
      </c>
      <c r="K25" s="114">
        <v>489</v>
      </c>
      <c r="L25" s="112">
        <f t="shared" si="21"/>
        <v>81</v>
      </c>
      <c r="M25" s="72">
        <f t="shared" si="28"/>
        <v>1.1985294117647058</v>
      </c>
      <c r="N25" s="74">
        <f t="shared" si="29"/>
        <v>0.19852941176470584</v>
      </c>
      <c r="O25" s="83">
        <f t="shared" ref="O25:O36" si="32">L25/L24</f>
        <v>0.86170212765957444</v>
      </c>
      <c r="P25" s="112">
        <f t="shared" si="18"/>
        <v>76</v>
      </c>
      <c r="Q25" s="112">
        <v>18</v>
      </c>
      <c r="R25" s="72">
        <f t="shared" si="27"/>
        <v>1.3103448275862069</v>
      </c>
      <c r="S25" s="74">
        <f t="shared" si="24"/>
        <v>0.31034482758620685</v>
      </c>
      <c r="T25" s="78">
        <f t="shared" si="25"/>
        <v>1.2</v>
      </c>
      <c r="V25" s="6">
        <f t="shared" si="8"/>
        <v>263.71428571428572</v>
      </c>
      <c r="W25" s="57">
        <f t="shared" si="9"/>
        <v>1846</v>
      </c>
      <c r="X25" s="57">
        <f t="shared" si="31"/>
        <v>403</v>
      </c>
      <c r="Y25" s="57">
        <f t="shared" si="17"/>
        <v>71</v>
      </c>
      <c r="Z25" s="6">
        <f t="shared" si="6"/>
        <v>10.142857142857142</v>
      </c>
      <c r="AA25" s="71">
        <v>515</v>
      </c>
      <c r="AB25" s="6">
        <f t="shared" si="10"/>
        <v>353.28571428571428</v>
      </c>
      <c r="AC25" s="6">
        <f t="shared" si="26"/>
        <v>57.571428571428569</v>
      </c>
      <c r="AF25">
        <v>81</v>
      </c>
      <c r="AG25">
        <v>172</v>
      </c>
      <c r="AH25">
        <f t="shared" si="12"/>
        <v>97.571428571428569</v>
      </c>
      <c r="AJ25">
        <v>54</v>
      </c>
      <c r="AK25">
        <f t="shared" si="13"/>
        <v>26.428571428571427</v>
      </c>
      <c r="AY25">
        <v>48000</v>
      </c>
      <c r="AZ25">
        <v>1836</v>
      </c>
      <c r="BA25">
        <v>43</v>
      </c>
      <c r="BB25">
        <v>93</v>
      </c>
    </row>
    <row r="26" spans="1:54" x14ac:dyDescent="0.3">
      <c r="A26" s="70">
        <v>23</v>
      </c>
      <c r="C26" s="73">
        <v>43910</v>
      </c>
      <c r="D26" s="63">
        <f t="shared" si="14"/>
        <v>1711</v>
      </c>
      <c r="E26" s="114">
        <f t="shared" si="15"/>
        <v>2994</v>
      </c>
      <c r="F26" s="112">
        <v>534</v>
      </c>
      <c r="G26" s="72">
        <f t="shared" si="2"/>
        <v>1.2170731707317073</v>
      </c>
      <c r="H26" s="74">
        <f t="shared" si="3"/>
        <v>0.21707317073170729</v>
      </c>
      <c r="I26" s="118">
        <f t="shared" si="4"/>
        <v>0.21420141493852718</v>
      </c>
      <c r="J26" s="72">
        <f t="shared" si="5"/>
        <v>1.3056234718826405</v>
      </c>
      <c r="K26" s="114">
        <v>643</v>
      </c>
      <c r="L26" s="112">
        <f t="shared" si="21"/>
        <v>154</v>
      </c>
      <c r="M26" s="72">
        <f t="shared" si="28"/>
        <v>1.3149284253578732</v>
      </c>
      <c r="N26" s="74">
        <f t="shared" si="29"/>
        <v>0.31492842535787324</v>
      </c>
      <c r="O26" s="83">
        <f t="shared" si="32"/>
        <v>1.9012345679012346</v>
      </c>
      <c r="P26" s="112">
        <f t="shared" si="18"/>
        <v>106</v>
      </c>
      <c r="Q26" s="112">
        <v>30</v>
      </c>
      <c r="R26" s="72">
        <f t="shared" si="27"/>
        <v>1.3947368421052631</v>
      </c>
      <c r="S26" s="74">
        <f t="shared" si="24"/>
        <v>0.39473684210526305</v>
      </c>
      <c r="T26" s="78">
        <f t="shared" si="25"/>
        <v>1.6666666666666667</v>
      </c>
      <c r="V26" s="6">
        <f t="shared" si="8"/>
        <v>312.85714285714283</v>
      </c>
      <c r="W26" s="57">
        <f t="shared" si="9"/>
        <v>2190</v>
      </c>
      <c r="X26" s="57">
        <f t="shared" si="31"/>
        <v>528</v>
      </c>
      <c r="Y26" s="57">
        <f t="shared" si="17"/>
        <v>96</v>
      </c>
      <c r="Z26" s="6">
        <f t="shared" si="6"/>
        <v>13.714285714285714</v>
      </c>
      <c r="AA26" s="71">
        <v>704</v>
      </c>
      <c r="AB26" s="6">
        <f t="shared" si="10"/>
        <v>422.85714285714283</v>
      </c>
      <c r="AC26" s="6">
        <f t="shared" si="26"/>
        <v>75.428571428571431</v>
      </c>
      <c r="AF26">
        <v>154</v>
      </c>
      <c r="AG26">
        <v>238</v>
      </c>
      <c r="AH26">
        <f t="shared" si="12"/>
        <v>125.71428571428571</v>
      </c>
      <c r="AJ26">
        <v>59</v>
      </c>
      <c r="AK26">
        <f t="shared" si="13"/>
        <v>33.428571428571431</v>
      </c>
      <c r="AY26">
        <v>48000</v>
      </c>
      <c r="AZ26">
        <v>1836</v>
      </c>
      <c r="BA26">
        <v>43</v>
      </c>
      <c r="BB26">
        <v>93</v>
      </c>
    </row>
    <row r="27" spans="1:54" x14ac:dyDescent="0.3">
      <c r="A27" s="70">
        <v>24</v>
      </c>
      <c r="C27" s="73">
        <v>43911</v>
      </c>
      <c r="D27" s="63">
        <f t="shared" si="14"/>
        <v>2022</v>
      </c>
      <c r="E27" s="114">
        <f t="shared" si="15"/>
        <v>3631</v>
      </c>
      <c r="F27" s="112">
        <v>637</v>
      </c>
      <c r="G27" s="72">
        <f t="shared" si="2"/>
        <v>1.2127588510354042</v>
      </c>
      <c r="H27" s="74">
        <f t="shared" si="3"/>
        <v>0.21275885103540415</v>
      </c>
      <c r="I27" s="118">
        <f t="shared" si="4"/>
        <v>0.20776640100463886</v>
      </c>
      <c r="J27" s="72">
        <f t="shared" si="5"/>
        <v>1.1928838951310861</v>
      </c>
      <c r="K27" s="114">
        <v>836</v>
      </c>
      <c r="L27" s="112">
        <f t="shared" si="21"/>
        <v>193</v>
      </c>
      <c r="M27" s="72">
        <f t="shared" si="28"/>
        <v>1.3001555209953344</v>
      </c>
      <c r="N27" s="74">
        <f t="shared" si="29"/>
        <v>0.30015552099533438</v>
      </c>
      <c r="O27" s="83">
        <f t="shared" si="32"/>
        <v>1.2532467532467533</v>
      </c>
      <c r="P27" s="112">
        <f t="shared" si="18"/>
        <v>136</v>
      </c>
      <c r="Q27" s="112">
        <v>30</v>
      </c>
      <c r="R27" s="72">
        <f t="shared" si="27"/>
        <v>1.2830188679245282</v>
      </c>
      <c r="S27" s="74">
        <f t="shared" si="24"/>
        <v>0.28301886792452824</v>
      </c>
      <c r="T27" s="78">
        <f t="shared" si="25"/>
        <v>1</v>
      </c>
      <c r="V27" s="6">
        <f t="shared" si="8"/>
        <v>381.71428571428572</v>
      </c>
      <c r="W27" s="57">
        <f t="shared" si="9"/>
        <v>2672</v>
      </c>
      <c r="X27" s="57">
        <f t="shared" si="31"/>
        <v>700</v>
      </c>
      <c r="Y27" s="57">
        <f t="shared" si="17"/>
        <v>124</v>
      </c>
      <c r="Z27" s="6">
        <f t="shared" si="6"/>
        <v>17.714285714285715</v>
      </c>
      <c r="AA27" s="71">
        <v>669</v>
      </c>
      <c r="AB27" s="6">
        <f t="shared" si="10"/>
        <v>486.85714285714283</v>
      </c>
      <c r="AC27" s="6">
        <f t="shared" si="26"/>
        <v>100</v>
      </c>
      <c r="AF27">
        <v>193</v>
      </c>
      <c r="AG27">
        <v>307</v>
      </c>
      <c r="AH27">
        <f t="shared" si="12"/>
        <v>160.57142857142858</v>
      </c>
      <c r="AJ27">
        <v>59</v>
      </c>
      <c r="AK27">
        <f t="shared" si="13"/>
        <v>40.142857142857146</v>
      </c>
      <c r="AY27">
        <v>48000</v>
      </c>
      <c r="AZ27">
        <v>1836</v>
      </c>
      <c r="BA27">
        <v>43</v>
      </c>
      <c r="BB27">
        <v>93</v>
      </c>
    </row>
    <row r="28" spans="1:54" x14ac:dyDescent="0.3">
      <c r="A28" s="70">
        <v>25</v>
      </c>
      <c r="C28" s="73">
        <v>43912</v>
      </c>
      <c r="D28" s="63">
        <f t="shared" si="14"/>
        <v>2464</v>
      </c>
      <c r="E28" s="114">
        <f t="shared" si="15"/>
        <v>4204</v>
      </c>
      <c r="F28" s="112">
        <v>573</v>
      </c>
      <c r="G28" s="72">
        <f t="shared" si="2"/>
        <v>1.157807766455522</v>
      </c>
      <c r="H28" s="74">
        <f t="shared" si="3"/>
        <v>0.15780776645552197</v>
      </c>
      <c r="I28" s="118">
        <f t="shared" si="4"/>
        <v>0.19799745181874395</v>
      </c>
      <c r="J28" s="72">
        <f t="shared" si="5"/>
        <v>0.89952904238618525</v>
      </c>
      <c r="K28" s="114">
        <v>988</v>
      </c>
      <c r="L28" s="112">
        <f t="shared" si="21"/>
        <v>152</v>
      </c>
      <c r="M28" s="72">
        <f t="shared" si="28"/>
        <v>1.1818181818181819</v>
      </c>
      <c r="N28" s="74">
        <f t="shared" si="29"/>
        <v>0.18181818181818188</v>
      </c>
      <c r="O28" s="83">
        <f t="shared" si="32"/>
        <v>0.78756476683937826</v>
      </c>
      <c r="P28" s="112">
        <f t="shared" si="18"/>
        <v>179</v>
      </c>
      <c r="Q28" s="112">
        <v>43</v>
      </c>
      <c r="R28" s="72">
        <f t="shared" si="27"/>
        <v>1.3161764705882353</v>
      </c>
      <c r="S28" s="74">
        <f t="shared" si="24"/>
        <v>0.31617647058823528</v>
      </c>
      <c r="T28" s="78">
        <f t="shared" si="25"/>
        <v>1.4333333333333333</v>
      </c>
      <c r="V28" s="6">
        <f t="shared" si="8"/>
        <v>438.42857142857144</v>
      </c>
      <c r="W28" s="57">
        <f t="shared" si="9"/>
        <v>3069</v>
      </c>
      <c r="X28" s="57">
        <f t="shared" si="31"/>
        <v>826</v>
      </c>
      <c r="Y28" s="57">
        <f t="shared" si="17"/>
        <v>159</v>
      </c>
      <c r="Z28" s="6">
        <f t="shared" si="6"/>
        <v>22.714285714285715</v>
      </c>
      <c r="AA28" s="71">
        <v>545</v>
      </c>
      <c r="AB28" s="6">
        <f t="shared" si="10"/>
        <v>531.42857142857144</v>
      </c>
      <c r="AC28" s="6">
        <f t="shared" si="26"/>
        <v>118</v>
      </c>
      <c r="AF28">
        <v>152</v>
      </c>
      <c r="AG28">
        <v>322</v>
      </c>
      <c r="AH28">
        <f t="shared" si="12"/>
        <v>197.42857142857142</v>
      </c>
      <c r="AJ28">
        <v>82</v>
      </c>
      <c r="AK28">
        <f t="shared" si="13"/>
        <v>48.571428571428569</v>
      </c>
      <c r="AY28">
        <v>48000</v>
      </c>
      <c r="AZ28">
        <v>1836</v>
      </c>
      <c r="BA28">
        <v>43</v>
      </c>
      <c r="BB28">
        <v>93</v>
      </c>
    </row>
    <row r="29" spans="1:54" x14ac:dyDescent="0.3">
      <c r="A29" s="70">
        <v>26</v>
      </c>
      <c r="C29" s="73">
        <v>43913</v>
      </c>
      <c r="D29" s="65">
        <f t="shared" si="14"/>
        <v>2761</v>
      </c>
      <c r="E29" s="114">
        <f t="shared" si="15"/>
        <v>4749</v>
      </c>
      <c r="F29" s="112">
        <v>545</v>
      </c>
      <c r="G29" s="72">
        <f t="shared" si="2"/>
        <v>1.129638439581351</v>
      </c>
      <c r="H29" s="74">
        <f t="shared" si="3"/>
        <v>0.12963843958135102</v>
      </c>
      <c r="I29" s="118">
        <f t="shared" si="4"/>
        <v>0.18333862947108454</v>
      </c>
      <c r="J29" s="72">
        <f t="shared" si="5"/>
        <v>0.9511343804537522</v>
      </c>
      <c r="K29" s="114">
        <v>1230</v>
      </c>
      <c r="L29" s="112">
        <f t="shared" si="21"/>
        <v>242</v>
      </c>
      <c r="M29" s="72">
        <f t="shared" si="28"/>
        <v>1.2449392712550607</v>
      </c>
      <c r="N29" s="74">
        <f t="shared" si="29"/>
        <v>0.24493927125506065</v>
      </c>
      <c r="O29" s="83">
        <f t="shared" si="32"/>
        <v>1.5921052631578947</v>
      </c>
      <c r="P29" s="112">
        <f t="shared" si="18"/>
        <v>213</v>
      </c>
      <c r="Q29" s="112">
        <v>34</v>
      </c>
      <c r="R29" s="72">
        <f t="shared" si="27"/>
        <v>1.1899441340782122</v>
      </c>
      <c r="S29" s="74">
        <f t="shared" si="24"/>
        <v>0.1899441340782122</v>
      </c>
      <c r="T29" s="78">
        <f t="shared" si="25"/>
        <v>0.79069767441860461</v>
      </c>
      <c r="V29" s="6">
        <f t="shared" si="8"/>
        <v>476.57142857142856</v>
      </c>
      <c r="W29" s="57">
        <f t="shared" si="9"/>
        <v>3336</v>
      </c>
      <c r="X29" s="57">
        <f t="shared" si="31"/>
        <v>1025</v>
      </c>
      <c r="Y29" s="57">
        <f t="shared" si="17"/>
        <v>189</v>
      </c>
      <c r="Z29" s="6">
        <f t="shared" si="6"/>
        <v>27</v>
      </c>
      <c r="AA29" s="71">
        <v>621</v>
      </c>
      <c r="AB29" s="6">
        <f t="shared" si="10"/>
        <v>581.28571428571433</v>
      </c>
      <c r="AC29" s="6">
        <f t="shared" si="26"/>
        <v>146.42857142857142</v>
      </c>
      <c r="AF29">
        <v>242</v>
      </c>
      <c r="AG29">
        <v>286</v>
      </c>
      <c r="AH29">
        <f t="shared" si="12"/>
        <v>227</v>
      </c>
      <c r="AJ29">
        <v>73</v>
      </c>
      <c r="AK29">
        <f t="shared" si="13"/>
        <v>55.714285714285715</v>
      </c>
      <c r="AY29">
        <v>48000</v>
      </c>
      <c r="AZ29">
        <v>1836</v>
      </c>
      <c r="BA29">
        <v>43</v>
      </c>
      <c r="BB29">
        <v>93</v>
      </c>
    </row>
    <row r="30" spans="1:54" x14ac:dyDescent="0.3">
      <c r="A30" s="70">
        <v>27</v>
      </c>
      <c r="C30" s="73">
        <v>43914</v>
      </c>
      <c r="D30" s="65">
        <f t="shared" si="14"/>
        <v>2978</v>
      </c>
      <c r="E30" s="114">
        <f t="shared" si="15"/>
        <v>5560</v>
      </c>
      <c r="F30" s="112">
        <v>811</v>
      </c>
      <c r="G30" s="72">
        <f t="shared" si="2"/>
        <v>1.1707727942724784</v>
      </c>
      <c r="H30" s="74">
        <f t="shared" si="3"/>
        <v>0.17077279427247838</v>
      </c>
      <c r="I30" s="118">
        <f t="shared" si="4"/>
        <v>0.17761020441529257</v>
      </c>
      <c r="J30" s="72">
        <f t="shared" si="5"/>
        <v>1.4880733944954128</v>
      </c>
      <c r="K30" s="114">
        <v>1495</v>
      </c>
      <c r="L30" s="112">
        <f t="shared" si="21"/>
        <v>265</v>
      </c>
      <c r="M30" s="72">
        <f t="shared" si="28"/>
        <v>1.2154471544715446</v>
      </c>
      <c r="N30" s="74">
        <f t="shared" si="29"/>
        <v>0.21544715447154461</v>
      </c>
      <c r="O30" s="83">
        <f t="shared" si="32"/>
        <v>1.0950413223140496</v>
      </c>
      <c r="P30" s="112">
        <f t="shared" si="18"/>
        <v>276</v>
      </c>
      <c r="Q30" s="112">
        <v>63</v>
      </c>
      <c r="R30" s="72">
        <f t="shared" si="27"/>
        <v>1.295774647887324</v>
      </c>
      <c r="S30" s="74">
        <f t="shared" si="24"/>
        <v>0.29577464788732399</v>
      </c>
      <c r="T30" s="78">
        <f t="shared" si="25"/>
        <v>1.8529411764705883</v>
      </c>
      <c r="V30" s="6">
        <f t="shared" si="8"/>
        <v>550.71428571428567</v>
      </c>
      <c r="W30" s="57">
        <f t="shared" si="9"/>
        <v>3855</v>
      </c>
      <c r="X30" s="57">
        <f t="shared" si="31"/>
        <v>1181</v>
      </c>
      <c r="Y30" s="57">
        <f t="shared" si="17"/>
        <v>233</v>
      </c>
      <c r="Z30" s="6">
        <f t="shared" si="6"/>
        <v>33.285714285714285</v>
      </c>
      <c r="AA30" s="71">
        <v>1131</v>
      </c>
      <c r="AB30" s="6">
        <f t="shared" si="10"/>
        <v>689.42857142857144</v>
      </c>
      <c r="AC30" s="6">
        <f t="shared" si="26"/>
        <v>168.71428571428572</v>
      </c>
      <c r="AF30">
        <v>265</v>
      </c>
      <c r="AG30">
        <v>314</v>
      </c>
      <c r="AH30">
        <f t="shared" si="12"/>
        <v>254.71428571428572</v>
      </c>
      <c r="AJ30">
        <v>105</v>
      </c>
      <c r="AK30">
        <f t="shared" si="13"/>
        <v>67.857142857142861</v>
      </c>
      <c r="AY30">
        <v>48000</v>
      </c>
      <c r="AZ30">
        <v>1836</v>
      </c>
      <c r="BA30">
        <v>43</v>
      </c>
      <c r="BB30">
        <v>93</v>
      </c>
    </row>
    <row r="31" spans="1:54" x14ac:dyDescent="0.3">
      <c r="A31" s="70">
        <v>28</v>
      </c>
      <c r="C31" s="73">
        <v>43915</v>
      </c>
      <c r="D31" s="65">
        <f t="shared" si="14"/>
        <v>3368</v>
      </c>
      <c r="E31" s="114">
        <f t="shared" si="15"/>
        <v>6412</v>
      </c>
      <c r="F31" s="112">
        <v>852</v>
      </c>
      <c r="G31" s="72">
        <f t="shared" si="2"/>
        <v>1.1532374100719425</v>
      </c>
      <c r="H31" s="74">
        <f t="shared" si="3"/>
        <v>0.15323741007194247</v>
      </c>
      <c r="I31" s="118">
        <f t="shared" si="4"/>
        <v>0.16484305228333959</v>
      </c>
      <c r="J31" s="72">
        <f t="shared" si="5"/>
        <v>1.0505548705302097</v>
      </c>
      <c r="K31" s="114">
        <v>1836</v>
      </c>
      <c r="L31" s="112">
        <f t="shared" si="21"/>
        <v>341</v>
      </c>
      <c r="M31" s="72">
        <f t="shared" si="28"/>
        <v>1.2280936454849498</v>
      </c>
      <c r="N31" s="74">
        <f t="shared" ref="N31" si="33">M31-1</f>
        <v>0.22809364548494981</v>
      </c>
      <c r="O31" s="83">
        <f t="shared" si="32"/>
        <v>1.2867924528301886</v>
      </c>
      <c r="P31" s="112">
        <f t="shared" si="18"/>
        <v>356</v>
      </c>
      <c r="Q31" s="112">
        <v>80</v>
      </c>
      <c r="R31" s="72">
        <f t="shared" si="27"/>
        <v>1.2898550724637681</v>
      </c>
      <c r="S31" s="74">
        <f t="shared" si="24"/>
        <v>0.28985507246376807</v>
      </c>
      <c r="T31" s="78">
        <f t="shared" si="25"/>
        <v>1.2698412698412698</v>
      </c>
      <c r="V31" s="6">
        <f t="shared" si="8"/>
        <v>623</v>
      </c>
      <c r="W31" s="57">
        <f t="shared" si="9"/>
        <v>4361</v>
      </c>
      <c r="X31" s="57">
        <f t="shared" si="31"/>
        <v>1428</v>
      </c>
      <c r="Y31" s="57">
        <f t="shared" si="17"/>
        <v>298</v>
      </c>
      <c r="Z31" s="6">
        <f t="shared" si="6"/>
        <v>42.571428571428569</v>
      </c>
      <c r="AA31" s="71">
        <v>1053</v>
      </c>
      <c r="AB31" s="6">
        <f t="shared" si="10"/>
        <v>748.28571428571433</v>
      </c>
      <c r="AC31" s="6">
        <f t="shared" si="26"/>
        <v>204</v>
      </c>
      <c r="AF31">
        <v>341</v>
      </c>
      <c r="AG31">
        <v>556</v>
      </c>
      <c r="AH31">
        <f t="shared" si="12"/>
        <v>313.57142857142856</v>
      </c>
      <c r="AJ31">
        <v>119</v>
      </c>
      <c r="AK31">
        <f t="shared" si="13"/>
        <v>78.714285714285708</v>
      </c>
      <c r="AY31">
        <v>48000</v>
      </c>
      <c r="AZ31">
        <v>1836</v>
      </c>
      <c r="BA31">
        <v>43</v>
      </c>
      <c r="BB31">
        <v>93</v>
      </c>
    </row>
    <row r="32" spans="1:54" x14ac:dyDescent="0.3">
      <c r="A32" s="70">
        <v>29</v>
      </c>
      <c r="C32" s="73">
        <v>43916</v>
      </c>
      <c r="D32" s="65">
        <f t="shared" si="14"/>
        <v>3827</v>
      </c>
      <c r="E32" s="114">
        <f t="shared" si="15"/>
        <v>7431</v>
      </c>
      <c r="F32" s="112">
        <v>1019</v>
      </c>
      <c r="G32" s="72">
        <f t="shared" si="2"/>
        <v>1.1589207735495946</v>
      </c>
      <c r="H32" s="74">
        <f t="shared" si="3"/>
        <v>0.15892077354959455</v>
      </c>
      <c r="I32" s="118">
        <f t="shared" si="4"/>
        <v>0.15407543678617769</v>
      </c>
      <c r="J32" s="72">
        <f t="shared" si="5"/>
        <v>1.1960093896713615</v>
      </c>
      <c r="K32" s="114">
        <v>2151</v>
      </c>
      <c r="L32" s="112">
        <f t="shared" si="21"/>
        <v>315</v>
      </c>
      <c r="M32" s="72">
        <f t="shared" si="28"/>
        <v>1.1715686274509804</v>
      </c>
      <c r="N32" s="74">
        <f t="shared" ref="N32" si="34">M32-1</f>
        <v>0.17156862745098045</v>
      </c>
      <c r="O32" s="83">
        <f t="shared" si="32"/>
        <v>0.92375366568914952</v>
      </c>
      <c r="P32" s="112">
        <f t="shared" si="18"/>
        <v>434</v>
      </c>
      <c r="Q32" s="112">
        <v>78</v>
      </c>
      <c r="R32" s="72">
        <f t="shared" si="27"/>
        <v>1.2191011235955056</v>
      </c>
      <c r="S32" s="74">
        <f t="shared" si="24"/>
        <v>0.2191011235955056</v>
      </c>
      <c r="T32" s="78">
        <f t="shared" ref="T32:T37" si="35">Q32/Q31</f>
        <v>0.97499999999999998</v>
      </c>
      <c r="V32" s="6">
        <f t="shared" si="8"/>
        <v>710.14285714285711</v>
      </c>
      <c r="W32" s="57">
        <f t="shared" si="9"/>
        <v>4971</v>
      </c>
      <c r="X32" s="57">
        <f t="shared" si="31"/>
        <v>1662</v>
      </c>
      <c r="Y32" s="57">
        <f t="shared" si="17"/>
        <v>358</v>
      </c>
      <c r="Z32" s="6">
        <f t="shared" si="6"/>
        <v>51.142857142857146</v>
      </c>
      <c r="AA32" s="71">
        <v>1050</v>
      </c>
      <c r="AB32" s="6">
        <f t="shared" si="10"/>
        <v>824.71428571428567</v>
      </c>
      <c r="AC32" s="6">
        <f t="shared" si="26"/>
        <v>237.42857142857142</v>
      </c>
      <c r="AF32">
        <v>315</v>
      </c>
      <c r="AG32">
        <v>481</v>
      </c>
      <c r="AH32">
        <f t="shared" si="12"/>
        <v>357.71428571428572</v>
      </c>
      <c r="AJ32">
        <v>102</v>
      </c>
      <c r="AK32">
        <f t="shared" si="13"/>
        <v>85.571428571428569</v>
      </c>
      <c r="AY32">
        <v>48000</v>
      </c>
      <c r="AZ32">
        <v>1836</v>
      </c>
      <c r="BA32">
        <v>43</v>
      </c>
      <c r="BB32">
        <v>93</v>
      </c>
    </row>
    <row r="33" spans="1:54" x14ac:dyDescent="0.3">
      <c r="A33" s="70">
        <v>30</v>
      </c>
      <c r="C33" s="73">
        <v>43917</v>
      </c>
      <c r="D33" s="65">
        <f t="shared" si="14"/>
        <v>4385</v>
      </c>
      <c r="E33" s="114">
        <f t="shared" si="15"/>
        <v>8603</v>
      </c>
      <c r="F33" s="112">
        <v>1172</v>
      </c>
      <c r="G33" s="72">
        <f t="shared" si="2"/>
        <v>1.1577176692235231</v>
      </c>
      <c r="H33" s="74">
        <f t="shared" si="3"/>
        <v>0.15771766922352315</v>
      </c>
      <c r="I33" s="118">
        <f t="shared" si="4"/>
        <v>0.1540574173397779</v>
      </c>
      <c r="J33" s="72">
        <f t="shared" si="5"/>
        <v>1.1501472031403337</v>
      </c>
      <c r="K33" s="114">
        <f t="shared" ref="K33:K38" si="36">K32+L33</f>
        <v>2500</v>
      </c>
      <c r="L33" s="112">
        <v>349</v>
      </c>
      <c r="M33" s="72">
        <f t="shared" si="28"/>
        <v>1.1622501162250116</v>
      </c>
      <c r="N33" s="74">
        <f>M33-1</f>
        <v>0.16225011622501162</v>
      </c>
      <c r="O33" s="83">
        <f t="shared" si="32"/>
        <v>1.107936507936508</v>
      </c>
      <c r="P33" s="112">
        <f t="shared" si="18"/>
        <v>546</v>
      </c>
      <c r="Q33" s="112">
        <v>112</v>
      </c>
      <c r="R33" s="72">
        <f t="shared" si="27"/>
        <v>1.2580645161290323</v>
      </c>
      <c r="S33" s="74">
        <f>R33-1</f>
        <v>0.25806451612903225</v>
      </c>
      <c r="T33" s="78">
        <f t="shared" si="35"/>
        <v>1.4358974358974359</v>
      </c>
      <c r="V33" s="6">
        <f t="shared" si="8"/>
        <v>801.28571428571433</v>
      </c>
      <c r="W33" s="57">
        <f t="shared" si="9"/>
        <v>5609</v>
      </c>
      <c r="X33" s="57">
        <f t="shared" si="31"/>
        <v>1857</v>
      </c>
      <c r="Y33" s="57">
        <f t="shared" si="17"/>
        <v>440</v>
      </c>
      <c r="Z33" s="6">
        <f t="shared" si="6"/>
        <v>62.857142857142854</v>
      </c>
      <c r="AA33" s="71">
        <v>1193</v>
      </c>
      <c r="AB33" s="6">
        <f t="shared" si="10"/>
        <v>894.57142857142856</v>
      </c>
      <c r="AC33" s="6">
        <f t="shared" si="26"/>
        <v>265.28571428571428</v>
      </c>
      <c r="AF33">
        <v>349</v>
      </c>
      <c r="AG33">
        <v>483</v>
      </c>
      <c r="AH33">
        <f t="shared" si="12"/>
        <v>392.71428571428572</v>
      </c>
      <c r="AJ33">
        <v>146</v>
      </c>
      <c r="AK33">
        <f t="shared" si="13"/>
        <v>98</v>
      </c>
      <c r="AY33">
        <v>48000</v>
      </c>
      <c r="AZ33">
        <v>1836</v>
      </c>
      <c r="BA33">
        <v>43</v>
      </c>
      <c r="BB33">
        <v>93</v>
      </c>
    </row>
    <row r="34" spans="1:54" x14ac:dyDescent="0.3">
      <c r="A34" s="70">
        <v>31</v>
      </c>
      <c r="C34" s="73">
        <v>43918</v>
      </c>
      <c r="D34" s="116">
        <f t="shared" si="14"/>
        <v>5010</v>
      </c>
      <c r="E34" s="117">
        <f t="shared" si="15"/>
        <v>9762</v>
      </c>
      <c r="F34" s="115">
        <v>1159</v>
      </c>
      <c r="G34" s="109">
        <f t="shared" ref="G34" si="37">E34/E33</f>
        <v>1.1347204463559224</v>
      </c>
      <c r="H34" s="118">
        <f t="shared" ref="H34" si="38">(G34-1)</f>
        <v>0.1347204463559224</v>
      </c>
      <c r="I34" s="118">
        <f t="shared" si="4"/>
        <v>0.15507381869469219</v>
      </c>
      <c r="J34" s="109">
        <f t="shared" ref="J34" si="39">F34/F33</f>
        <v>0.98890784982935154</v>
      </c>
      <c r="K34" s="117">
        <f t="shared" si="36"/>
        <v>2954</v>
      </c>
      <c r="L34" s="115">
        <v>454</v>
      </c>
      <c r="M34" s="109">
        <f t="shared" ref="M34" si="40">K34/K33</f>
        <v>1.1816</v>
      </c>
      <c r="N34" s="118">
        <f t="shared" ref="N34" si="41">M34-1</f>
        <v>0.18159999999999998</v>
      </c>
      <c r="O34" s="120">
        <f t="shared" si="32"/>
        <v>1.3008595988538683</v>
      </c>
      <c r="P34" s="115">
        <f t="shared" ref="P34" si="42">P33+Q34</f>
        <v>639</v>
      </c>
      <c r="Q34" s="115">
        <v>93</v>
      </c>
      <c r="R34" s="109">
        <f t="shared" si="27"/>
        <v>1.1703296703296704</v>
      </c>
      <c r="S34" s="118">
        <f t="shared" ref="S34" si="43">R34-1</f>
        <v>0.17032967032967039</v>
      </c>
      <c r="T34" s="119">
        <f t="shared" si="35"/>
        <v>0.8303571428571429</v>
      </c>
      <c r="V34" s="6">
        <f t="shared" si="8"/>
        <v>875.85714285714289</v>
      </c>
      <c r="W34" s="57">
        <f t="shared" si="9"/>
        <v>6131</v>
      </c>
      <c r="X34" s="57">
        <f t="shared" si="31"/>
        <v>2118</v>
      </c>
      <c r="Y34" s="57">
        <f t="shared" si="17"/>
        <v>503</v>
      </c>
      <c r="Z34" s="6">
        <f t="shared" si="6"/>
        <v>71.857142857142861</v>
      </c>
      <c r="AA34" s="4">
        <v>994</v>
      </c>
      <c r="AB34" s="6">
        <f t="shared" si="10"/>
        <v>941</v>
      </c>
      <c r="AC34" s="6">
        <f t="shared" si="26"/>
        <v>302.57142857142856</v>
      </c>
      <c r="AF34">
        <v>454</v>
      </c>
      <c r="AG34">
        <v>528</v>
      </c>
      <c r="AH34">
        <f t="shared" si="12"/>
        <v>424.28571428571428</v>
      </c>
      <c r="AJ34">
        <v>112</v>
      </c>
      <c r="AK34">
        <f t="shared" si="13"/>
        <v>105.57142857142857</v>
      </c>
      <c r="AY34">
        <v>48000</v>
      </c>
      <c r="AZ34">
        <v>1836</v>
      </c>
      <c r="BA34">
        <v>43</v>
      </c>
      <c r="BB34">
        <v>93</v>
      </c>
    </row>
    <row r="35" spans="1:54" x14ac:dyDescent="0.3">
      <c r="A35" s="70">
        <v>32</v>
      </c>
      <c r="C35" s="73">
        <v>43919</v>
      </c>
      <c r="D35" s="116">
        <f t="shared" si="14"/>
        <v>5508</v>
      </c>
      <c r="E35" s="117">
        <f t="shared" si="15"/>
        <v>10866</v>
      </c>
      <c r="F35" s="115">
        <v>1104</v>
      </c>
      <c r="G35" s="109">
        <f t="shared" ref="G35:G36" si="44">E35/E34</f>
        <v>1.1130915795943455</v>
      </c>
      <c r="H35" s="118">
        <f t="shared" ref="H35:H36" si="45">(G35-1)</f>
        <v>0.11309157959434546</v>
      </c>
      <c r="I35" s="118">
        <f t="shared" si="4"/>
        <v>0.14353757575906562</v>
      </c>
      <c r="J35" s="109">
        <f t="shared" ref="J35:J36" si="46">F35/F34</f>
        <v>0.95254529767040552</v>
      </c>
      <c r="K35" s="117">
        <f t="shared" si="36"/>
        <v>3483</v>
      </c>
      <c r="L35" s="115">
        <v>529</v>
      </c>
      <c r="M35" s="109">
        <f t="shared" ref="M35" si="47">K35/K34</f>
        <v>1.1790792146242384</v>
      </c>
      <c r="N35" s="118">
        <f t="shared" ref="N35:N36" si="48">M35-1</f>
        <v>0.17907921462423837</v>
      </c>
      <c r="O35" s="120">
        <f>L35/L34</f>
        <v>1.1651982378854626</v>
      </c>
      <c r="P35" s="115">
        <f t="shared" ref="P35:P36" si="49">P34+Q35</f>
        <v>771</v>
      </c>
      <c r="Q35" s="115">
        <v>132</v>
      </c>
      <c r="R35" s="109">
        <f t="shared" ref="R35:R36" si="50">P35/P34</f>
        <v>1.2065727699530517</v>
      </c>
      <c r="S35" s="118">
        <f t="shared" ref="S35:S36" si="51">R35-1</f>
        <v>0.20657276995305174</v>
      </c>
      <c r="T35" s="119">
        <f t="shared" si="35"/>
        <v>1.4193548387096775</v>
      </c>
      <c r="U35" s="70"/>
      <c r="V35" s="6">
        <f t="shared" si="8"/>
        <v>951.71428571428567</v>
      </c>
      <c r="W35" s="57">
        <f t="shared" ref="W35:W40" si="52">SUM(F29:F35)</f>
        <v>6662</v>
      </c>
      <c r="X35" s="57">
        <f t="shared" si="31"/>
        <v>2495</v>
      </c>
      <c r="Y35" s="57">
        <f t="shared" si="17"/>
        <v>592</v>
      </c>
      <c r="Z35" s="6">
        <f t="shared" si="6"/>
        <v>84.571428571428569</v>
      </c>
      <c r="AA35" s="4">
        <v>744</v>
      </c>
      <c r="AB35" s="6">
        <f t="shared" si="10"/>
        <v>969.42857142857144</v>
      </c>
      <c r="AC35" s="6">
        <f t="shared" si="26"/>
        <v>356.42857142857144</v>
      </c>
      <c r="AF35">
        <v>529</v>
      </c>
      <c r="AG35">
        <v>477</v>
      </c>
      <c r="AH35">
        <f t="shared" si="12"/>
        <v>446.42857142857144</v>
      </c>
      <c r="AJ35">
        <v>141</v>
      </c>
      <c r="AK35">
        <f t="shared" si="13"/>
        <v>114</v>
      </c>
      <c r="AY35">
        <v>48000</v>
      </c>
      <c r="AZ35">
        <v>1836</v>
      </c>
      <c r="BA35">
        <v>43</v>
      </c>
      <c r="BB35">
        <v>93</v>
      </c>
    </row>
    <row r="36" spans="1:54" x14ac:dyDescent="0.3">
      <c r="A36" s="70">
        <v>33</v>
      </c>
      <c r="C36" s="73">
        <v>43920</v>
      </c>
      <c r="D36" s="65">
        <f t="shared" si="14"/>
        <v>6012</v>
      </c>
      <c r="E36" s="117">
        <f t="shared" si="15"/>
        <v>11750</v>
      </c>
      <c r="F36" s="115">
        <v>884</v>
      </c>
      <c r="G36" s="109">
        <f t="shared" si="44"/>
        <v>1.0813546843364623</v>
      </c>
      <c r="H36" s="118">
        <f t="shared" si="45"/>
        <v>8.1354684336462313E-2</v>
      </c>
      <c r="I36" s="118">
        <f t="shared" si="4"/>
        <v>0.12916103061196957</v>
      </c>
      <c r="J36" s="109">
        <f t="shared" si="46"/>
        <v>0.80072463768115942</v>
      </c>
      <c r="K36" s="117">
        <f t="shared" si="36"/>
        <v>3990</v>
      </c>
      <c r="L36" s="115">
        <v>507</v>
      </c>
      <c r="M36" s="109">
        <f>K36/K35</f>
        <v>1.1455641688199827</v>
      </c>
      <c r="N36" s="118">
        <f t="shared" si="48"/>
        <v>0.14556416881998269</v>
      </c>
      <c r="O36" s="120">
        <f t="shared" si="32"/>
        <v>0.9584120982986768</v>
      </c>
      <c r="P36" s="115">
        <f t="shared" si="49"/>
        <v>864</v>
      </c>
      <c r="Q36" s="115">
        <v>93</v>
      </c>
      <c r="R36" s="109">
        <f t="shared" si="50"/>
        <v>1.1206225680933852</v>
      </c>
      <c r="S36" s="118">
        <f t="shared" si="51"/>
        <v>0.12062256809338523</v>
      </c>
      <c r="T36" s="119">
        <f t="shared" si="35"/>
        <v>0.70454545454545459</v>
      </c>
      <c r="V36" s="6">
        <f>W36/7</f>
        <v>1000.1428571428571</v>
      </c>
      <c r="W36" s="57">
        <f t="shared" si="52"/>
        <v>7001</v>
      </c>
      <c r="X36" s="57">
        <f t="shared" si="31"/>
        <v>2760</v>
      </c>
      <c r="Y36" s="57">
        <f t="shared" si="17"/>
        <v>651</v>
      </c>
      <c r="Z36" s="6">
        <f t="shared" si="6"/>
        <v>93</v>
      </c>
      <c r="AA36" s="4">
        <v>802</v>
      </c>
      <c r="AB36" s="6">
        <f t="shared" si="10"/>
        <v>995.28571428571433</v>
      </c>
      <c r="AC36" s="6">
        <f t="shared" si="26"/>
        <v>394.28571428571428</v>
      </c>
      <c r="AF36">
        <v>507</v>
      </c>
      <c r="AG36">
        <v>386</v>
      </c>
      <c r="AH36">
        <f t="shared" si="12"/>
        <v>460.71428571428572</v>
      </c>
      <c r="AJ36">
        <v>141</v>
      </c>
      <c r="AK36">
        <f t="shared" si="13"/>
        <v>123.71428571428571</v>
      </c>
      <c r="AY36">
        <v>48000</v>
      </c>
      <c r="AZ36">
        <v>1836</v>
      </c>
      <c r="BA36">
        <v>43</v>
      </c>
      <c r="BB36">
        <v>93</v>
      </c>
    </row>
    <row r="37" spans="1:54" x14ac:dyDescent="0.3">
      <c r="A37" s="70">
        <v>34</v>
      </c>
      <c r="C37" s="73">
        <v>43921</v>
      </c>
      <c r="D37" s="116">
        <f t="shared" si="14"/>
        <v>5999</v>
      </c>
      <c r="E37" s="117">
        <f t="shared" si="15"/>
        <v>12595</v>
      </c>
      <c r="F37" s="115">
        <v>845</v>
      </c>
      <c r="G37" s="109">
        <f t="shared" ref="G37:G38" si="53">E37/E36</f>
        <v>1.0719148936170213</v>
      </c>
      <c r="H37" s="118">
        <f t="shared" ref="H37:H38" si="54">(G37-1)</f>
        <v>7.1914893617021303E-2</v>
      </c>
      <c r="I37" s="118">
        <f>SUM(H33:H37)/5</f>
        <v>0.11175985462545493</v>
      </c>
      <c r="J37" s="109">
        <f t="shared" ref="J37:J38" si="55">F37/F36</f>
        <v>0.95588235294117652</v>
      </c>
      <c r="K37" s="117">
        <f t="shared" si="36"/>
        <v>4712</v>
      </c>
      <c r="L37" s="115">
        <v>722</v>
      </c>
      <c r="M37" s="109">
        <f t="shared" ref="M37" si="56">K37/K36</f>
        <v>1.180952380952381</v>
      </c>
      <c r="N37" s="118">
        <f t="shared" ref="N37:N38" si="57">M37-1</f>
        <v>0.18095238095238098</v>
      </c>
      <c r="O37" s="120">
        <f>L37/L36</f>
        <v>1.4240631163708086</v>
      </c>
      <c r="P37" s="115">
        <f t="shared" ref="P37:P38" si="58">P36+Q37</f>
        <v>1039</v>
      </c>
      <c r="Q37" s="115">
        <v>175</v>
      </c>
      <c r="R37" s="109">
        <f t="shared" ref="R37:R38" si="59">P37/P36</f>
        <v>1.2025462962962963</v>
      </c>
      <c r="S37" s="118">
        <f t="shared" ref="S37:S38" si="60">R37-1</f>
        <v>0.20254629629629628</v>
      </c>
      <c r="T37" s="119">
        <f t="shared" si="35"/>
        <v>1.881720430107527</v>
      </c>
      <c r="U37" s="70"/>
      <c r="V37" s="6">
        <f t="shared" ref="V37" si="61">W37/7</f>
        <v>1005</v>
      </c>
      <c r="W37" s="57">
        <f t="shared" si="52"/>
        <v>7035</v>
      </c>
      <c r="X37" s="57">
        <f t="shared" si="31"/>
        <v>3217</v>
      </c>
      <c r="Y37" s="57">
        <f t="shared" si="17"/>
        <v>763</v>
      </c>
      <c r="Z37" s="6">
        <f t="shared" si="6"/>
        <v>109</v>
      </c>
      <c r="AA37" s="4">
        <v>1127</v>
      </c>
      <c r="AB37" s="6">
        <f t="shared" si="10"/>
        <v>994.71428571428567</v>
      </c>
      <c r="AC37" s="6">
        <f t="shared" si="26"/>
        <v>459.57142857142856</v>
      </c>
      <c r="AF37">
        <v>722</v>
      </c>
      <c r="AG37">
        <v>329</v>
      </c>
      <c r="AH37">
        <f t="shared" si="12"/>
        <v>462.85714285714283</v>
      </c>
      <c r="AJ37">
        <v>136</v>
      </c>
      <c r="AK37">
        <f t="shared" si="13"/>
        <v>128.14285714285714</v>
      </c>
      <c r="AY37">
        <v>48000</v>
      </c>
      <c r="AZ37">
        <v>1836</v>
      </c>
      <c r="BA37">
        <v>43</v>
      </c>
      <c r="BB37">
        <v>93</v>
      </c>
    </row>
    <row r="38" spans="1:54" x14ac:dyDescent="0.3">
      <c r="A38" s="70">
        <v>35</v>
      </c>
      <c r="C38" s="73">
        <v>43922</v>
      </c>
      <c r="D38" s="65">
        <f t="shared" si="14"/>
        <v>6263</v>
      </c>
      <c r="E38" s="117">
        <f t="shared" si="15"/>
        <v>13614</v>
      </c>
      <c r="F38" s="115">
        <v>1019</v>
      </c>
      <c r="G38" s="109">
        <f t="shared" si="53"/>
        <v>1.0809051210797935</v>
      </c>
      <c r="H38" s="118">
        <f t="shared" si="54"/>
        <v>8.0905121079793529E-2</v>
      </c>
      <c r="I38" s="118">
        <f t="shared" ref="I38" si="62">SUM(H34:H38)/5</f>
        <v>9.6397344996709003E-2</v>
      </c>
      <c r="J38" s="109">
        <f t="shared" si="55"/>
        <v>1.2059171597633136</v>
      </c>
      <c r="K38" s="117">
        <f t="shared" si="36"/>
        <v>5159</v>
      </c>
      <c r="L38" s="115">
        <v>447</v>
      </c>
      <c r="M38" s="109">
        <f>K38/K37</f>
        <v>1.0948641765704583</v>
      </c>
      <c r="N38" s="118">
        <f t="shared" si="57"/>
        <v>9.4864176570458314E-2</v>
      </c>
      <c r="O38" s="120">
        <f t="shared" ref="O38" si="63">L38/L37</f>
        <v>0.61911357340720219</v>
      </c>
      <c r="P38" s="115">
        <f t="shared" si="58"/>
        <v>1173</v>
      </c>
      <c r="Q38" s="115">
        <v>134</v>
      </c>
      <c r="R38" s="109">
        <f t="shared" si="59"/>
        <v>1.1289701636188643</v>
      </c>
      <c r="S38" s="118">
        <f t="shared" si="60"/>
        <v>0.12897016361886426</v>
      </c>
      <c r="T38" s="119">
        <f t="shared" ref="T38:T39" si="64">Q38/Q37</f>
        <v>0.76571428571428568</v>
      </c>
      <c r="V38" s="6">
        <f>W38/7</f>
        <v>1028.8571428571429</v>
      </c>
      <c r="W38" s="57">
        <f t="shared" si="52"/>
        <v>7202</v>
      </c>
      <c r="X38" s="57">
        <f t="shared" si="31"/>
        <v>3323</v>
      </c>
      <c r="Y38" s="57">
        <f t="shared" si="17"/>
        <v>817</v>
      </c>
      <c r="Z38" s="6">
        <f t="shared" si="6"/>
        <v>116.71428571428571</v>
      </c>
      <c r="AA38" s="4">
        <v>1026</v>
      </c>
      <c r="AB38" s="6">
        <f t="shared" si="10"/>
        <v>990.85714285714289</v>
      </c>
      <c r="AC38" s="6">
        <f t="shared" si="26"/>
        <v>474.71428571428572</v>
      </c>
      <c r="AD38" t="s">
        <v>533</v>
      </c>
      <c r="AF38">
        <v>447</v>
      </c>
      <c r="AG38">
        <v>451</v>
      </c>
      <c r="AH38">
        <f t="shared" si="12"/>
        <v>447.85714285714283</v>
      </c>
      <c r="AJ38">
        <v>124</v>
      </c>
      <c r="AK38">
        <f t="shared" si="13"/>
        <v>128.85714285714286</v>
      </c>
      <c r="AY38">
        <v>48000</v>
      </c>
      <c r="AZ38">
        <v>1836</v>
      </c>
      <c r="BA38">
        <v>43</v>
      </c>
      <c r="BB38">
        <v>93</v>
      </c>
    </row>
    <row r="39" spans="1:54" x14ac:dyDescent="0.3">
      <c r="A39" s="70">
        <v>36</v>
      </c>
      <c r="C39" s="73">
        <v>43923</v>
      </c>
      <c r="D39" s="116">
        <f t="shared" si="14"/>
        <v>6491</v>
      </c>
      <c r="E39" s="117">
        <f t="shared" si="15"/>
        <v>14697</v>
      </c>
      <c r="F39" s="115">
        <v>1083</v>
      </c>
      <c r="G39" s="109">
        <f t="shared" ref="G39:G40" si="65">E39/E38</f>
        <v>1.0795504627589247</v>
      </c>
      <c r="H39" s="118">
        <f t="shared" ref="H39:H40" si="66">(G39-1)</f>
        <v>7.9550462758924745E-2</v>
      </c>
      <c r="I39" s="118">
        <f>SUM(H35:H39)/5</f>
        <v>8.5363348277309473E-2</v>
      </c>
      <c r="J39" s="109">
        <f t="shared" ref="J39:J40" si="67">F39/F38</f>
        <v>1.0628066732090284</v>
      </c>
      <c r="K39" s="117">
        <f t="shared" ref="K39:K40" si="68">K38+L39</f>
        <v>5784</v>
      </c>
      <c r="L39" s="115">
        <v>625</v>
      </c>
      <c r="M39" s="109">
        <f t="shared" ref="M39" si="69">K39/K38</f>
        <v>1.1211475092072107</v>
      </c>
      <c r="N39" s="118">
        <f t="shared" ref="N39:N40" si="70">M39-1</f>
        <v>0.12114750920721074</v>
      </c>
      <c r="O39" s="120">
        <f>L39/L38</f>
        <v>1.3982102908277405</v>
      </c>
      <c r="P39" s="115">
        <f t="shared" ref="P39:P40" si="71">P38+Q39</f>
        <v>1339</v>
      </c>
      <c r="Q39" s="115">
        <v>166</v>
      </c>
      <c r="R39" s="109">
        <f t="shared" ref="R39:R40" si="72">P39/P38</f>
        <v>1.1415174765558398</v>
      </c>
      <c r="S39" s="118">
        <f t="shared" ref="S39:S40" si="73">R39-1</f>
        <v>0.14151747655583979</v>
      </c>
      <c r="T39" s="119">
        <f t="shared" si="64"/>
        <v>1.2388059701492538</v>
      </c>
      <c r="U39" s="70"/>
      <c r="V39" s="6">
        <f t="shared" ref="V39" si="74">W39/7</f>
        <v>1038</v>
      </c>
      <c r="W39" s="57">
        <f t="shared" si="52"/>
        <v>7266</v>
      </c>
      <c r="X39" s="57">
        <f t="shared" si="31"/>
        <v>3633</v>
      </c>
      <c r="Y39" s="57">
        <f t="shared" si="17"/>
        <v>905</v>
      </c>
      <c r="Z39" s="6">
        <f t="shared" si="6"/>
        <v>129.28571428571428</v>
      </c>
      <c r="AA39" s="132">
        <v>924</v>
      </c>
      <c r="AB39" s="6">
        <f t="shared" si="10"/>
        <v>972.85714285714289</v>
      </c>
      <c r="AC39" s="6">
        <f t="shared" si="26"/>
        <v>519</v>
      </c>
      <c r="AF39">
        <v>625</v>
      </c>
      <c r="AG39">
        <v>288</v>
      </c>
      <c r="AH39">
        <f t="shared" si="12"/>
        <v>420.28571428571428</v>
      </c>
      <c r="AJ39">
        <v>49</v>
      </c>
      <c r="AK39">
        <f t="shared" si="13"/>
        <v>121.28571428571429</v>
      </c>
      <c r="AY39">
        <v>48000</v>
      </c>
      <c r="AZ39">
        <v>1836</v>
      </c>
      <c r="BA39">
        <v>43</v>
      </c>
      <c r="BB39">
        <v>93</v>
      </c>
    </row>
    <row r="40" spans="1:54" x14ac:dyDescent="0.3">
      <c r="A40" s="70">
        <v>37</v>
      </c>
      <c r="C40" s="73">
        <v>43924</v>
      </c>
      <c r="D40" s="65">
        <f t="shared" si="14"/>
        <v>6924</v>
      </c>
      <c r="E40" s="117">
        <f t="shared" si="15"/>
        <v>15723</v>
      </c>
      <c r="F40" s="115">
        <v>1026</v>
      </c>
      <c r="G40" s="109">
        <f t="shared" si="65"/>
        <v>1.0698101653398653</v>
      </c>
      <c r="H40" s="118">
        <f t="shared" si="66"/>
        <v>6.9810165339865282E-2</v>
      </c>
      <c r="I40" s="118">
        <f t="shared" ref="I40" si="75">SUM(H36:H40)/5</f>
        <v>7.6707065426413437E-2</v>
      </c>
      <c r="J40" s="109">
        <f t="shared" si="67"/>
        <v>0.94736842105263153</v>
      </c>
      <c r="K40" s="117">
        <f t="shared" si="68"/>
        <v>6286</v>
      </c>
      <c r="L40" s="115">
        <v>502</v>
      </c>
      <c r="M40" s="109">
        <f>K40/K39</f>
        <v>1.0867911479944674</v>
      </c>
      <c r="N40" s="118">
        <f t="shared" si="70"/>
        <v>8.679114799446741E-2</v>
      </c>
      <c r="O40" s="120">
        <f t="shared" ref="O40" si="76">L40/L39</f>
        <v>0.80320000000000003</v>
      </c>
      <c r="P40" s="115">
        <f t="shared" si="71"/>
        <v>1487</v>
      </c>
      <c r="Q40" s="115">
        <v>148</v>
      </c>
      <c r="R40" s="109">
        <f t="shared" si="72"/>
        <v>1.1105302464525766</v>
      </c>
      <c r="S40" s="118">
        <f t="shared" si="73"/>
        <v>0.11053024645257659</v>
      </c>
      <c r="T40" s="119">
        <f t="shared" ref="T40:T41" si="77">Q40/Q39</f>
        <v>0.89156626506024095</v>
      </c>
      <c r="V40" s="6">
        <f>W40/7</f>
        <v>1017.1428571428571</v>
      </c>
      <c r="W40" s="57">
        <f t="shared" si="52"/>
        <v>7120</v>
      </c>
      <c r="X40" s="57">
        <f t="shared" si="31"/>
        <v>3786</v>
      </c>
      <c r="Y40" s="57">
        <f t="shared" si="17"/>
        <v>941</v>
      </c>
      <c r="Z40" s="6">
        <f t="shared" si="6"/>
        <v>134.42857142857142</v>
      </c>
      <c r="AA40" s="132">
        <v>832</v>
      </c>
      <c r="AB40" s="6">
        <f t="shared" si="10"/>
        <v>921.28571428571433</v>
      </c>
      <c r="AC40" s="6">
        <f t="shared" si="26"/>
        <v>540.85714285714289</v>
      </c>
      <c r="AF40">
        <v>502</v>
      </c>
      <c r="AG40">
        <v>241</v>
      </c>
      <c r="AH40">
        <f t="shared" si="12"/>
        <v>385.71428571428572</v>
      </c>
      <c r="AJ40">
        <v>0</v>
      </c>
      <c r="AK40">
        <f t="shared" si="13"/>
        <v>100.42857142857143</v>
      </c>
      <c r="AY40">
        <v>48000</v>
      </c>
      <c r="AZ40">
        <v>1836</v>
      </c>
      <c r="BA40">
        <v>43</v>
      </c>
      <c r="BB40">
        <v>93</v>
      </c>
    </row>
    <row r="41" spans="1:54" x14ac:dyDescent="0.3">
      <c r="A41" s="70">
        <v>38</v>
      </c>
      <c r="C41" s="73">
        <v>43925</v>
      </c>
      <c r="D41" s="116">
        <f t="shared" si="14"/>
        <v>7450</v>
      </c>
      <c r="E41" s="117">
        <f t="shared" si="15"/>
        <v>16627</v>
      </c>
      <c r="F41" s="115">
        <v>904</v>
      </c>
      <c r="G41" s="109">
        <f t="shared" ref="G41:G43" si="78">E41/E40</f>
        <v>1.0574953889206895</v>
      </c>
      <c r="H41" s="118">
        <f t="shared" ref="H41:H43" si="79">(G41-1)</f>
        <v>5.7495388920689505E-2</v>
      </c>
      <c r="I41" s="118">
        <f>SUM(H37:H41)/5</f>
        <v>7.1935206343258867E-2</v>
      </c>
      <c r="J41" s="109">
        <f t="shared" ref="J41:J43" si="80">F41/F40</f>
        <v>0.88109161793372315</v>
      </c>
      <c r="K41" s="117">
        <f t="shared" ref="K41:K43" si="81">K40+L41</f>
        <v>6622</v>
      </c>
      <c r="L41" s="115">
        <v>336</v>
      </c>
      <c r="M41" s="109">
        <f t="shared" ref="M41" si="82">K41/K40</f>
        <v>1.0534521158129175</v>
      </c>
      <c r="N41" s="118">
        <f t="shared" ref="N41:N43" si="83">M41-1</f>
        <v>5.3452115812917533E-2</v>
      </c>
      <c r="O41" s="120">
        <f>L41/L40</f>
        <v>0.66932270916334657</v>
      </c>
      <c r="P41" s="115">
        <f t="shared" ref="P41:P43" si="84">P40+Q41</f>
        <v>1651</v>
      </c>
      <c r="Q41" s="115">
        <v>164</v>
      </c>
      <c r="R41" s="109">
        <f t="shared" ref="R41:R43" si="85">P41/P40</f>
        <v>1.1102891728312039</v>
      </c>
      <c r="S41" s="118">
        <f t="shared" ref="S41:S43" si="86">R41-1</f>
        <v>0.11028917283120387</v>
      </c>
      <c r="T41" s="119">
        <f t="shared" si="77"/>
        <v>1.1081081081081081</v>
      </c>
      <c r="U41" s="70"/>
      <c r="V41" s="6">
        <f t="shared" ref="V41" si="87">W41/7</f>
        <v>980.71428571428567</v>
      </c>
      <c r="W41" s="57">
        <f t="shared" ref="W41:W42" si="88">SUM(F35:F41)</f>
        <v>6865</v>
      </c>
      <c r="X41" s="57">
        <f t="shared" si="31"/>
        <v>3668</v>
      </c>
      <c r="Y41" s="57">
        <f t="shared" si="17"/>
        <v>1012</v>
      </c>
      <c r="Z41" s="6">
        <f t="shared" si="6"/>
        <v>144.57142857142858</v>
      </c>
      <c r="AA41" s="6"/>
      <c r="AB41" s="6"/>
      <c r="AC41" s="6">
        <f t="shared" si="26"/>
        <v>524</v>
      </c>
      <c r="AF41">
        <v>336</v>
      </c>
      <c r="AG41">
        <v>119</v>
      </c>
      <c r="AH41">
        <f t="shared" si="12"/>
        <v>327.28571428571428</v>
      </c>
      <c r="AJ41">
        <v>2</v>
      </c>
      <c r="AK41">
        <f>SUM(AJ35:AJ41)/7</f>
        <v>84.714285714285708</v>
      </c>
      <c r="AY41">
        <v>48000</v>
      </c>
      <c r="AZ41">
        <v>1836</v>
      </c>
      <c r="BA41">
        <v>43</v>
      </c>
      <c r="BB41">
        <v>93</v>
      </c>
    </row>
    <row r="42" spans="1:54" x14ac:dyDescent="0.3">
      <c r="A42" s="70">
        <v>39</v>
      </c>
      <c r="C42" s="73">
        <v>43926</v>
      </c>
      <c r="D42" s="65">
        <f t="shared" si="14"/>
        <v>7986</v>
      </c>
      <c r="E42" s="117">
        <f t="shared" si="15"/>
        <v>17851</v>
      </c>
      <c r="F42" s="115">
        <v>1224</v>
      </c>
      <c r="G42" s="109">
        <f t="shared" si="78"/>
        <v>1.0736152041859626</v>
      </c>
      <c r="H42" s="118">
        <f t="shared" si="79"/>
        <v>7.3615204185962568E-2</v>
      </c>
      <c r="I42" s="118">
        <f t="shared" ref="I42:I43" si="89">SUM(H38:H42)/5</f>
        <v>7.2275268457047126E-2</v>
      </c>
      <c r="J42" s="109">
        <f t="shared" si="80"/>
        <v>1.3539823008849559</v>
      </c>
      <c r="K42" s="117">
        <f t="shared" si="81"/>
        <v>6875</v>
      </c>
      <c r="L42" s="115">
        <v>253</v>
      </c>
      <c r="M42" s="109">
        <f t="shared" ref="M42:M47" si="90">K42/K41</f>
        <v>1.0382059800664452</v>
      </c>
      <c r="N42" s="118">
        <f t="shared" si="83"/>
        <v>3.8205980066445155E-2</v>
      </c>
      <c r="O42" s="120">
        <f t="shared" ref="O42:O43" si="91">L42/L41</f>
        <v>0.75297619047619047</v>
      </c>
      <c r="P42" s="115">
        <f t="shared" si="84"/>
        <v>1766</v>
      </c>
      <c r="Q42" s="115">
        <v>115</v>
      </c>
      <c r="R42" s="109">
        <f t="shared" si="85"/>
        <v>1.0696547546941249</v>
      </c>
      <c r="S42" s="118">
        <f t="shared" si="86"/>
        <v>6.9654754694124854E-2</v>
      </c>
      <c r="T42" s="119">
        <f t="shared" ref="T42:T43" si="92">Q42/Q41</f>
        <v>0.70121951219512191</v>
      </c>
      <c r="V42" s="6">
        <f t="shared" ref="V42:V48" si="93">W42/7</f>
        <v>997.85714285714289</v>
      </c>
      <c r="W42" s="57">
        <f t="shared" si="88"/>
        <v>6985</v>
      </c>
      <c r="X42" s="57">
        <f t="shared" si="31"/>
        <v>3392</v>
      </c>
      <c r="Y42" s="57">
        <f t="shared" si="17"/>
        <v>995</v>
      </c>
      <c r="Z42" s="6">
        <f t="shared" si="6"/>
        <v>142.14285714285714</v>
      </c>
      <c r="AA42" s="6"/>
      <c r="AB42" s="6"/>
      <c r="AC42" s="6">
        <f t="shared" si="26"/>
        <v>484.57142857142856</v>
      </c>
      <c r="AY42">
        <v>48000</v>
      </c>
      <c r="AZ42">
        <v>1836</v>
      </c>
      <c r="BA42">
        <v>43</v>
      </c>
      <c r="BB42">
        <v>93</v>
      </c>
    </row>
    <row r="43" spans="1:54" x14ac:dyDescent="0.3">
      <c r="A43" s="70">
        <v>40</v>
      </c>
      <c r="C43" s="73">
        <v>43927</v>
      </c>
      <c r="D43" s="65">
        <f t="shared" ref="D43:D44" si="94">E42-P43-K43</f>
        <v>8849</v>
      </c>
      <c r="E43" s="117">
        <f t="shared" ref="E43:E44" si="95">P43+D43+F43+K43</f>
        <v>18803</v>
      </c>
      <c r="F43" s="115">
        <v>952</v>
      </c>
      <c r="G43" s="109">
        <f t="shared" si="78"/>
        <v>1.0533303456388998</v>
      </c>
      <c r="H43" s="118">
        <f t="shared" si="79"/>
        <v>5.3330345638899823E-2</v>
      </c>
      <c r="I43" s="118">
        <f t="shared" si="89"/>
        <v>6.6760313368868382E-2</v>
      </c>
      <c r="J43" s="109">
        <f t="shared" si="80"/>
        <v>0.77777777777777779</v>
      </c>
      <c r="K43" s="117">
        <f t="shared" si="81"/>
        <v>7135</v>
      </c>
      <c r="L43" s="115">
        <v>260</v>
      </c>
      <c r="M43" s="109">
        <f t="shared" si="90"/>
        <v>1.0378181818181818</v>
      </c>
      <c r="N43" s="118">
        <f t="shared" si="83"/>
        <v>3.7818181818181751E-2</v>
      </c>
      <c r="O43" s="120">
        <f t="shared" si="91"/>
        <v>1.0276679841897234</v>
      </c>
      <c r="P43" s="115">
        <f t="shared" si="84"/>
        <v>1867</v>
      </c>
      <c r="Q43" s="115">
        <v>101</v>
      </c>
      <c r="R43" s="109">
        <f t="shared" si="85"/>
        <v>1.0571913929784824</v>
      </c>
      <c r="S43" s="118">
        <f t="shared" si="86"/>
        <v>5.7191392978482414E-2</v>
      </c>
      <c r="T43" s="119">
        <f t="shared" si="92"/>
        <v>0.87826086956521743</v>
      </c>
      <c r="V43" s="6">
        <f t="shared" si="93"/>
        <v>1007.5714285714286</v>
      </c>
      <c r="W43" s="57">
        <f t="shared" ref="W43" si="96">SUM(F37:F43)</f>
        <v>7053</v>
      </c>
      <c r="X43" s="57">
        <f t="shared" ref="X43:X44" si="97">SUM(L37:L43)</f>
        <v>3145</v>
      </c>
      <c r="Y43" s="57">
        <f t="shared" ref="Y43:Y44" si="98">SUM(Q37:Q43)</f>
        <v>1003</v>
      </c>
      <c r="Z43" s="6">
        <f t="shared" ref="Z43:Z44" si="99">Y43/7</f>
        <v>143.28571428571428</v>
      </c>
      <c r="AA43" s="132">
        <v>833</v>
      </c>
      <c r="AB43" s="6">
        <f t="shared" ref="AB43" si="100">SUM(AA37:AA43)/7</f>
        <v>677.42857142857144</v>
      </c>
      <c r="AC43" s="6">
        <f t="shared" ref="AC43:AC44" si="101">X43/7</f>
        <v>449.28571428571428</v>
      </c>
      <c r="AF43">
        <v>170</v>
      </c>
      <c r="AG43">
        <v>-3</v>
      </c>
      <c r="AH43">
        <f t="shared" ref="AH43" si="102">SUM(AG37:AG43)/7</f>
        <v>203.57142857142858</v>
      </c>
      <c r="AJ43">
        <v>4</v>
      </c>
      <c r="AK43">
        <f t="shared" ref="AK43" si="103">SUM(AJ37:AJ43)/7</f>
        <v>45</v>
      </c>
      <c r="AY43">
        <v>48000</v>
      </c>
      <c r="AZ43">
        <v>1836</v>
      </c>
      <c r="BA43">
        <v>43</v>
      </c>
      <c r="BB43">
        <v>93</v>
      </c>
    </row>
    <row r="44" spans="1:54" x14ac:dyDescent="0.3">
      <c r="A44" s="70">
        <v>41</v>
      </c>
      <c r="C44" s="73">
        <v>43928</v>
      </c>
      <c r="D44" s="65">
        <f t="shared" si="94"/>
        <v>9275</v>
      </c>
      <c r="E44" s="117">
        <f t="shared" si="95"/>
        <v>19580</v>
      </c>
      <c r="F44" s="115">
        <v>777</v>
      </c>
      <c r="G44" s="109">
        <f t="shared" ref="G44:G45" si="104">E44/E43</f>
        <v>1.0413231931074829</v>
      </c>
      <c r="H44" s="118">
        <f t="shared" ref="H44:H45" si="105">(G44-1)</f>
        <v>4.1323193107482892E-2</v>
      </c>
      <c r="I44" s="118">
        <f>SUM(H40:H44)/5</f>
        <v>5.9114859438580011E-2</v>
      </c>
      <c r="J44" s="109">
        <f>F44/F43</f>
        <v>0.81617647058823528</v>
      </c>
      <c r="K44" s="117">
        <f t="shared" ref="K44:K45" si="106">K43+L44</f>
        <v>7427</v>
      </c>
      <c r="L44" s="115">
        <v>292</v>
      </c>
      <c r="M44" s="109">
        <f t="shared" si="90"/>
        <v>1.0409250175192712</v>
      </c>
      <c r="N44" s="118">
        <f t="shared" ref="N44:N45" si="107">M44-1</f>
        <v>4.0925017519271245E-2</v>
      </c>
      <c r="O44" s="120">
        <f t="shared" ref="O44:O45" si="108">L44/L43</f>
        <v>1.1230769230769231</v>
      </c>
      <c r="P44" s="115">
        <f t="shared" ref="P44:P45" si="109">P43+Q44</f>
        <v>2101</v>
      </c>
      <c r="Q44" s="115">
        <v>234</v>
      </c>
      <c r="R44" s="109">
        <f t="shared" ref="R44:R45" si="110">P44/P43</f>
        <v>1.1253347616497054</v>
      </c>
      <c r="S44" s="118">
        <f t="shared" ref="S44:S45" si="111">R44-1</f>
        <v>0.12533476164970536</v>
      </c>
      <c r="T44" s="119">
        <f t="shared" ref="T44:T45" si="112">Q44/Q43</f>
        <v>2.3168316831683167</v>
      </c>
      <c r="V44" s="6">
        <f t="shared" si="93"/>
        <v>997.85714285714289</v>
      </c>
      <c r="W44" s="57">
        <f t="shared" ref="W44" si="113">SUM(F38:F44)</f>
        <v>6985</v>
      </c>
      <c r="X44" s="57">
        <f t="shared" si="97"/>
        <v>2715</v>
      </c>
      <c r="Y44" s="57">
        <f t="shared" si="98"/>
        <v>1062</v>
      </c>
      <c r="Z44" s="6">
        <f t="shared" si="99"/>
        <v>151.71428571428572</v>
      </c>
      <c r="AA44" s="6"/>
      <c r="AB44" s="6"/>
      <c r="AC44" s="6">
        <f t="shared" si="101"/>
        <v>387.85714285714283</v>
      </c>
      <c r="AY44">
        <v>48000</v>
      </c>
      <c r="AZ44">
        <v>1836</v>
      </c>
      <c r="BA44">
        <v>43</v>
      </c>
      <c r="BB44">
        <v>93</v>
      </c>
    </row>
    <row r="45" spans="1:54" x14ac:dyDescent="0.3">
      <c r="A45" s="70">
        <v>42</v>
      </c>
      <c r="C45" s="73">
        <v>43929</v>
      </c>
      <c r="D45" s="65">
        <f t="shared" ref="D45:D46" si="114">E44-P45-K45</f>
        <v>9597</v>
      </c>
      <c r="E45" s="142">
        <f t="shared" ref="E45:E46" si="115">P45+D45+F45+K45</f>
        <v>20549</v>
      </c>
      <c r="F45" s="141">
        <v>969</v>
      </c>
      <c r="G45" s="109">
        <f t="shared" si="104"/>
        <v>1.0494892747701736</v>
      </c>
      <c r="H45" s="118">
        <f t="shared" si="105"/>
        <v>4.9489274770173619E-2</v>
      </c>
      <c r="I45" s="118">
        <f t="shared" ref="I45" si="116">SUM(H41:H45)/5</f>
        <v>5.5050681324641679E-2</v>
      </c>
      <c r="J45" s="109">
        <f t="shared" ref="J45" si="117">F45/F44</f>
        <v>1.2471042471042471</v>
      </c>
      <c r="K45" s="142">
        <f t="shared" si="106"/>
        <v>7735</v>
      </c>
      <c r="L45" s="141">
        <v>308</v>
      </c>
      <c r="M45" s="109">
        <f t="shared" si="90"/>
        <v>1.0414703110273327</v>
      </c>
      <c r="N45" s="118">
        <f t="shared" si="107"/>
        <v>4.1470311027332674E-2</v>
      </c>
      <c r="O45" s="120">
        <f t="shared" si="108"/>
        <v>1.0547945205479452</v>
      </c>
      <c r="P45" s="141">
        <f t="shared" si="109"/>
        <v>2248</v>
      </c>
      <c r="Q45" s="141">
        <v>147</v>
      </c>
      <c r="R45" s="109">
        <f t="shared" si="110"/>
        <v>1.0699666825321275</v>
      </c>
      <c r="S45" s="118">
        <f t="shared" si="111"/>
        <v>6.9966682532127455E-2</v>
      </c>
      <c r="T45" s="119">
        <f t="shared" si="112"/>
        <v>0.62820512820512819</v>
      </c>
      <c r="V45" s="6">
        <f t="shared" si="93"/>
        <v>990.71428571428567</v>
      </c>
      <c r="W45" s="57">
        <f t="shared" ref="W45" si="118">SUM(F39:F45)</f>
        <v>6935</v>
      </c>
      <c r="X45" s="57">
        <f t="shared" ref="X45" si="119">SUM(L39:L45)</f>
        <v>2576</v>
      </c>
      <c r="Y45" s="57">
        <f t="shared" ref="Y45" si="120">SUM(Q39:Q45)</f>
        <v>1075</v>
      </c>
      <c r="Z45" s="6">
        <f t="shared" ref="Z45:Z46" si="121">Y45/7</f>
        <v>153.57142857142858</v>
      </c>
      <c r="AA45" s="132">
        <v>834</v>
      </c>
      <c r="AB45" s="6">
        <f t="shared" ref="AB45" si="122">SUM(AA39:AA45)/7</f>
        <v>489</v>
      </c>
      <c r="AC45" s="6">
        <f t="shared" ref="AC45:AC46" si="123">X45/7</f>
        <v>368</v>
      </c>
      <c r="AF45" s="26"/>
      <c r="AY45">
        <v>48000</v>
      </c>
      <c r="AZ45">
        <v>1836</v>
      </c>
      <c r="BA45">
        <v>43</v>
      </c>
      <c r="BB45">
        <v>93</v>
      </c>
    </row>
    <row r="46" spans="1:54" x14ac:dyDescent="0.3">
      <c r="A46" s="70">
        <v>43</v>
      </c>
      <c r="C46" s="73">
        <v>43930</v>
      </c>
      <c r="D46" s="65">
        <f t="shared" si="114"/>
        <v>10181</v>
      </c>
      <c r="E46" s="117">
        <f t="shared" si="115"/>
        <v>21762</v>
      </c>
      <c r="F46" s="115">
        <v>1213</v>
      </c>
      <c r="G46" s="109">
        <f t="shared" ref="G46:G47" si="124">E46/E45</f>
        <v>1.0590296364786607</v>
      </c>
      <c r="H46" s="118">
        <f t="shared" ref="H46:H47" si="125">(G46-1)</f>
        <v>5.9029636478660663E-2</v>
      </c>
      <c r="I46" s="118">
        <f>SUM(H42:H46)/5</f>
        <v>5.5357530836235916E-2</v>
      </c>
      <c r="J46" s="109">
        <f>F46/F45</f>
        <v>1.2518059855521155</v>
      </c>
      <c r="K46" s="117">
        <f t="shared" ref="K46:K47" si="126">K45+L46</f>
        <v>7972</v>
      </c>
      <c r="L46" s="115">
        <v>237</v>
      </c>
      <c r="M46" s="109">
        <f t="shared" si="90"/>
        <v>1.030639948287007</v>
      </c>
      <c r="N46" s="118">
        <f t="shared" ref="N46:N47" si="127">M46-1</f>
        <v>3.0639948287007002E-2</v>
      </c>
      <c r="O46" s="120">
        <f t="shared" ref="O46:O47" si="128">L46/L45</f>
        <v>0.76948051948051943</v>
      </c>
      <c r="P46" s="115">
        <f t="shared" ref="P46:P47" si="129">P45+Q46</f>
        <v>2396</v>
      </c>
      <c r="Q46" s="115">
        <v>148</v>
      </c>
      <c r="R46" s="109">
        <f t="shared" ref="R46:R47" si="130">P46/P45</f>
        <v>1.0658362989323844</v>
      </c>
      <c r="S46" s="118">
        <f t="shared" ref="S46:S47" si="131">R46-1</f>
        <v>6.5836298932384407E-2</v>
      </c>
      <c r="T46" s="119">
        <f t="shared" ref="T46:T47" si="132">Q46/Q45</f>
        <v>1.0068027210884354</v>
      </c>
      <c r="V46" s="6">
        <f t="shared" si="93"/>
        <v>1009.2857142857143</v>
      </c>
      <c r="W46" s="57">
        <f t="shared" ref="W46" si="133">SUM(F40:F46)</f>
        <v>7065</v>
      </c>
      <c r="X46" s="57">
        <f t="shared" ref="X46:X47" si="134">SUM(L40:L46)</f>
        <v>2188</v>
      </c>
      <c r="Y46" s="57">
        <f t="shared" ref="Y46:Y47" si="135">SUM(Q40:Q46)</f>
        <v>1057</v>
      </c>
      <c r="Z46" s="6">
        <f t="shared" si="121"/>
        <v>151</v>
      </c>
      <c r="AA46" s="6"/>
      <c r="AB46" s="6"/>
      <c r="AC46" s="6">
        <f t="shared" si="123"/>
        <v>312.57142857142856</v>
      </c>
      <c r="AY46">
        <v>48000</v>
      </c>
      <c r="AZ46">
        <v>1836</v>
      </c>
      <c r="BA46">
        <v>43</v>
      </c>
      <c r="BB46">
        <v>93</v>
      </c>
    </row>
    <row r="47" spans="1:54" x14ac:dyDescent="0.3">
      <c r="A47" s="70">
        <v>44</v>
      </c>
      <c r="C47" s="73">
        <v>43931</v>
      </c>
      <c r="D47" s="65">
        <f t="shared" ref="D47:D48" si="136">E46-P47-K47</f>
        <v>11054</v>
      </c>
      <c r="E47" s="142">
        <f t="shared" ref="E47:E48" si="137">P47+D47+F47+K47</f>
        <v>23097</v>
      </c>
      <c r="F47" s="141">
        <v>1335</v>
      </c>
      <c r="G47" s="109">
        <f t="shared" si="124"/>
        <v>1.061345464571271</v>
      </c>
      <c r="H47" s="118">
        <f t="shared" si="125"/>
        <v>6.1345464571270991E-2</v>
      </c>
      <c r="I47" s="118">
        <f t="shared" ref="I47" si="138">SUM(H43:H47)/5</f>
        <v>5.2903582913297595E-2</v>
      </c>
      <c r="J47" s="109">
        <f t="shared" ref="J47" si="139">F47/F46</f>
        <v>1.1005770816158285</v>
      </c>
      <c r="K47" s="142">
        <f t="shared" si="126"/>
        <v>8197</v>
      </c>
      <c r="L47" s="141">
        <v>225</v>
      </c>
      <c r="M47" s="109">
        <f t="shared" si="90"/>
        <v>1.0282237832413448</v>
      </c>
      <c r="N47" s="118">
        <f t="shared" si="127"/>
        <v>2.822378324134478E-2</v>
      </c>
      <c r="O47" s="120">
        <f t="shared" si="128"/>
        <v>0.94936708860759489</v>
      </c>
      <c r="P47" s="141">
        <f t="shared" si="129"/>
        <v>2511</v>
      </c>
      <c r="Q47" s="141">
        <v>115</v>
      </c>
      <c r="R47" s="109">
        <f t="shared" si="130"/>
        <v>1.0479966611018363</v>
      </c>
      <c r="S47" s="118">
        <f t="shared" si="131"/>
        <v>4.7996661101836313E-2</v>
      </c>
      <c r="T47" s="119">
        <f t="shared" si="132"/>
        <v>0.77702702702702697</v>
      </c>
      <c r="V47" s="6">
        <f t="shared" si="93"/>
        <v>1053.4285714285713</v>
      </c>
      <c r="W47" s="57">
        <f t="shared" ref="W47" si="140">SUM(F41:F47)</f>
        <v>7374</v>
      </c>
      <c r="X47" s="57">
        <f t="shared" si="134"/>
        <v>1911</v>
      </c>
      <c r="Y47" s="57">
        <f t="shared" si="135"/>
        <v>1024</v>
      </c>
      <c r="Z47" s="6">
        <f t="shared" ref="Z47:Z48" si="141">Y47/7</f>
        <v>146.28571428571428</v>
      </c>
      <c r="AA47" s="132">
        <v>835</v>
      </c>
      <c r="AB47" s="6">
        <f t="shared" ref="AB47" si="142">SUM(AA41:AA47)/7</f>
        <v>357.42857142857144</v>
      </c>
      <c r="AC47" s="6">
        <f t="shared" ref="AC47:AC48" si="143">X47/7</f>
        <v>273</v>
      </c>
      <c r="AY47">
        <v>48000</v>
      </c>
      <c r="AZ47">
        <v>1836</v>
      </c>
      <c r="BA47">
        <v>43</v>
      </c>
      <c r="BB47">
        <v>93</v>
      </c>
    </row>
    <row r="48" spans="1:54" x14ac:dyDescent="0.3">
      <c r="A48" s="70">
        <v>45</v>
      </c>
      <c r="C48" s="73">
        <v>43932</v>
      </c>
      <c r="D48" s="65">
        <f t="shared" si="136"/>
        <v>12068</v>
      </c>
      <c r="E48" s="117">
        <f t="shared" si="137"/>
        <v>24413</v>
      </c>
      <c r="F48" s="115">
        <v>1316</v>
      </c>
      <c r="G48" s="109">
        <f t="shared" ref="G48:G49" si="144">E48/E47</f>
        <v>1.0569770965926311</v>
      </c>
      <c r="H48" s="118">
        <f t="shared" ref="H48:H49" si="145">(G48-1)</f>
        <v>5.697709659263106E-2</v>
      </c>
      <c r="I48" s="118">
        <f>SUM(H44:H48)/5</f>
        <v>5.3632933104043844E-2</v>
      </c>
      <c r="J48" s="109">
        <f>F48/F47</f>
        <v>0.98576779026217232</v>
      </c>
      <c r="K48" s="117">
        <f t="shared" ref="K48:K49" si="146">K47+L48</f>
        <v>8386</v>
      </c>
      <c r="L48" s="115">
        <v>189</v>
      </c>
      <c r="M48" s="109">
        <f t="shared" ref="M48:M49" si="147">K48/K47</f>
        <v>1.0230572160546541</v>
      </c>
      <c r="N48" s="118">
        <f t="shared" ref="N48:N49" si="148">M48-1</f>
        <v>2.3057216054654051E-2</v>
      </c>
      <c r="O48" s="120">
        <f t="shared" ref="O48:O49" si="149">L48/L47</f>
        <v>0.84</v>
      </c>
      <c r="P48" s="115">
        <f t="shared" ref="P48:P49" si="150">P47+Q48</f>
        <v>2643</v>
      </c>
      <c r="Q48" s="115">
        <v>132</v>
      </c>
      <c r="R48" s="109">
        <f t="shared" ref="R48:R49" si="151">P48/P47</f>
        <v>1.052568697729988</v>
      </c>
      <c r="S48" s="118">
        <f t="shared" ref="S48:S49" si="152">R48-1</f>
        <v>5.2568697729987957E-2</v>
      </c>
      <c r="T48" s="119">
        <f t="shared" ref="T48:T49" si="153">Q48/Q47</f>
        <v>1.1478260869565218</v>
      </c>
      <c r="V48" s="6">
        <f t="shared" si="93"/>
        <v>1112.2857142857142</v>
      </c>
      <c r="W48" s="57">
        <f t="shared" ref="W48" si="154">SUM(F42:F48)</f>
        <v>7786</v>
      </c>
      <c r="X48" s="57">
        <f t="shared" ref="X48:X49" si="155">SUM(L42:L48)</f>
        <v>1764</v>
      </c>
      <c r="Y48" s="57">
        <f t="shared" ref="Y48:Y49" si="156">SUM(Q42:Q48)</f>
        <v>992</v>
      </c>
      <c r="Z48" s="6">
        <f t="shared" si="141"/>
        <v>141.71428571428572</v>
      </c>
      <c r="AA48" s="6"/>
      <c r="AB48" s="6"/>
      <c r="AC48" s="6">
        <f t="shared" si="143"/>
        <v>252</v>
      </c>
      <c r="AR48" t="s">
        <v>463</v>
      </c>
    </row>
    <row r="49" spans="1:29" x14ac:dyDescent="0.3">
      <c r="A49" s="70">
        <v>46</v>
      </c>
      <c r="C49" s="73">
        <v>43933</v>
      </c>
      <c r="D49" s="65">
        <f t="shared" ref="D49" si="157">E48-P49-K49</f>
        <v>13094</v>
      </c>
      <c r="E49" s="142">
        <f>P49+D49+F49+K49-14</f>
        <v>25587</v>
      </c>
      <c r="F49" s="141">
        <v>1188</v>
      </c>
      <c r="G49" s="109">
        <f t="shared" si="144"/>
        <v>1.0480891328390611</v>
      </c>
      <c r="H49" s="118">
        <f t="shared" si="145"/>
        <v>4.8089132839061133E-2</v>
      </c>
      <c r="I49" s="118">
        <f t="shared" ref="I49" si="158">SUM(H45:H49)/5</f>
        <v>5.4986121050359493E-2</v>
      </c>
      <c r="J49" s="109">
        <f t="shared" ref="J49" si="159">F49/F48</f>
        <v>0.90273556231003038</v>
      </c>
      <c r="K49" s="142">
        <f>K48+L49-7</f>
        <v>8582</v>
      </c>
      <c r="L49" s="141">
        <v>203</v>
      </c>
      <c r="M49" s="109">
        <f t="shared" si="147"/>
        <v>1.023372287145242</v>
      </c>
      <c r="N49" s="118">
        <f t="shared" si="148"/>
        <v>2.3372287145241977E-2</v>
      </c>
      <c r="O49" s="120">
        <f t="shared" si="149"/>
        <v>1.0740740740740742</v>
      </c>
      <c r="P49" s="141">
        <f t="shared" si="150"/>
        <v>2737</v>
      </c>
      <c r="Q49" s="141">
        <v>94</v>
      </c>
      <c r="R49" s="109">
        <f t="shared" si="151"/>
        <v>1.0355656451002648</v>
      </c>
      <c r="S49" s="118">
        <f t="shared" si="152"/>
        <v>3.5565645100264831E-2</v>
      </c>
      <c r="T49" s="119">
        <f t="shared" si="153"/>
        <v>0.71212121212121215</v>
      </c>
      <c r="V49" s="6">
        <f t="shared" ref="V49" si="160">W49/7</f>
        <v>1107.1428571428571</v>
      </c>
      <c r="W49" s="57">
        <f t="shared" ref="W49" si="161">SUM(F43:F49)</f>
        <v>7750</v>
      </c>
      <c r="X49" s="57">
        <f t="shared" si="155"/>
        <v>1714</v>
      </c>
      <c r="Y49" s="57">
        <f t="shared" si="156"/>
        <v>971</v>
      </c>
      <c r="Z49" s="6">
        <f t="shared" ref="Z49" si="162">Y49/7</f>
        <v>138.71428571428572</v>
      </c>
      <c r="AA49" s="132">
        <v>836</v>
      </c>
      <c r="AB49" s="6">
        <f t="shared" ref="AB49" si="163">SUM(AA43:AA49)/7</f>
        <v>476.85714285714283</v>
      </c>
      <c r="AC49" s="6">
        <f t="shared" ref="AC49" si="164">X49/7</f>
        <v>244.85714285714286</v>
      </c>
    </row>
    <row r="50" spans="1:29" x14ac:dyDescent="0.3">
      <c r="A50" s="70">
        <v>47</v>
      </c>
    </row>
    <row r="51" spans="1:29" x14ac:dyDescent="0.3">
      <c r="A51" s="70">
        <v>48</v>
      </c>
    </row>
    <row r="52" spans="1:29" x14ac:dyDescent="0.3">
      <c r="A52" s="70">
        <v>49</v>
      </c>
    </row>
    <row r="57" spans="1:29" x14ac:dyDescent="0.3">
      <c r="O57" s="24"/>
    </row>
    <row r="58" spans="1:29" x14ac:dyDescent="0.3">
      <c r="O58" s="24"/>
    </row>
    <row r="59" spans="1:29" x14ac:dyDescent="0.3">
      <c r="K59" s="21"/>
      <c r="M59" s="35"/>
      <c r="N59" s="24"/>
      <c r="O59" s="24"/>
    </row>
    <row r="60" spans="1:29" x14ac:dyDescent="0.3">
      <c r="C60" s="3"/>
      <c r="D60" s="4"/>
      <c r="K60" s="21"/>
      <c r="M60" s="24"/>
      <c r="N60" s="24"/>
      <c r="O60" s="24"/>
    </row>
    <row r="61" spans="1:29" x14ac:dyDescent="0.3">
      <c r="C61" s="1"/>
      <c r="K61" s="21"/>
      <c r="M61" s="24"/>
      <c r="N61" s="24"/>
      <c r="O61" s="24"/>
    </row>
    <row r="62" spans="1:29" x14ac:dyDescent="0.3">
      <c r="C62" s="1"/>
      <c r="F62" s="11"/>
      <c r="M62" s="24"/>
      <c r="N62" s="24"/>
      <c r="O62" s="24"/>
    </row>
    <row r="63" spans="1:29" x14ac:dyDescent="0.3">
      <c r="C63" s="1"/>
      <c r="F63" s="11"/>
      <c r="M63" s="24"/>
      <c r="N63" s="24"/>
      <c r="O63" s="24"/>
    </row>
    <row r="64" spans="1:29" x14ac:dyDescent="0.3">
      <c r="C64" s="1"/>
      <c r="F64" s="11"/>
      <c r="M64" s="24"/>
      <c r="N64" s="24"/>
      <c r="O64" s="24"/>
    </row>
    <row r="65" spans="3:15" x14ac:dyDescent="0.3">
      <c r="C65" s="1"/>
      <c r="F65" s="11"/>
      <c r="M65" s="24"/>
      <c r="N65" s="24"/>
      <c r="O65" s="24"/>
    </row>
    <row r="66" spans="3:15" x14ac:dyDescent="0.3">
      <c r="C66" s="1"/>
      <c r="F66" s="11"/>
      <c r="M66" s="24"/>
      <c r="N66" s="24"/>
      <c r="O66" s="24"/>
    </row>
    <row r="67" spans="3:15" x14ac:dyDescent="0.3">
      <c r="C67" s="1"/>
      <c r="F67" s="11"/>
      <c r="M67" s="24"/>
      <c r="N67" s="24"/>
      <c r="O67" s="24"/>
    </row>
    <row r="68" spans="3:15" x14ac:dyDescent="0.3">
      <c r="C68" s="1"/>
      <c r="F68" s="11"/>
      <c r="M68" s="24"/>
      <c r="N68" s="24"/>
      <c r="O68" s="24"/>
    </row>
    <row r="69" spans="3:15" x14ac:dyDescent="0.3">
      <c r="C69" s="1"/>
      <c r="F69" s="11"/>
    </row>
    <row r="70" spans="3:15" x14ac:dyDescent="0.3">
      <c r="C70" s="1"/>
      <c r="F70" s="11"/>
    </row>
    <row r="71" spans="3:15" x14ac:dyDescent="0.3">
      <c r="C71" s="1"/>
      <c r="F71" s="11"/>
    </row>
    <row r="72" spans="3:15" x14ac:dyDescent="0.3">
      <c r="C72" s="1"/>
      <c r="F72" s="11"/>
    </row>
    <row r="73" spans="3:15" x14ac:dyDescent="0.3">
      <c r="C73" s="1"/>
      <c r="F73" s="11"/>
    </row>
    <row r="74" spans="3:15" x14ac:dyDescent="0.3">
      <c r="C74" s="1"/>
      <c r="F74" s="11"/>
    </row>
    <row r="75" spans="3:15" x14ac:dyDescent="0.3">
      <c r="C75" s="1"/>
      <c r="F75" s="11"/>
    </row>
    <row r="76" spans="3:15" x14ac:dyDescent="0.3">
      <c r="C76" s="1"/>
      <c r="F76" s="11"/>
    </row>
    <row r="77" spans="3:15" x14ac:dyDescent="0.3">
      <c r="C77" s="1"/>
      <c r="F77" s="11"/>
    </row>
    <row r="78" spans="3:15" x14ac:dyDescent="0.3">
      <c r="C78" s="1"/>
      <c r="F78" s="11"/>
    </row>
    <row r="79" spans="3:15" x14ac:dyDescent="0.3">
      <c r="C79" s="1"/>
      <c r="F79" s="11"/>
    </row>
    <row r="80" spans="3:15" x14ac:dyDescent="0.3">
      <c r="C80" s="1"/>
      <c r="F80" s="11"/>
    </row>
    <row r="81" spans="3:6" x14ac:dyDescent="0.3">
      <c r="C81" s="1"/>
      <c r="F81" s="11"/>
    </row>
    <row r="82" spans="3:6" x14ac:dyDescent="0.3">
      <c r="C82" s="1"/>
      <c r="F82" s="11"/>
    </row>
    <row r="83" spans="3:6" x14ac:dyDescent="0.3">
      <c r="C83" s="1"/>
      <c r="F83" s="11"/>
    </row>
    <row r="84" spans="3:6" x14ac:dyDescent="0.3">
      <c r="C84" s="1"/>
      <c r="F84" s="11"/>
    </row>
    <row r="85" spans="3:6" x14ac:dyDescent="0.3">
      <c r="C85" s="1"/>
      <c r="F85" s="11"/>
    </row>
    <row r="86" spans="3:6" x14ac:dyDescent="0.3">
      <c r="C86" s="1"/>
      <c r="F86" s="11"/>
    </row>
    <row r="87" spans="3:6" x14ac:dyDescent="0.3">
      <c r="C87" s="1"/>
      <c r="F87" s="11"/>
    </row>
    <row r="88" spans="3:6" x14ac:dyDescent="0.3">
      <c r="C88" s="1"/>
      <c r="F88" s="11"/>
    </row>
    <row r="89" spans="3:6" x14ac:dyDescent="0.3">
      <c r="C89" s="1"/>
      <c r="F89" s="11"/>
    </row>
    <row r="90" spans="3:6" x14ac:dyDescent="0.3">
      <c r="C90" s="1"/>
      <c r="F90" s="11"/>
    </row>
    <row r="100" spans="2:25" x14ac:dyDescent="0.3">
      <c r="U100" s="24"/>
      <c r="V100" s="24"/>
      <c r="W100" s="24"/>
      <c r="X100" s="24"/>
      <c r="Y100" s="24"/>
    </row>
    <row r="101" spans="2:25" x14ac:dyDescent="0.3">
      <c r="U101" s="24"/>
      <c r="V101" s="24"/>
      <c r="W101" s="24"/>
      <c r="X101" s="24"/>
      <c r="Y101" s="24"/>
    </row>
    <row r="102" spans="2:25" x14ac:dyDescent="0.3">
      <c r="B102" s="24"/>
      <c r="C102" s="24"/>
      <c r="D102" s="57"/>
      <c r="E102" s="35"/>
      <c r="F102" s="35"/>
      <c r="G102" s="35"/>
      <c r="J102" s="35"/>
      <c r="K102" s="24"/>
      <c r="L102" s="24"/>
      <c r="M102" s="24"/>
      <c r="N102" s="24"/>
      <c r="O102" s="24"/>
      <c r="U102" s="24"/>
      <c r="V102" s="24"/>
      <c r="W102" s="24"/>
      <c r="X102" s="24"/>
      <c r="Y102" s="24"/>
    </row>
    <row r="103" spans="2:25" x14ac:dyDescent="0.3">
      <c r="B103" s="24"/>
      <c r="C103" s="24"/>
      <c r="D103" s="57"/>
      <c r="E103" s="24"/>
      <c r="F103" s="24"/>
      <c r="G103" s="24"/>
      <c r="J103" s="36"/>
      <c r="K103" s="24"/>
      <c r="L103" s="37"/>
      <c r="M103" s="24"/>
      <c r="N103" s="38"/>
      <c r="O103" s="24"/>
      <c r="U103" s="24"/>
      <c r="V103" s="24"/>
      <c r="W103" s="24"/>
      <c r="X103" s="24"/>
      <c r="Y103" s="24"/>
    </row>
    <row r="104" spans="2:25" x14ac:dyDescent="0.3">
      <c r="B104" s="24"/>
      <c r="C104" s="24"/>
      <c r="D104" s="57"/>
      <c r="E104" s="24"/>
      <c r="F104" s="24"/>
      <c r="G104" s="24"/>
      <c r="O104" s="24"/>
      <c r="U104" s="24"/>
      <c r="V104" s="24"/>
      <c r="W104" s="24"/>
      <c r="X104" s="24"/>
      <c r="Y104" s="24"/>
    </row>
    <row r="105" spans="2:25" x14ac:dyDescent="0.3">
      <c r="B105" s="24"/>
      <c r="C105" s="24"/>
      <c r="D105" s="57"/>
      <c r="E105" s="24"/>
      <c r="F105" s="24"/>
      <c r="G105" s="24"/>
      <c r="U105" s="24"/>
      <c r="V105" s="24"/>
      <c r="W105" s="24"/>
      <c r="X105" s="24"/>
      <c r="Y105" s="24"/>
    </row>
    <row r="106" spans="2:25" x14ac:dyDescent="0.3">
      <c r="B106" s="24"/>
      <c r="C106" s="24"/>
      <c r="D106" s="57"/>
      <c r="E106" s="24"/>
      <c r="F106" s="24"/>
      <c r="G106" s="24"/>
      <c r="U106" s="24"/>
      <c r="V106" s="24"/>
      <c r="W106" s="24"/>
      <c r="X106" s="24"/>
      <c r="Y106" s="24"/>
    </row>
    <row r="107" spans="2:25" x14ac:dyDescent="0.3">
      <c r="B107" s="24"/>
      <c r="C107" s="24"/>
      <c r="D107" s="57"/>
      <c r="E107" s="24"/>
      <c r="F107" s="24"/>
      <c r="G107" s="24"/>
      <c r="U107" s="24"/>
      <c r="V107" s="24"/>
      <c r="W107" s="24"/>
      <c r="X107" s="24"/>
      <c r="Y107" s="24"/>
    </row>
    <row r="108" spans="2:25" x14ac:dyDescent="0.3">
      <c r="B108" s="24"/>
      <c r="C108" s="24"/>
      <c r="D108" s="57"/>
      <c r="E108" s="24"/>
      <c r="F108" s="24"/>
      <c r="G108" s="24"/>
      <c r="U108" s="24"/>
      <c r="V108" s="24"/>
      <c r="W108" s="24"/>
      <c r="X108" s="24"/>
      <c r="Y108" s="24"/>
    </row>
    <row r="109" spans="2:25" x14ac:dyDescent="0.3">
      <c r="B109" s="24"/>
      <c r="C109" s="24"/>
      <c r="D109" s="57"/>
      <c r="E109" s="24"/>
      <c r="F109" s="24"/>
      <c r="G109" s="24"/>
      <c r="U109" s="24"/>
      <c r="V109" s="24"/>
      <c r="W109" s="24"/>
      <c r="X109" s="24"/>
      <c r="Y109" s="24"/>
    </row>
    <row r="110" spans="2:25" x14ac:dyDescent="0.3">
      <c r="B110" s="24"/>
      <c r="C110" s="24"/>
      <c r="D110" s="57"/>
      <c r="E110" s="24"/>
      <c r="F110" s="24"/>
      <c r="G110" s="24"/>
      <c r="U110" s="24"/>
      <c r="V110" s="24"/>
      <c r="W110" s="24"/>
      <c r="X110" s="24"/>
      <c r="Y110" s="24"/>
    </row>
    <row r="111" spans="2:25" x14ac:dyDescent="0.3">
      <c r="B111" s="24"/>
      <c r="C111" s="24"/>
      <c r="D111" s="57"/>
      <c r="E111" s="24"/>
      <c r="F111" s="24"/>
      <c r="G111" s="24"/>
      <c r="U111" s="24"/>
      <c r="V111" s="24"/>
      <c r="W111" s="24"/>
      <c r="X111" s="24"/>
      <c r="Y111" s="24"/>
    </row>
    <row r="112" spans="2:25" x14ac:dyDescent="0.3">
      <c r="B112" s="24"/>
      <c r="C112" s="24"/>
      <c r="D112" s="57"/>
      <c r="E112" s="24"/>
      <c r="F112" s="24"/>
      <c r="G112" s="24"/>
      <c r="R112" s="24"/>
      <c r="S112" s="24"/>
      <c r="T112" s="24"/>
      <c r="U112" s="24"/>
      <c r="V112" s="24"/>
      <c r="W112" s="24"/>
      <c r="X112" s="24"/>
      <c r="Y112" s="24"/>
    </row>
    <row r="113" spans="2:26" x14ac:dyDescent="0.3">
      <c r="B113" s="24"/>
      <c r="C113" s="24"/>
      <c r="D113" s="57"/>
      <c r="E113" s="24"/>
      <c r="F113" s="24"/>
      <c r="G113" s="24"/>
      <c r="R113" s="24"/>
      <c r="S113" s="24"/>
      <c r="T113" s="24"/>
      <c r="U113" s="24"/>
      <c r="V113" s="24"/>
      <c r="W113" s="24"/>
      <c r="X113" s="24"/>
      <c r="Y113" s="24"/>
    </row>
    <row r="114" spans="2:26" x14ac:dyDescent="0.3">
      <c r="B114" s="24"/>
      <c r="C114" s="24"/>
      <c r="D114" s="57"/>
      <c r="E114" s="24"/>
      <c r="F114" s="24"/>
      <c r="G114" s="24"/>
      <c r="R114" s="24"/>
      <c r="S114" s="24"/>
      <c r="T114" s="24"/>
      <c r="U114" s="24"/>
      <c r="V114" s="24"/>
      <c r="W114" s="24"/>
      <c r="X114" s="24"/>
      <c r="Y114" s="24"/>
    </row>
    <row r="115" spans="2:26" x14ac:dyDescent="0.3">
      <c r="B115" s="24"/>
      <c r="C115" s="24"/>
      <c r="D115" s="57"/>
      <c r="E115" s="24"/>
      <c r="F115" s="24"/>
      <c r="G115" s="24"/>
      <c r="R115" s="24"/>
      <c r="S115" s="24"/>
      <c r="T115" s="24"/>
      <c r="U115" s="24"/>
      <c r="V115" s="24"/>
      <c r="W115" s="24"/>
      <c r="X115" s="24"/>
      <c r="Y115" s="24"/>
    </row>
    <row r="116" spans="2:26" x14ac:dyDescent="0.3">
      <c r="B116" s="24"/>
      <c r="C116" s="24"/>
      <c r="D116" s="57"/>
      <c r="E116" s="24"/>
      <c r="F116" s="24"/>
      <c r="G116" s="24"/>
      <c r="R116" s="24"/>
      <c r="S116" s="24"/>
      <c r="T116" s="24"/>
      <c r="U116" s="24"/>
      <c r="V116" s="24"/>
      <c r="W116" s="24"/>
      <c r="X116" s="24"/>
      <c r="Y116" s="24"/>
    </row>
    <row r="117" spans="2:26" x14ac:dyDescent="0.3">
      <c r="B117" s="24"/>
      <c r="C117" s="24"/>
      <c r="D117" s="57"/>
      <c r="E117" s="24"/>
      <c r="F117" s="24"/>
      <c r="G117" s="24"/>
      <c r="J117" s="24"/>
      <c r="K117" s="24"/>
      <c r="L117" s="24"/>
      <c r="M117" s="24"/>
      <c r="N117" s="24"/>
      <c r="O117" s="24"/>
      <c r="P117" s="24"/>
      <c r="R117" s="24"/>
      <c r="S117" s="24"/>
      <c r="T117" s="24"/>
      <c r="U117" s="24"/>
      <c r="V117" s="24"/>
      <c r="W117" s="24"/>
      <c r="X117" s="24"/>
      <c r="Y117" s="24"/>
    </row>
    <row r="118" spans="2:26" x14ac:dyDescent="0.3">
      <c r="B118" s="24"/>
      <c r="C118" s="24"/>
      <c r="D118" s="57"/>
      <c r="E118" s="24"/>
      <c r="F118" s="24"/>
      <c r="G118" s="24"/>
      <c r="J118" s="24"/>
      <c r="K118" s="24"/>
      <c r="L118" s="24"/>
      <c r="M118" s="24"/>
      <c r="N118" s="24"/>
      <c r="O118" s="24"/>
      <c r="P118" s="24"/>
      <c r="R118" s="24"/>
      <c r="S118" s="24"/>
      <c r="T118" s="24"/>
      <c r="U118" s="24"/>
      <c r="V118" s="24"/>
      <c r="W118" s="24"/>
      <c r="X118" s="24"/>
      <c r="Y118" s="24"/>
    </row>
    <row r="119" spans="2:26" x14ac:dyDescent="0.3">
      <c r="B119" s="24"/>
      <c r="C119" s="24"/>
      <c r="D119" s="57"/>
      <c r="E119" s="24"/>
      <c r="F119" s="24"/>
      <c r="G119" s="24"/>
      <c r="J119" s="24"/>
      <c r="K119" s="24"/>
      <c r="L119" s="24"/>
      <c r="M119" s="24"/>
      <c r="N119" s="24"/>
      <c r="O119" s="24"/>
      <c r="P119" s="24"/>
      <c r="R119" s="24"/>
      <c r="S119" s="24"/>
      <c r="T119" s="24"/>
      <c r="U119" s="24"/>
      <c r="V119" s="24"/>
      <c r="W119" s="24"/>
      <c r="X119" s="24"/>
      <c r="Y119" s="24"/>
    </row>
    <row r="120" spans="2:26" x14ac:dyDescent="0.3">
      <c r="B120" s="24"/>
      <c r="C120" s="24"/>
      <c r="D120" s="57"/>
      <c r="E120" s="24"/>
      <c r="F120" s="24"/>
      <c r="G120" s="24"/>
      <c r="J120" s="24"/>
      <c r="K120" s="24"/>
      <c r="L120" s="24"/>
      <c r="M120" s="24"/>
      <c r="N120" s="24"/>
      <c r="O120" s="24"/>
      <c r="P120" s="24"/>
      <c r="R120" s="24"/>
      <c r="S120" s="24"/>
      <c r="T120" s="24"/>
      <c r="U120" s="24"/>
      <c r="V120" s="24"/>
      <c r="W120" s="24"/>
      <c r="X120" s="24"/>
      <c r="Y120" s="24"/>
    </row>
    <row r="121" spans="2:26" x14ac:dyDescent="0.3">
      <c r="B121" s="24"/>
      <c r="C121" s="24"/>
      <c r="D121" s="57"/>
      <c r="E121" s="24"/>
      <c r="F121" s="24"/>
      <c r="G121" s="24"/>
      <c r="J121" s="24"/>
      <c r="K121" s="24"/>
      <c r="L121" s="24"/>
      <c r="M121" s="24"/>
      <c r="N121" s="24"/>
      <c r="O121" s="24"/>
      <c r="P121" s="24"/>
      <c r="R121" s="24"/>
      <c r="S121" s="24"/>
      <c r="T121" s="24"/>
      <c r="U121" s="24"/>
      <c r="V121" s="24"/>
      <c r="W121" s="24"/>
      <c r="X121" s="24"/>
      <c r="Y121" s="24"/>
    </row>
    <row r="122" spans="2:26" x14ac:dyDescent="0.3">
      <c r="B122" s="24"/>
      <c r="C122" s="24"/>
      <c r="D122" s="57"/>
      <c r="E122" s="24"/>
      <c r="F122" s="24"/>
      <c r="G122" s="24"/>
      <c r="J122" s="24"/>
      <c r="K122" s="24"/>
      <c r="L122" s="24"/>
      <c r="M122" s="24"/>
      <c r="N122" s="24"/>
      <c r="O122" s="24"/>
      <c r="P122" s="24"/>
      <c r="R122" s="24"/>
      <c r="S122" s="24"/>
      <c r="T122" s="24"/>
      <c r="U122" s="24"/>
      <c r="V122" s="24"/>
      <c r="W122" s="24"/>
      <c r="X122" s="24"/>
      <c r="Y122" s="24"/>
      <c r="Z122" s="15"/>
    </row>
    <row r="123" spans="2:26" x14ac:dyDescent="0.3">
      <c r="B123" s="24"/>
      <c r="C123" s="24"/>
      <c r="D123" s="57"/>
      <c r="E123" s="24"/>
      <c r="F123" s="24"/>
      <c r="G123" s="24"/>
      <c r="J123" s="24"/>
      <c r="K123" s="24"/>
      <c r="L123" s="24"/>
      <c r="M123" s="24"/>
      <c r="N123" s="24"/>
      <c r="O123" s="24"/>
      <c r="P123" s="24"/>
      <c r="R123" s="24"/>
      <c r="S123" s="24"/>
      <c r="T123" s="24"/>
      <c r="U123" s="24"/>
      <c r="V123" s="24"/>
      <c r="W123" s="24"/>
      <c r="X123" s="24"/>
      <c r="Y123" s="24"/>
    </row>
    <row r="124" spans="2:26" x14ac:dyDescent="0.3">
      <c r="B124" s="24"/>
      <c r="C124" s="24"/>
      <c r="D124" s="57"/>
      <c r="E124" s="24"/>
      <c r="F124" s="24"/>
      <c r="G124" s="24"/>
      <c r="J124" s="24"/>
      <c r="K124" s="24"/>
      <c r="L124" s="24"/>
      <c r="M124" s="24"/>
      <c r="N124" s="24"/>
      <c r="O124" s="24"/>
      <c r="P124" s="24"/>
      <c r="R124" s="24"/>
      <c r="S124" s="24"/>
      <c r="T124" s="24"/>
      <c r="U124" s="24"/>
      <c r="V124" s="24"/>
      <c r="W124" s="24"/>
      <c r="X124" s="24"/>
      <c r="Y124" s="24"/>
    </row>
    <row r="125" spans="2:26" x14ac:dyDescent="0.3">
      <c r="B125" s="24"/>
      <c r="C125" s="24"/>
      <c r="D125" s="57"/>
      <c r="E125" s="24"/>
      <c r="F125" s="24"/>
      <c r="G125" s="24"/>
      <c r="J125" s="24"/>
      <c r="K125" s="24"/>
      <c r="L125" s="24"/>
      <c r="M125" s="24"/>
      <c r="N125" s="24"/>
      <c r="O125" s="24"/>
      <c r="P125" s="24"/>
      <c r="R125" s="24"/>
      <c r="S125" s="24"/>
      <c r="T125" s="24"/>
      <c r="U125" s="24"/>
      <c r="V125" s="24"/>
      <c r="W125" s="24"/>
      <c r="X125" s="24"/>
      <c r="Y125" s="24"/>
    </row>
    <row r="126" spans="2:26" x14ac:dyDescent="0.3">
      <c r="B126" s="24"/>
      <c r="C126" s="24"/>
      <c r="D126" s="57"/>
      <c r="E126" s="24"/>
      <c r="F126" s="24"/>
      <c r="G126" s="24"/>
      <c r="J126" s="24"/>
      <c r="K126" s="24"/>
      <c r="L126" s="24"/>
      <c r="M126" s="24"/>
      <c r="N126" s="24"/>
      <c r="O126" s="24"/>
      <c r="P126" s="24"/>
      <c r="R126" s="24"/>
      <c r="S126" s="24"/>
      <c r="T126" s="24"/>
      <c r="U126" s="24"/>
      <c r="V126" s="24"/>
      <c r="W126" s="24"/>
      <c r="X126" s="24"/>
      <c r="Y126" s="24"/>
    </row>
    <row r="127" spans="2:26" x14ac:dyDescent="0.3">
      <c r="B127" s="24"/>
      <c r="C127" s="24"/>
      <c r="D127" s="57"/>
      <c r="E127" s="24"/>
      <c r="F127" s="24"/>
      <c r="G127" s="24"/>
      <c r="J127" s="24"/>
      <c r="K127" s="24"/>
      <c r="L127" s="24"/>
      <c r="M127" s="24"/>
      <c r="N127" s="24"/>
      <c r="O127" s="24"/>
      <c r="P127" s="24"/>
      <c r="R127" s="24"/>
      <c r="S127" s="24"/>
      <c r="T127" s="24"/>
      <c r="U127" s="24"/>
      <c r="V127" s="24"/>
      <c r="W127" s="24"/>
      <c r="X127" s="24"/>
      <c r="Y127" s="24"/>
    </row>
    <row r="128" spans="2:26" x14ac:dyDescent="0.3">
      <c r="B128" s="24"/>
      <c r="C128" s="24"/>
      <c r="D128" s="57"/>
      <c r="E128" s="35"/>
      <c r="F128" s="35"/>
      <c r="G128" s="35"/>
      <c r="J128" s="35"/>
      <c r="K128" s="35"/>
      <c r="L128" s="35"/>
      <c r="M128" s="35"/>
      <c r="N128" s="35"/>
      <c r="O128" s="35"/>
      <c r="P128" s="35"/>
      <c r="R128" s="35"/>
      <c r="S128" s="35"/>
      <c r="T128" s="35"/>
      <c r="U128" s="35"/>
      <c r="V128" s="35"/>
      <c r="W128" s="35"/>
      <c r="X128" s="35"/>
      <c r="Y128" s="35"/>
      <c r="Z128" s="15"/>
    </row>
    <row r="129" spans="2:26" x14ac:dyDescent="0.3">
      <c r="B129" s="24"/>
      <c r="C129" s="21"/>
      <c r="D129" s="58"/>
      <c r="E129" s="24"/>
      <c r="F129" s="24"/>
      <c r="G129" s="24"/>
      <c r="J129" s="24"/>
      <c r="K129" s="24"/>
      <c r="L129" s="24"/>
      <c r="M129" s="24"/>
      <c r="N129" s="24"/>
      <c r="O129" s="24"/>
      <c r="P129" s="24"/>
      <c r="R129" s="24"/>
      <c r="S129" s="24"/>
      <c r="T129" s="24"/>
      <c r="U129" s="36"/>
      <c r="V129" s="36"/>
      <c r="W129" s="24"/>
      <c r="X129" s="36"/>
      <c r="Y129" s="36"/>
      <c r="Z129" s="27"/>
    </row>
    <row r="130" spans="2:26" x14ac:dyDescent="0.3">
      <c r="B130" s="24"/>
      <c r="C130" s="21"/>
      <c r="D130" s="58"/>
      <c r="E130" s="24"/>
      <c r="F130" s="24"/>
      <c r="G130" s="24"/>
      <c r="J130" s="24"/>
      <c r="K130" s="24"/>
      <c r="L130" s="24"/>
      <c r="M130" s="24"/>
      <c r="N130" s="24"/>
      <c r="O130" s="24"/>
      <c r="P130" s="24"/>
      <c r="R130" s="24"/>
      <c r="S130" s="24"/>
      <c r="T130" s="24"/>
      <c r="U130" s="36"/>
      <c r="V130" s="36"/>
      <c r="W130" s="24"/>
      <c r="X130" s="36"/>
      <c r="Y130" s="36"/>
      <c r="Z130" s="27"/>
    </row>
    <row r="131" spans="2:26" x14ac:dyDescent="0.3">
      <c r="B131" s="24"/>
      <c r="C131" s="21"/>
      <c r="D131" s="58"/>
      <c r="E131" s="24"/>
      <c r="F131" s="24"/>
      <c r="G131" s="24"/>
      <c r="J131" s="24"/>
      <c r="K131" s="24"/>
      <c r="L131" s="24"/>
      <c r="M131" s="24"/>
      <c r="N131" s="24"/>
      <c r="O131" s="24"/>
      <c r="P131" s="24"/>
      <c r="R131" s="24"/>
      <c r="S131" s="24"/>
      <c r="T131" s="24"/>
      <c r="U131" s="36"/>
      <c r="V131" s="36"/>
      <c r="W131" s="24"/>
      <c r="X131" s="36"/>
      <c r="Y131" s="36"/>
      <c r="Z131" s="27"/>
    </row>
    <row r="132" spans="2:26" x14ac:dyDescent="0.3">
      <c r="B132" s="24"/>
      <c r="C132" s="21"/>
      <c r="D132" s="58"/>
      <c r="E132" s="24"/>
      <c r="F132" s="24"/>
      <c r="G132" s="24"/>
      <c r="J132" s="24"/>
      <c r="K132" s="24"/>
      <c r="L132" s="24"/>
      <c r="M132" s="24"/>
      <c r="N132" s="24"/>
      <c r="O132" s="24"/>
      <c r="P132" s="24"/>
      <c r="R132" s="24"/>
      <c r="S132" s="24"/>
      <c r="T132" s="24"/>
      <c r="U132" s="36"/>
      <c r="V132" s="36"/>
      <c r="W132" s="24"/>
      <c r="X132" s="36"/>
      <c r="Y132" s="36"/>
      <c r="Z132" s="27"/>
    </row>
    <row r="133" spans="2:26" x14ac:dyDescent="0.3">
      <c r="B133" s="24"/>
      <c r="C133" s="21"/>
      <c r="D133" s="58"/>
      <c r="E133" s="24"/>
      <c r="F133" s="24"/>
      <c r="G133" s="24"/>
      <c r="J133" s="24"/>
      <c r="K133" s="24"/>
      <c r="L133" s="24"/>
      <c r="M133" s="24"/>
      <c r="N133" s="24"/>
      <c r="O133" s="24"/>
      <c r="P133" s="24"/>
      <c r="R133" s="24"/>
      <c r="S133" s="24"/>
      <c r="T133" s="24"/>
      <c r="U133" s="36"/>
      <c r="V133" s="36"/>
      <c r="W133" s="24"/>
      <c r="X133" s="36"/>
      <c r="Y133" s="36"/>
      <c r="Z133" s="27"/>
    </row>
    <row r="134" spans="2:26" x14ac:dyDescent="0.3">
      <c r="B134" s="24"/>
      <c r="C134" s="21"/>
      <c r="D134" s="58"/>
      <c r="E134" s="24"/>
      <c r="F134" s="24"/>
      <c r="G134" s="24"/>
      <c r="J134" s="24"/>
      <c r="K134" s="24"/>
      <c r="L134" s="24"/>
      <c r="M134" s="24"/>
      <c r="N134" s="24"/>
      <c r="O134" s="24"/>
      <c r="P134" s="24"/>
      <c r="R134" s="24"/>
      <c r="S134" s="24"/>
      <c r="T134" s="24"/>
      <c r="U134" s="36"/>
      <c r="V134" s="36"/>
      <c r="W134" s="24"/>
      <c r="X134" s="36"/>
      <c r="Y134" s="36"/>
      <c r="Z134" s="27"/>
    </row>
    <row r="135" spans="2:26" x14ac:dyDescent="0.3">
      <c r="B135" s="24"/>
      <c r="C135" s="21"/>
      <c r="D135" s="58"/>
      <c r="E135" s="24"/>
      <c r="F135" s="24"/>
      <c r="G135" s="24"/>
      <c r="J135" s="24"/>
      <c r="K135" s="24"/>
      <c r="L135" s="24"/>
      <c r="M135" s="24"/>
      <c r="N135" s="24"/>
      <c r="O135" s="24"/>
      <c r="P135" s="24"/>
      <c r="R135" s="24"/>
      <c r="S135" s="24"/>
      <c r="T135" s="24"/>
      <c r="U135" s="36"/>
      <c r="V135" s="36"/>
      <c r="W135" s="24"/>
      <c r="X135" s="36"/>
      <c r="Y135" s="36"/>
      <c r="Z135" s="27"/>
    </row>
    <row r="136" spans="2:26" x14ac:dyDescent="0.3">
      <c r="B136" s="24"/>
      <c r="C136" s="21"/>
      <c r="D136" s="58"/>
      <c r="E136" s="24"/>
      <c r="F136" s="143"/>
      <c r="G136" s="24"/>
      <c r="J136" s="24"/>
      <c r="K136" s="24"/>
      <c r="L136" s="24"/>
      <c r="M136" s="24"/>
      <c r="N136" s="24"/>
      <c r="O136" s="24"/>
      <c r="P136" s="24"/>
      <c r="R136" s="24"/>
      <c r="S136" s="24"/>
      <c r="T136" s="24"/>
      <c r="U136" s="36"/>
      <c r="V136" s="36"/>
      <c r="W136" s="24"/>
      <c r="X136" s="36"/>
      <c r="Y136" s="36"/>
      <c r="Z136" s="27"/>
    </row>
    <row r="137" spans="2:26" x14ac:dyDescent="0.3">
      <c r="B137" s="24"/>
      <c r="C137" s="21"/>
      <c r="D137" s="58"/>
      <c r="E137" s="24"/>
      <c r="F137" s="24"/>
      <c r="G137" s="24"/>
      <c r="J137" s="24"/>
      <c r="K137" s="24"/>
      <c r="L137" s="24"/>
      <c r="M137" s="24"/>
      <c r="N137" s="24"/>
      <c r="O137" s="24"/>
      <c r="P137" s="24"/>
      <c r="R137" s="24"/>
      <c r="S137" s="24"/>
      <c r="T137" s="24"/>
      <c r="U137" s="36"/>
      <c r="V137" s="36"/>
      <c r="W137" s="24"/>
      <c r="X137" s="36"/>
      <c r="Y137" s="36"/>
      <c r="Z137" s="27"/>
    </row>
    <row r="138" spans="2:26" x14ac:dyDescent="0.3">
      <c r="B138" s="24"/>
      <c r="C138" s="21"/>
      <c r="D138" s="58"/>
      <c r="E138" s="24"/>
      <c r="F138" s="24"/>
      <c r="G138" s="24"/>
      <c r="J138" s="24"/>
      <c r="K138" s="24"/>
      <c r="L138" s="24"/>
      <c r="M138" s="24"/>
      <c r="N138" s="24"/>
      <c r="O138" s="24"/>
      <c r="P138" s="24"/>
      <c r="R138" s="24"/>
      <c r="S138" s="24"/>
      <c r="T138" s="24"/>
      <c r="U138" s="36"/>
      <c r="V138" s="36"/>
      <c r="W138" s="24"/>
      <c r="X138" s="36"/>
      <c r="Y138" s="36"/>
      <c r="Z138" s="27"/>
    </row>
    <row r="139" spans="2:26" x14ac:dyDescent="0.3">
      <c r="B139" s="24"/>
      <c r="C139" s="21"/>
      <c r="D139" s="58"/>
      <c r="E139" s="24"/>
      <c r="F139" s="24"/>
      <c r="G139" s="24"/>
      <c r="J139" s="24"/>
      <c r="K139" s="24"/>
      <c r="L139" s="24"/>
      <c r="M139" s="24"/>
      <c r="N139" s="24"/>
      <c r="O139" s="24"/>
      <c r="P139" s="24"/>
      <c r="R139" s="24"/>
      <c r="S139" s="24"/>
      <c r="T139" s="24"/>
      <c r="U139" s="36"/>
      <c r="V139" s="36"/>
      <c r="W139" s="24"/>
      <c r="X139" s="36"/>
      <c r="Y139" s="36"/>
      <c r="Z139" s="27"/>
    </row>
    <row r="140" spans="2:26" x14ac:dyDescent="0.3">
      <c r="B140" s="24"/>
      <c r="C140" s="21"/>
      <c r="D140" s="58"/>
      <c r="E140" s="24"/>
      <c r="F140" s="24"/>
      <c r="G140" s="24"/>
      <c r="J140" s="24"/>
      <c r="K140" s="24"/>
      <c r="L140" s="24"/>
      <c r="M140" s="24"/>
      <c r="N140" s="24"/>
      <c r="O140" s="24"/>
      <c r="P140" s="24"/>
      <c r="R140" s="24"/>
      <c r="S140" s="24"/>
      <c r="T140" s="24"/>
      <c r="U140" s="36"/>
      <c r="V140" s="36"/>
      <c r="W140" s="24"/>
      <c r="X140" s="36"/>
      <c r="Y140" s="36"/>
      <c r="Z140" s="27"/>
    </row>
    <row r="141" spans="2:26" x14ac:dyDescent="0.3">
      <c r="B141" s="24"/>
      <c r="C141" s="21"/>
      <c r="D141" s="58"/>
      <c r="E141" s="24"/>
      <c r="F141" s="24"/>
      <c r="G141" s="24"/>
      <c r="J141" s="24"/>
      <c r="K141" s="24"/>
      <c r="L141" s="24"/>
      <c r="M141" s="24"/>
      <c r="N141" s="24"/>
      <c r="O141" s="24"/>
      <c r="P141" s="24"/>
      <c r="R141" s="24"/>
      <c r="S141" s="24"/>
      <c r="T141" s="24"/>
      <c r="U141" s="36"/>
      <c r="V141" s="24"/>
      <c r="W141" s="24"/>
      <c r="X141" s="24"/>
      <c r="Y141" s="24"/>
    </row>
    <row r="142" spans="2:26" x14ac:dyDescent="0.3">
      <c r="B142" s="24"/>
      <c r="C142" s="24"/>
      <c r="D142" s="57"/>
      <c r="E142" s="24"/>
      <c r="F142" s="24"/>
      <c r="G142" s="24"/>
      <c r="J142" s="24"/>
      <c r="K142" s="24"/>
      <c r="L142" s="24"/>
      <c r="M142" s="24"/>
      <c r="N142" s="24"/>
      <c r="O142" s="24"/>
      <c r="P142" s="24"/>
      <c r="R142" s="24"/>
      <c r="S142" s="24"/>
      <c r="T142" s="24"/>
      <c r="U142" s="24"/>
      <c r="V142" s="24"/>
      <c r="W142" s="24"/>
      <c r="X142" s="24"/>
      <c r="Y142" s="24"/>
    </row>
    <row r="186" spans="5:6" x14ac:dyDescent="0.3">
      <c r="E186" s="2"/>
      <c r="F186" s="2"/>
    </row>
    <row r="187" spans="5:6" x14ac:dyDescent="0.3">
      <c r="E187" s="2"/>
      <c r="F187" s="2"/>
    </row>
    <row r="188" spans="5:6" x14ac:dyDescent="0.3">
      <c r="E188" s="2"/>
      <c r="F188" s="2"/>
    </row>
    <row r="189" spans="5:6" x14ac:dyDescent="0.3">
      <c r="E189" s="2"/>
      <c r="F189" s="2"/>
    </row>
    <row r="190" spans="5:6" x14ac:dyDescent="0.3">
      <c r="E190" s="2"/>
      <c r="F190" s="2"/>
    </row>
    <row r="191" spans="5:6" x14ac:dyDescent="0.3">
      <c r="E191" s="2"/>
      <c r="F191" s="2"/>
    </row>
    <row r="192" spans="5:6" x14ac:dyDescent="0.3">
      <c r="E192" s="2"/>
      <c r="F192" s="2"/>
    </row>
    <row r="193" spans="5:6" x14ac:dyDescent="0.3">
      <c r="E193" s="2"/>
      <c r="F193" s="2"/>
    </row>
    <row r="194" spans="5:6" x14ac:dyDescent="0.3">
      <c r="E194" s="2"/>
      <c r="F194" s="2"/>
    </row>
    <row r="195" spans="5:6" x14ac:dyDescent="0.3">
      <c r="E195" s="2"/>
      <c r="F195" s="2"/>
    </row>
    <row r="196" spans="5:6" x14ac:dyDescent="0.3">
      <c r="E196" s="2"/>
      <c r="F196" s="2"/>
    </row>
    <row r="197" spans="5:6" x14ac:dyDescent="0.3">
      <c r="E197" s="2"/>
      <c r="F197" s="2"/>
    </row>
    <row r="198" spans="5:6" x14ac:dyDescent="0.3">
      <c r="E198" s="2"/>
      <c r="F198" s="2"/>
    </row>
    <row r="199" spans="5:6" x14ac:dyDescent="0.3">
      <c r="E199" s="2"/>
      <c r="F199" s="2"/>
    </row>
    <row r="200" spans="5:6" x14ac:dyDescent="0.3">
      <c r="E200" s="2"/>
      <c r="F200" s="2"/>
    </row>
    <row r="201" spans="5:6" x14ac:dyDescent="0.3">
      <c r="E201" s="2"/>
      <c r="F201" s="2"/>
    </row>
    <row r="202" spans="5:6" x14ac:dyDescent="0.3">
      <c r="E202" s="2"/>
      <c r="F202" s="2"/>
    </row>
    <row r="203" spans="5:6" x14ac:dyDescent="0.3">
      <c r="E203" s="2"/>
      <c r="F203" s="2"/>
    </row>
    <row r="204" spans="5:6" x14ac:dyDescent="0.3">
      <c r="E204" s="2"/>
      <c r="F204" s="2"/>
    </row>
    <row r="205" spans="5:6" x14ac:dyDescent="0.3">
      <c r="E205" s="2"/>
      <c r="F205" s="2"/>
    </row>
    <row r="206" spans="5:6" x14ac:dyDescent="0.3">
      <c r="E206" s="2"/>
      <c r="F206" s="2"/>
    </row>
    <row r="207" spans="5:6" x14ac:dyDescent="0.3">
      <c r="E207" s="2"/>
      <c r="F207" s="2"/>
    </row>
    <row r="208" spans="5:6" x14ac:dyDescent="0.3">
      <c r="E208" s="2"/>
      <c r="F208" s="2"/>
    </row>
    <row r="209" spans="5:6" x14ac:dyDescent="0.3">
      <c r="E209" s="2"/>
      <c r="F209" s="2"/>
    </row>
  </sheetData>
  <pageMargins left="0.7" right="0.7" top="0.75" bottom="0.75" header="0.3" footer="0.3"/>
  <pageSetup paperSize="9" orientation="portrait" r:id="rId1"/>
  <ignoredErrors>
    <ignoredError sqref="W10:W34 Y12:Y38 W36:W38"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49FF-C5D1-43C2-8DE7-C063A26F2EB9}">
  <dimension ref="A1:AP209"/>
  <sheetViews>
    <sheetView topLeftCell="F1" zoomScale="60" zoomScaleNormal="60" workbookViewId="0">
      <selection activeCell="N48" sqref="N48"/>
    </sheetView>
  </sheetViews>
  <sheetFormatPr defaultRowHeight="14.4" x14ac:dyDescent="0.3"/>
  <cols>
    <col min="2" max="2" width="17" bestFit="1" customWidth="1"/>
    <col min="3" max="3" width="14.109375" customWidth="1"/>
    <col min="4" max="4" width="14.109375" style="6" customWidth="1"/>
    <col min="9" max="9" width="9.88671875" customWidth="1"/>
    <col min="10" max="10" width="9.44140625" bestFit="1" customWidth="1"/>
    <col min="11" max="11" width="13.109375" customWidth="1"/>
    <col min="13" max="13" width="14.6640625" bestFit="1" customWidth="1"/>
    <col min="14" max="15" width="10.33203125" customWidth="1"/>
    <col min="16" max="16" width="6.44140625" customWidth="1"/>
    <col min="17" max="17" width="10.33203125" customWidth="1"/>
    <col min="18" max="18" width="14.33203125" bestFit="1" customWidth="1"/>
    <col min="33" max="33" width="11.33203125" bestFit="1" customWidth="1"/>
  </cols>
  <sheetData>
    <row r="1" spans="1:42" x14ac:dyDescent="0.3">
      <c r="K1" s="10"/>
    </row>
    <row r="3" spans="1:42" x14ac:dyDescent="0.3">
      <c r="C3" s="3" t="s">
        <v>6</v>
      </c>
      <c r="D3" s="4" t="s">
        <v>450</v>
      </c>
      <c r="E3" s="2" t="s">
        <v>5</v>
      </c>
      <c r="F3" s="2"/>
      <c r="G3" s="2" t="s">
        <v>408</v>
      </c>
      <c r="H3" s="2" t="s">
        <v>0</v>
      </c>
      <c r="I3" s="2" t="s">
        <v>416</v>
      </c>
      <c r="J3" s="2" t="s">
        <v>417</v>
      </c>
      <c r="K3" s="2" t="s">
        <v>24</v>
      </c>
      <c r="L3" s="2" t="s">
        <v>3</v>
      </c>
      <c r="M3" s="2" t="s">
        <v>451</v>
      </c>
      <c r="N3" s="2" t="s">
        <v>451</v>
      </c>
      <c r="O3" s="2" t="s">
        <v>452</v>
      </c>
      <c r="P3" s="2" t="s">
        <v>453</v>
      </c>
      <c r="Q3" s="2" t="s">
        <v>453</v>
      </c>
      <c r="R3" s="2" t="s">
        <v>454</v>
      </c>
      <c r="AP3" s="13"/>
    </row>
    <row r="4" spans="1:42" x14ac:dyDescent="0.3">
      <c r="B4" s="2">
        <v>1</v>
      </c>
      <c r="C4" s="1">
        <v>43886</v>
      </c>
      <c r="D4" s="4"/>
      <c r="E4" s="2">
        <v>0</v>
      </c>
      <c r="F4" s="2"/>
      <c r="G4" s="2">
        <v>0</v>
      </c>
      <c r="H4" s="9">
        <v>0</v>
      </c>
      <c r="L4" s="12"/>
      <c r="Q4" s="6"/>
      <c r="AP4" s="13"/>
    </row>
    <row r="5" spans="1:42" x14ac:dyDescent="0.3">
      <c r="B5" s="2">
        <v>2</v>
      </c>
      <c r="C5" s="1">
        <v>43887</v>
      </c>
      <c r="D5" s="4"/>
      <c r="E5" s="2">
        <v>0</v>
      </c>
      <c r="F5" s="2"/>
      <c r="G5" s="2">
        <v>0</v>
      </c>
      <c r="H5" s="9">
        <f t="shared" ref="H5:H11" si="0">J6</f>
        <v>1</v>
      </c>
      <c r="K5" s="11">
        <f t="shared" ref="K5:K32" si="1">J7/J6</f>
        <v>2</v>
      </c>
      <c r="L5" s="12">
        <f t="shared" ref="L5:L32" si="2">I7/I6</f>
        <v>1</v>
      </c>
      <c r="Q5" s="6"/>
      <c r="AP5" s="13"/>
    </row>
    <row r="6" spans="1:42" x14ac:dyDescent="0.3">
      <c r="B6" s="2">
        <v>3</v>
      </c>
      <c r="C6" s="1">
        <v>43888</v>
      </c>
      <c r="D6" s="4"/>
      <c r="E6" s="2">
        <v>0</v>
      </c>
      <c r="F6" s="2"/>
      <c r="G6" s="2">
        <v>0</v>
      </c>
      <c r="H6" s="9">
        <f t="shared" si="0"/>
        <v>2</v>
      </c>
      <c r="I6" s="2">
        <v>1</v>
      </c>
      <c r="J6" s="2">
        <f t="shared" ref="J6:J13" si="3">E4+H4+I6</f>
        <v>1</v>
      </c>
      <c r="K6" s="11">
        <f t="shared" si="1"/>
        <v>3</v>
      </c>
      <c r="L6" s="12">
        <f t="shared" si="2"/>
        <v>4</v>
      </c>
      <c r="Q6" s="6"/>
      <c r="AP6" s="13"/>
    </row>
    <row r="7" spans="1:42" x14ac:dyDescent="0.3">
      <c r="B7" s="2">
        <v>4</v>
      </c>
      <c r="C7" s="1">
        <v>43889</v>
      </c>
      <c r="D7" s="4"/>
      <c r="E7" s="2">
        <v>0</v>
      </c>
      <c r="F7" s="2"/>
      <c r="G7" s="2">
        <v>0</v>
      </c>
      <c r="H7" s="9">
        <f t="shared" si="0"/>
        <v>6</v>
      </c>
      <c r="I7" s="2">
        <v>1</v>
      </c>
      <c r="J7" s="2">
        <f t="shared" si="3"/>
        <v>2</v>
      </c>
      <c r="K7" s="11">
        <f t="shared" si="1"/>
        <v>1.5</v>
      </c>
      <c r="L7" s="12">
        <f t="shared" si="2"/>
        <v>0.75</v>
      </c>
      <c r="Q7" s="6"/>
    </row>
    <row r="8" spans="1:42" x14ac:dyDescent="0.3">
      <c r="B8" s="2">
        <v>5</v>
      </c>
      <c r="C8" s="1">
        <v>43890</v>
      </c>
      <c r="D8" s="4"/>
      <c r="E8" s="2">
        <v>0</v>
      </c>
      <c r="F8" s="2"/>
      <c r="G8" s="2">
        <v>0</v>
      </c>
      <c r="H8" s="9">
        <f t="shared" si="0"/>
        <v>9</v>
      </c>
      <c r="I8" s="2">
        <v>4</v>
      </c>
      <c r="J8" s="2">
        <f t="shared" si="3"/>
        <v>6</v>
      </c>
      <c r="K8" s="11">
        <f t="shared" si="1"/>
        <v>1.8888888888888888</v>
      </c>
      <c r="L8" s="12">
        <f t="shared" si="2"/>
        <v>2.6666666666666665</v>
      </c>
      <c r="Q8" s="6"/>
    </row>
    <row r="9" spans="1:42" x14ac:dyDescent="0.3">
      <c r="B9" s="2">
        <v>6</v>
      </c>
      <c r="C9" s="1">
        <v>43891</v>
      </c>
      <c r="D9" s="4"/>
      <c r="E9" s="2">
        <v>0</v>
      </c>
      <c r="F9" s="2"/>
      <c r="G9" s="2">
        <v>0</v>
      </c>
      <c r="H9" s="9">
        <f t="shared" si="0"/>
        <v>17</v>
      </c>
      <c r="I9" s="2">
        <v>3</v>
      </c>
      <c r="J9" s="2">
        <f t="shared" si="3"/>
        <v>9</v>
      </c>
      <c r="K9" s="11">
        <f t="shared" si="1"/>
        <v>1.3529411764705883</v>
      </c>
      <c r="L9" s="12">
        <f t="shared" si="2"/>
        <v>0.75</v>
      </c>
      <c r="Q9" s="6"/>
    </row>
    <row r="10" spans="1:42" x14ac:dyDescent="0.3">
      <c r="B10" s="2">
        <v>7</v>
      </c>
      <c r="C10" s="1">
        <v>43892</v>
      </c>
      <c r="D10" s="4"/>
      <c r="E10" s="2">
        <v>0</v>
      </c>
      <c r="F10" s="2"/>
      <c r="G10" s="2">
        <v>0</v>
      </c>
      <c r="H10" s="9">
        <f t="shared" si="0"/>
        <v>23</v>
      </c>
      <c r="I10" s="2">
        <v>8</v>
      </c>
      <c r="J10" s="2">
        <f t="shared" si="3"/>
        <v>17</v>
      </c>
      <c r="K10" s="11">
        <f t="shared" si="1"/>
        <v>1.6521739130434783</v>
      </c>
      <c r="L10" s="12">
        <f t="shared" si="2"/>
        <v>2.5</v>
      </c>
      <c r="Q10" s="6"/>
    </row>
    <row r="11" spans="1:42" ht="15" thickBot="1" x14ac:dyDescent="0.35">
      <c r="B11" s="2">
        <v>8</v>
      </c>
      <c r="C11" s="1">
        <v>43893</v>
      </c>
      <c r="D11" s="4"/>
      <c r="E11" s="2">
        <v>0</v>
      </c>
      <c r="F11" s="2"/>
      <c r="G11" s="2">
        <v>0</v>
      </c>
      <c r="H11" s="9">
        <f t="shared" si="0"/>
        <v>38</v>
      </c>
      <c r="I11" s="2">
        <v>6</v>
      </c>
      <c r="J11" s="2">
        <f t="shared" si="3"/>
        <v>23</v>
      </c>
      <c r="K11" s="11">
        <f t="shared" si="1"/>
        <v>2.1578947368421053</v>
      </c>
      <c r="L11" s="12">
        <f t="shared" si="2"/>
        <v>2.9333333333333331</v>
      </c>
      <c r="Q11" s="6"/>
    </row>
    <row r="12" spans="1:42" ht="15" thickBot="1" x14ac:dyDescent="0.35">
      <c r="A12" s="56">
        <v>1</v>
      </c>
      <c r="B12" s="52">
        <v>9</v>
      </c>
      <c r="C12" s="1">
        <v>43894</v>
      </c>
      <c r="D12" s="66">
        <v>1</v>
      </c>
      <c r="E12" s="52">
        <v>1</v>
      </c>
      <c r="F12" s="52"/>
      <c r="G12" s="52">
        <v>0</v>
      </c>
      <c r="H12" s="53">
        <f t="shared" ref="H12:H32" si="4">J13-E12-G12</f>
        <v>81</v>
      </c>
      <c r="I12" s="2">
        <v>15</v>
      </c>
      <c r="J12" s="2">
        <f t="shared" si="3"/>
        <v>38</v>
      </c>
      <c r="K12" s="11">
        <f t="shared" si="1"/>
        <v>1.5609756097560976</v>
      </c>
      <c r="L12" s="12">
        <f t="shared" si="2"/>
        <v>1.0454545454545454</v>
      </c>
      <c r="Q12" s="6"/>
    </row>
    <row r="13" spans="1:42" ht="15" thickBot="1" x14ac:dyDescent="0.35">
      <c r="A13">
        <v>2</v>
      </c>
      <c r="B13" s="2">
        <v>10</v>
      </c>
      <c r="C13" s="1">
        <v>43895</v>
      </c>
      <c r="D13" s="4">
        <v>0</v>
      </c>
      <c r="E13" s="4">
        <f t="shared" ref="E13:E28" si="5">E12+D13</f>
        <v>1</v>
      </c>
      <c r="F13" s="4"/>
      <c r="G13" s="2">
        <v>0</v>
      </c>
      <c r="H13" s="62">
        <f t="shared" si="4"/>
        <v>127</v>
      </c>
      <c r="I13" s="2">
        <v>44</v>
      </c>
      <c r="J13" s="2">
        <f t="shared" si="3"/>
        <v>82</v>
      </c>
      <c r="K13" s="11">
        <f t="shared" si="1"/>
        <v>1.46875</v>
      </c>
      <c r="L13" s="12">
        <f t="shared" si="2"/>
        <v>1.3043478260869565</v>
      </c>
      <c r="P13" s="11"/>
      <c r="Q13" s="11"/>
    </row>
    <row r="14" spans="1:42" ht="15" thickBot="1" x14ac:dyDescent="0.35">
      <c r="A14">
        <v>3</v>
      </c>
      <c r="B14" s="2">
        <v>11</v>
      </c>
      <c r="C14" s="51">
        <v>43896</v>
      </c>
      <c r="D14" s="4">
        <v>2</v>
      </c>
      <c r="E14" s="4">
        <f t="shared" si="5"/>
        <v>3</v>
      </c>
      <c r="F14" s="4"/>
      <c r="G14" s="2">
        <v>0</v>
      </c>
      <c r="H14" s="63">
        <f t="shared" si="4"/>
        <v>185</v>
      </c>
      <c r="I14" s="64">
        <v>46</v>
      </c>
      <c r="J14" s="2">
        <f t="shared" ref="J14:J34" si="6">E12+H12+I14+G12</f>
        <v>128</v>
      </c>
      <c r="K14" s="11">
        <f t="shared" si="1"/>
        <v>1.4095744680851063</v>
      </c>
      <c r="L14" s="12">
        <f t="shared" si="2"/>
        <v>1.2833333333333334</v>
      </c>
      <c r="P14" s="11"/>
      <c r="Q14" s="11"/>
    </row>
    <row r="15" spans="1:42" x14ac:dyDescent="0.3">
      <c r="A15">
        <v>4</v>
      </c>
      <c r="B15" s="2">
        <v>12</v>
      </c>
      <c r="C15" s="1">
        <v>43897</v>
      </c>
      <c r="D15" s="4">
        <v>0</v>
      </c>
      <c r="E15" s="4">
        <f t="shared" si="5"/>
        <v>3</v>
      </c>
      <c r="F15" s="4"/>
      <c r="G15" s="2">
        <v>0</v>
      </c>
      <c r="H15" s="63">
        <f t="shared" si="4"/>
        <v>262</v>
      </c>
      <c r="I15" s="2">
        <v>60</v>
      </c>
      <c r="J15" s="2">
        <f t="shared" si="6"/>
        <v>188</v>
      </c>
      <c r="K15" s="11">
        <f t="shared" si="1"/>
        <v>1.2113207547169811</v>
      </c>
      <c r="L15" s="12">
        <f t="shared" si="2"/>
        <v>0.72727272727272729</v>
      </c>
      <c r="P15" s="11"/>
      <c r="Q15" s="11"/>
    </row>
    <row r="16" spans="1:42" x14ac:dyDescent="0.3">
      <c r="A16">
        <v>5</v>
      </c>
      <c r="B16" s="2">
        <v>13</v>
      </c>
      <c r="C16" s="1">
        <v>43898</v>
      </c>
      <c r="D16" s="4">
        <v>1</v>
      </c>
      <c r="E16" s="4">
        <f t="shared" si="5"/>
        <v>4</v>
      </c>
      <c r="F16" s="4"/>
      <c r="G16" s="2">
        <v>0</v>
      </c>
      <c r="H16" s="63">
        <f t="shared" si="4"/>
        <v>317</v>
      </c>
      <c r="I16" s="2">
        <v>77</v>
      </c>
      <c r="J16" s="2">
        <f t="shared" si="6"/>
        <v>265</v>
      </c>
      <c r="K16" s="11">
        <f t="shared" si="1"/>
        <v>1.190031152647975</v>
      </c>
      <c r="L16" s="12">
        <f t="shared" si="2"/>
        <v>1.0892857142857142</v>
      </c>
      <c r="P16" s="11"/>
      <c r="Q16" s="11"/>
    </row>
    <row r="17" spans="1:18" x14ac:dyDescent="0.3">
      <c r="A17">
        <v>6</v>
      </c>
      <c r="B17" s="2">
        <v>14</v>
      </c>
      <c r="C17" s="1">
        <v>43899</v>
      </c>
      <c r="D17" s="4">
        <v>1</v>
      </c>
      <c r="E17" s="4">
        <f t="shared" si="5"/>
        <v>5</v>
      </c>
      <c r="F17" s="4"/>
      <c r="G17" s="2">
        <v>0</v>
      </c>
      <c r="H17" s="63">
        <f t="shared" si="4"/>
        <v>377</v>
      </c>
      <c r="I17" s="2">
        <v>56</v>
      </c>
      <c r="J17" s="2">
        <f t="shared" si="6"/>
        <v>321</v>
      </c>
      <c r="K17" s="11">
        <f t="shared" si="1"/>
        <v>1.3167539267015707</v>
      </c>
      <c r="L17" s="12">
        <f t="shared" si="2"/>
        <v>1.9836065573770492</v>
      </c>
      <c r="P17" s="11"/>
      <c r="Q17" s="11"/>
    </row>
    <row r="18" spans="1:18" x14ac:dyDescent="0.3">
      <c r="A18">
        <v>7</v>
      </c>
      <c r="B18" s="2">
        <v>15</v>
      </c>
      <c r="C18" s="1">
        <v>43900</v>
      </c>
      <c r="D18" s="4">
        <v>0</v>
      </c>
      <c r="E18" s="4">
        <f t="shared" si="5"/>
        <v>5</v>
      </c>
      <c r="F18" s="4"/>
      <c r="G18" s="2">
        <v>0</v>
      </c>
      <c r="H18" s="63">
        <f t="shared" si="4"/>
        <v>498</v>
      </c>
      <c r="I18" s="2">
        <v>61</v>
      </c>
      <c r="J18" s="2">
        <f t="shared" si="6"/>
        <v>382</v>
      </c>
      <c r="K18" s="11">
        <f t="shared" si="1"/>
        <v>1.2206759443339961</v>
      </c>
      <c r="L18" s="12">
        <f t="shared" si="2"/>
        <v>0.9173553719008265</v>
      </c>
      <c r="P18" s="11"/>
      <c r="Q18" s="11"/>
    </row>
    <row r="19" spans="1:18" x14ac:dyDescent="0.3">
      <c r="A19">
        <v>8</v>
      </c>
      <c r="B19" s="2">
        <v>16</v>
      </c>
      <c r="C19" s="1">
        <v>43901</v>
      </c>
      <c r="D19" s="4">
        <v>5</v>
      </c>
      <c r="E19" s="4">
        <f t="shared" si="5"/>
        <v>10</v>
      </c>
      <c r="F19" s="4">
        <f t="shared" ref="F19:F31" si="7">G19-G18</f>
        <v>115</v>
      </c>
      <c r="G19" s="2">
        <v>115</v>
      </c>
      <c r="H19" s="63">
        <f t="shared" si="4"/>
        <v>489</v>
      </c>
      <c r="I19" s="2">
        <v>121</v>
      </c>
      <c r="J19" s="2">
        <f t="shared" si="6"/>
        <v>503</v>
      </c>
      <c r="K19" s="11">
        <f t="shared" si="1"/>
        <v>1.3094462540716612</v>
      </c>
      <c r="L19" s="12">
        <f t="shared" si="2"/>
        <v>1.7117117117117118</v>
      </c>
      <c r="P19" s="11"/>
      <c r="Q19" s="11"/>
    </row>
    <row r="20" spans="1:18" x14ac:dyDescent="0.3">
      <c r="A20">
        <v>9</v>
      </c>
      <c r="B20" s="2">
        <v>17</v>
      </c>
      <c r="C20" s="1">
        <v>43902</v>
      </c>
      <c r="D20" s="4">
        <v>2</v>
      </c>
      <c r="E20" s="4">
        <f t="shared" si="5"/>
        <v>12</v>
      </c>
      <c r="F20" s="4">
        <f t="shared" si="7"/>
        <v>21</v>
      </c>
      <c r="G20" s="2">
        <v>136</v>
      </c>
      <c r="H20" s="63">
        <f t="shared" si="4"/>
        <v>656</v>
      </c>
      <c r="I20" s="2">
        <v>111</v>
      </c>
      <c r="J20" s="2">
        <f t="shared" si="6"/>
        <v>614</v>
      </c>
      <c r="K20" s="11">
        <f t="shared" si="1"/>
        <v>1.1927860696517414</v>
      </c>
      <c r="L20" s="12">
        <f t="shared" si="2"/>
        <v>0.81578947368421051</v>
      </c>
      <c r="M20" s="11">
        <f>(G20/G19)-1</f>
        <v>0.18260869565217397</v>
      </c>
      <c r="P20" s="11">
        <f t="shared" ref="P20:P32" si="8">D20/D19</f>
        <v>0.4</v>
      </c>
      <c r="Q20" s="25">
        <f t="shared" ref="Q20:Q32" si="9">P20-1</f>
        <v>-0.6</v>
      </c>
    </row>
    <row r="21" spans="1:18" x14ac:dyDescent="0.3">
      <c r="A21">
        <v>10</v>
      </c>
      <c r="B21" s="2">
        <v>18</v>
      </c>
      <c r="C21" s="1">
        <v>43903</v>
      </c>
      <c r="D21" s="4">
        <v>8</v>
      </c>
      <c r="E21" s="4">
        <f t="shared" si="5"/>
        <v>20</v>
      </c>
      <c r="F21" s="4">
        <f t="shared" si="7"/>
        <v>26</v>
      </c>
      <c r="G21" s="2">
        <v>162</v>
      </c>
      <c r="H21" s="63">
        <f t="shared" si="4"/>
        <v>777</v>
      </c>
      <c r="I21" s="2">
        <v>190</v>
      </c>
      <c r="J21" s="2">
        <f t="shared" si="6"/>
        <v>804</v>
      </c>
      <c r="K21" s="11">
        <f t="shared" si="1"/>
        <v>1.1835245046923879</v>
      </c>
      <c r="L21" s="12">
        <f t="shared" si="2"/>
        <v>1.1354838709677419</v>
      </c>
      <c r="M21" s="11">
        <f t="shared" ref="M21:M30" si="10">G21/G20</f>
        <v>1.1911764705882353</v>
      </c>
      <c r="N21" s="25">
        <f>M21-1</f>
        <v>0.19117647058823528</v>
      </c>
      <c r="O21" s="8">
        <f t="shared" ref="O21:O32" si="11">M21/M20</f>
        <v>6.5231092436974771</v>
      </c>
      <c r="P21" s="11">
        <f t="shared" si="8"/>
        <v>4</v>
      </c>
      <c r="Q21" s="25">
        <f t="shared" si="9"/>
        <v>3</v>
      </c>
      <c r="R21" s="11">
        <f>P21/P20</f>
        <v>10</v>
      </c>
    </row>
    <row r="22" spans="1:18" x14ac:dyDescent="0.3">
      <c r="A22">
        <v>11</v>
      </c>
      <c r="B22" s="2">
        <v>19</v>
      </c>
      <c r="C22" s="1">
        <v>43904</v>
      </c>
      <c r="D22" s="4">
        <v>4</v>
      </c>
      <c r="E22" s="4">
        <f t="shared" si="5"/>
        <v>24</v>
      </c>
      <c r="F22" s="4">
        <f t="shared" si="7"/>
        <v>43</v>
      </c>
      <c r="G22" s="2">
        <v>205</v>
      </c>
      <c r="H22" s="63">
        <f t="shared" si="4"/>
        <v>906</v>
      </c>
      <c r="I22" s="2">
        <v>155</v>
      </c>
      <c r="J22" s="2">
        <f t="shared" si="6"/>
        <v>959</v>
      </c>
      <c r="K22" s="11">
        <f t="shared" si="1"/>
        <v>1.2449339207048458</v>
      </c>
      <c r="L22" s="12">
        <f t="shared" si="2"/>
        <v>1.5795454545454546</v>
      </c>
      <c r="M22" s="11">
        <f t="shared" si="10"/>
        <v>1.2654320987654322</v>
      </c>
      <c r="N22" s="25">
        <f t="shared" ref="N22:N32" si="12">M22-1</f>
        <v>0.26543209876543217</v>
      </c>
      <c r="O22" s="8">
        <f t="shared" si="11"/>
        <v>1.0623380582228319</v>
      </c>
      <c r="P22" s="11">
        <f t="shared" si="8"/>
        <v>0.5</v>
      </c>
      <c r="Q22" s="25">
        <f t="shared" si="9"/>
        <v>-0.5</v>
      </c>
      <c r="R22" s="11">
        <f t="shared" ref="R22:R32" si="13">P22/P21</f>
        <v>0.125</v>
      </c>
    </row>
    <row r="23" spans="1:18" x14ac:dyDescent="0.3">
      <c r="A23">
        <v>12</v>
      </c>
      <c r="B23" s="2">
        <v>20</v>
      </c>
      <c r="C23" s="1">
        <v>43905</v>
      </c>
      <c r="D23" s="4">
        <v>19</v>
      </c>
      <c r="E23" s="4">
        <f t="shared" si="5"/>
        <v>43</v>
      </c>
      <c r="F23" s="4">
        <f t="shared" si="7"/>
        <v>109</v>
      </c>
      <c r="G23" s="2">
        <v>314</v>
      </c>
      <c r="H23" s="63">
        <f t="shared" si="4"/>
        <v>1056</v>
      </c>
      <c r="I23" s="2">
        <v>176</v>
      </c>
      <c r="J23" s="2">
        <f t="shared" si="6"/>
        <v>1135</v>
      </c>
      <c r="K23" s="11">
        <f t="shared" si="1"/>
        <v>1.2066525123849965</v>
      </c>
      <c r="L23" s="12">
        <f t="shared" si="2"/>
        <v>1.0503597122302157</v>
      </c>
      <c r="M23" s="11">
        <f t="shared" si="10"/>
        <v>1.5317073170731708</v>
      </c>
      <c r="N23" s="25">
        <f t="shared" si="12"/>
        <v>0.53170731707317076</v>
      </c>
      <c r="O23" s="8">
        <f t="shared" si="11"/>
        <v>1.2104223676383106</v>
      </c>
      <c r="P23" s="11">
        <f t="shared" si="8"/>
        <v>4.75</v>
      </c>
      <c r="Q23" s="25">
        <f t="shared" si="9"/>
        <v>3.75</v>
      </c>
      <c r="R23" s="11">
        <f t="shared" si="13"/>
        <v>9.5</v>
      </c>
    </row>
    <row r="24" spans="1:18" x14ac:dyDescent="0.3">
      <c r="A24">
        <v>13</v>
      </c>
      <c r="B24" s="2">
        <v>21</v>
      </c>
      <c r="C24" s="1">
        <v>43906</v>
      </c>
      <c r="D24" s="4">
        <v>15</v>
      </c>
      <c r="E24" s="4">
        <f t="shared" si="5"/>
        <v>58</v>
      </c>
      <c r="F24" s="4">
        <f t="shared" si="7"/>
        <v>94</v>
      </c>
      <c r="G24" s="2">
        <v>408</v>
      </c>
      <c r="H24" s="63">
        <f t="shared" si="4"/>
        <v>1239</v>
      </c>
      <c r="I24" s="2">
        <v>278</v>
      </c>
      <c r="J24" s="2">
        <f t="shared" si="6"/>
        <v>1413</v>
      </c>
      <c r="K24" s="11">
        <f t="shared" si="1"/>
        <v>1.202932551319648</v>
      </c>
      <c r="L24" s="12">
        <f t="shared" si="2"/>
        <v>1.1849315068493151</v>
      </c>
      <c r="M24" s="11">
        <f t="shared" si="10"/>
        <v>1.2993630573248407</v>
      </c>
      <c r="N24" s="25">
        <f t="shared" si="12"/>
        <v>0.2993630573248407</v>
      </c>
      <c r="O24" s="8">
        <f t="shared" si="11"/>
        <v>0.8483102762789565</v>
      </c>
      <c r="P24" s="11">
        <f t="shared" si="8"/>
        <v>0.78947368421052633</v>
      </c>
      <c r="Q24" s="25">
        <f t="shared" si="9"/>
        <v>-0.21052631578947367</v>
      </c>
      <c r="R24" s="11">
        <f t="shared" si="13"/>
        <v>0.16620498614958448</v>
      </c>
    </row>
    <row r="25" spans="1:18" x14ac:dyDescent="0.3">
      <c r="A25">
        <v>14</v>
      </c>
      <c r="B25" s="2">
        <v>22</v>
      </c>
      <c r="C25" s="1">
        <v>43907</v>
      </c>
      <c r="D25" s="4">
        <v>18</v>
      </c>
      <c r="E25" s="4">
        <f t="shared" si="5"/>
        <v>76</v>
      </c>
      <c r="F25" s="4">
        <f t="shared" si="7"/>
        <v>81</v>
      </c>
      <c r="G25" s="2">
        <v>489</v>
      </c>
      <c r="H25" s="63">
        <f t="shared" si="4"/>
        <v>1486</v>
      </c>
      <c r="I25" s="2">
        <v>292</v>
      </c>
      <c r="J25" s="2">
        <f t="shared" si="6"/>
        <v>1705</v>
      </c>
      <c r="K25" s="11">
        <f t="shared" si="1"/>
        <v>1.1994149195514383</v>
      </c>
      <c r="L25" s="12">
        <f t="shared" si="2"/>
        <v>1.1820809248554913</v>
      </c>
      <c r="M25" s="11">
        <f t="shared" si="10"/>
        <v>1.1985294117647058</v>
      </c>
      <c r="N25" s="25">
        <f t="shared" si="12"/>
        <v>0.19852941176470584</v>
      </c>
      <c r="O25" s="8">
        <f t="shared" si="11"/>
        <v>0.92239763552479814</v>
      </c>
      <c r="P25" s="11">
        <f t="shared" si="8"/>
        <v>1.2</v>
      </c>
      <c r="Q25" s="25">
        <f t="shared" si="9"/>
        <v>0.19999999999999996</v>
      </c>
      <c r="R25" s="11">
        <f t="shared" si="13"/>
        <v>1.52</v>
      </c>
    </row>
    <row r="26" spans="1:18" x14ac:dyDescent="0.3">
      <c r="A26">
        <v>15</v>
      </c>
      <c r="B26" s="2">
        <v>23</v>
      </c>
      <c r="C26" s="1">
        <v>43908</v>
      </c>
      <c r="D26" s="4">
        <v>30</v>
      </c>
      <c r="E26" s="4">
        <f t="shared" si="5"/>
        <v>106</v>
      </c>
      <c r="F26" s="4">
        <f t="shared" si="7"/>
        <v>154</v>
      </c>
      <c r="G26" s="2">
        <v>643</v>
      </c>
      <c r="H26" s="63">
        <f t="shared" si="4"/>
        <v>1711</v>
      </c>
      <c r="I26" s="2">
        <v>346</v>
      </c>
      <c r="J26" s="2">
        <f t="shared" si="6"/>
        <v>2051</v>
      </c>
      <c r="K26" s="11">
        <f t="shared" si="1"/>
        <v>1.2170731707317073</v>
      </c>
      <c r="L26" s="12">
        <f t="shared" si="2"/>
        <v>1.3056234718826405</v>
      </c>
      <c r="M26" s="11">
        <f t="shared" si="10"/>
        <v>1.3149284253578732</v>
      </c>
      <c r="N26" s="25">
        <f t="shared" si="12"/>
        <v>0.31492842535787324</v>
      </c>
      <c r="O26" s="8">
        <f t="shared" si="11"/>
        <v>1.0971181953906182</v>
      </c>
      <c r="P26" s="11">
        <f t="shared" si="8"/>
        <v>1.6666666666666667</v>
      </c>
      <c r="Q26" s="25">
        <f t="shared" si="9"/>
        <v>0.66666666666666674</v>
      </c>
      <c r="R26" s="11">
        <f t="shared" si="13"/>
        <v>1.3888888888888891</v>
      </c>
    </row>
    <row r="27" spans="1:18" x14ac:dyDescent="0.3">
      <c r="A27">
        <v>16</v>
      </c>
      <c r="B27" s="2">
        <v>24</v>
      </c>
      <c r="C27" s="1">
        <v>43909</v>
      </c>
      <c r="D27" s="4">
        <v>30</v>
      </c>
      <c r="E27" s="4">
        <f t="shared" si="5"/>
        <v>136</v>
      </c>
      <c r="F27" s="4">
        <f t="shared" si="7"/>
        <v>193</v>
      </c>
      <c r="G27" s="4">
        <v>836</v>
      </c>
      <c r="H27" s="63">
        <f t="shared" si="4"/>
        <v>2022</v>
      </c>
      <c r="I27" s="2">
        <v>409</v>
      </c>
      <c r="J27" s="2">
        <f t="shared" si="6"/>
        <v>2460</v>
      </c>
      <c r="K27" s="11">
        <f t="shared" si="1"/>
        <v>1.2127588510354042</v>
      </c>
      <c r="L27" s="12">
        <f t="shared" si="2"/>
        <v>1.1928838951310861</v>
      </c>
      <c r="M27" s="11">
        <f t="shared" si="10"/>
        <v>1.3001555209953344</v>
      </c>
      <c r="N27" s="25">
        <f t="shared" si="12"/>
        <v>0.30015552099533438</v>
      </c>
      <c r="O27" s="8">
        <f t="shared" si="11"/>
        <v>0.98876524069474103</v>
      </c>
      <c r="P27" s="11">
        <f t="shared" si="8"/>
        <v>1</v>
      </c>
      <c r="Q27" s="25">
        <f t="shared" si="9"/>
        <v>0</v>
      </c>
      <c r="R27" s="11">
        <f t="shared" si="13"/>
        <v>0.6</v>
      </c>
    </row>
    <row r="28" spans="1:18" x14ac:dyDescent="0.3">
      <c r="A28">
        <v>17</v>
      </c>
      <c r="B28" s="2">
        <v>25</v>
      </c>
      <c r="C28" s="1">
        <v>43910</v>
      </c>
      <c r="D28" s="4">
        <v>43</v>
      </c>
      <c r="E28" s="4">
        <f t="shared" si="5"/>
        <v>179</v>
      </c>
      <c r="F28" s="4">
        <f t="shared" si="7"/>
        <v>152</v>
      </c>
      <c r="G28" s="4">
        <v>988</v>
      </c>
      <c r="H28" s="63">
        <f t="shared" si="4"/>
        <v>2464</v>
      </c>
      <c r="I28" s="2">
        <v>534</v>
      </c>
      <c r="J28" s="2">
        <f t="shared" si="6"/>
        <v>2994</v>
      </c>
      <c r="K28" s="11">
        <f t="shared" si="1"/>
        <v>1.157807766455522</v>
      </c>
      <c r="L28" s="12">
        <f t="shared" si="2"/>
        <v>0.89952904238618525</v>
      </c>
      <c r="M28" s="11">
        <f t="shared" si="10"/>
        <v>1.1818181818181819</v>
      </c>
      <c r="N28" s="25">
        <f t="shared" si="12"/>
        <v>0.18181818181818188</v>
      </c>
      <c r="O28" s="8">
        <f t="shared" si="11"/>
        <v>0.90898216615919969</v>
      </c>
      <c r="P28" s="11">
        <f t="shared" si="8"/>
        <v>1.4333333333333333</v>
      </c>
      <c r="Q28" s="25">
        <f t="shared" si="9"/>
        <v>0.43333333333333335</v>
      </c>
      <c r="R28" s="11">
        <f t="shared" si="13"/>
        <v>1.4333333333333333</v>
      </c>
    </row>
    <row r="29" spans="1:18" x14ac:dyDescent="0.3">
      <c r="A29">
        <v>18</v>
      </c>
      <c r="B29" s="2">
        <v>26</v>
      </c>
      <c r="C29" s="1">
        <v>43911</v>
      </c>
      <c r="D29" s="4">
        <v>34</v>
      </c>
      <c r="E29" s="4">
        <f>E28+D29</f>
        <v>213</v>
      </c>
      <c r="F29" s="4">
        <f t="shared" si="7"/>
        <v>242</v>
      </c>
      <c r="G29" s="4">
        <v>1230</v>
      </c>
      <c r="H29" s="65">
        <f t="shared" si="4"/>
        <v>2761</v>
      </c>
      <c r="I29" s="4">
        <v>637</v>
      </c>
      <c r="J29" s="2">
        <f t="shared" si="6"/>
        <v>3631</v>
      </c>
      <c r="K29" s="11">
        <f t="shared" si="1"/>
        <v>1.129638439581351</v>
      </c>
      <c r="L29" s="12">
        <f t="shared" si="2"/>
        <v>0.9511343804537522</v>
      </c>
      <c r="M29" s="11">
        <f t="shared" si="10"/>
        <v>1.2449392712550607</v>
      </c>
      <c r="N29" s="25">
        <f t="shared" si="12"/>
        <v>0.24493927125506065</v>
      </c>
      <c r="O29" s="8">
        <f t="shared" si="11"/>
        <v>1.0534101526004358</v>
      </c>
      <c r="P29" s="11">
        <f t="shared" si="8"/>
        <v>0.79069767441860461</v>
      </c>
      <c r="Q29" s="25">
        <f t="shared" si="9"/>
        <v>-0.20930232558139539</v>
      </c>
      <c r="R29" s="11">
        <f t="shared" si="13"/>
        <v>0.55164954029204971</v>
      </c>
    </row>
    <row r="30" spans="1:18" x14ac:dyDescent="0.3">
      <c r="A30">
        <v>19</v>
      </c>
      <c r="B30" s="2">
        <v>27</v>
      </c>
      <c r="C30" s="1">
        <v>43912</v>
      </c>
      <c r="D30" s="4">
        <v>63</v>
      </c>
      <c r="E30" s="4">
        <f>E29+D30</f>
        <v>276</v>
      </c>
      <c r="F30" s="4">
        <f t="shared" si="7"/>
        <v>509</v>
      </c>
      <c r="G30" s="2">
        <v>1739</v>
      </c>
      <c r="H30" s="65">
        <f t="shared" si="4"/>
        <v>2734</v>
      </c>
      <c r="I30" s="4">
        <v>573</v>
      </c>
      <c r="J30" s="2">
        <f t="shared" si="6"/>
        <v>4204</v>
      </c>
      <c r="K30" s="11">
        <f t="shared" si="1"/>
        <v>1.1707727942724784</v>
      </c>
      <c r="L30" s="12">
        <f t="shared" si="2"/>
        <v>1.4880733944954128</v>
      </c>
      <c r="M30" s="11">
        <f t="shared" si="10"/>
        <v>1.4138211382113821</v>
      </c>
      <c r="N30" s="25">
        <f t="shared" si="12"/>
        <v>0.41382113821138211</v>
      </c>
      <c r="O30" s="8">
        <f t="shared" si="11"/>
        <v>1.1356547028884925</v>
      </c>
      <c r="P30" s="11">
        <f t="shared" si="8"/>
        <v>1.8529411764705883</v>
      </c>
      <c r="Q30" s="25">
        <f t="shared" si="9"/>
        <v>0.85294117647058831</v>
      </c>
      <c r="R30" s="11">
        <f t="shared" si="13"/>
        <v>2.3434256055363325</v>
      </c>
    </row>
    <row r="31" spans="1:18" x14ac:dyDescent="0.3">
      <c r="A31">
        <v>20</v>
      </c>
      <c r="B31" s="2">
        <v>28</v>
      </c>
      <c r="C31" s="1">
        <v>43913</v>
      </c>
      <c r="D31" s="4">
        <v>80</v>
      </c>
      <c r="E31" s="4">
        <f>E30+D31</f>
        <v>356</v>
      </c>
      <c r="F31" s="4">
        <f t="shared" si="7"/>
        <v>97</v>
      </c>
      <c r="G31" s="2">
        <v>1836</v>
      </c>
      <c r="H31" s="65">
        <f t="shared" si="4"/>
        <v>3368</v>
      </c>
      <c r="I31" s="4">
        <v>545</v>
      </c>
      <c r="J31" s="2">
        <f t="shared" si="6"/>
        <v>4749</v>
      </c>
      <c r="K31" s="11">
        <f t="shared" si="1"/>
        <v>1.1532374100719425</v>
      </c>
      <c r="L31" s="12">
        <f t="shared" si="2"/>
        <v>1.0505548705302097</v>
      </c>
      <c r="M31" s="11">
        <f>G31/G30</f>
        <v>1.055779183438758</v>
      </c>
      <c r="N31" s="25">
        <f t="shared" si="12"/>
        <v>5.5779183438757984E-2</v>
      </c>
      <c r="O31" s="8">
        <f t="shared" si="11"/>
        <v>0.74675583417462466</v>
      </c>
      <c r="P31" s="11">
        <f t="shared" si="8"/>
        <v>1.2698412698412698</v>
      </c>
      <c r="Q31" s="25">
        <f t="shared" si="9"/>
        <v>0.26984126984126977</v>
      </c>
      <c r="R31" s="11">
        <f t="shared" si="13"/>
        <v>0.68531116150163762</v>
      </c>
    </row>
    <row r="32" spans="1:18" x14ac:dyDescent="0.3">
      <c r="A32">
        <v>21</v>
      </c>
      <c r="B32" s="2">
        <v>29</v>
      </c>
      <c r="C32" s="1">
        <v>43914</v>
      </c>
      <c r="D32" s="4">
        <v>78</v>
      </c>
      <c r="E32" s="4">
        <f>E31+D32</f>
        <v>434</v>
      </c>
      <c r="F32" s="4">
        <f>G32-G31</f>
        <v>315</v>
      </c>
      <c r="G32" s="2">
        <v>2151</v>
      </c>
      <c r="H32" s="65">
        <f t="shared" si="4"/>
        <v>3827</v>
      </c>
      <c r="I32" s="2">
        <v>811</v>
      </c>
      <c r="J32" s="2">
        <f t="shared" si="6"/>
        <v>5560</v>
      </c>
      <c r="K32" s="11">
        <f t="shared" si="1"/>
        <v>1.1589207735495946</v>
      </c>
      <c r="L32" s="12">
        <f t="shared" si="2"/>
        <v>1.1960093896713615</v>
      </c>
      <c r="M32" s="11">
        <f t="shared" ref="M32" si="14">G32/G31</f>
        <v>1.1715686274509804</v>
      </c>
      <c r="N32" s="25">
        <f t="shared" si="12"/>
        <v>0.17156862745098045</v>
      </c>
      <c r="O32" s="8">
        <f t="shared" si="11"/>
        <v>1.1096720278525354</v>
      </c>
      <c r="P32" s="11">
        <f t="shared" si="8"/>
        <v>0.97499999999999998</v>
      </c>
      <c r="Q32" s="25">
        <f t="shared" si="9"/>
        <v>-2.5000000000000022E-2</v>
      </c>
      <c r="R32" s="11">
        <f t="shared" si="13"/>
        <v>0.76781250000000001</v>
      </c>
    </row>
    <row r="33" spans="3:36" x14ac:dyDescent="0.3">
      <c r="C33" s="1">
        <v>43915</v>
      </c>
      <c r="D33" s="4"/>
      <c r="E33" s="2"/>
      <c r="F33" s="2"/>
      <c r="G33" s="2"/>
      <c r="H33" s="2"/>
      <c r="I33" s="2">
        <v>852</v>
      </c>
      <c r="J33" s="2">
        <f t="shared" si="6"/>
        <v>6412</v>
      </c>
    </row>
    <row r="34" spans="3:36" x14ac:dyDescent="0.3">
      <c r="C34" s="1">
        <v>43916</v>
      </c>
      <c r="D34" s="4"/>
      <c r="E34" s="2"/>
      <c r="F34" s="2"/>
      <c r="G34" s="2"/>
      <c r="H34" s="2"/>
      <c r="I34" s="2">
        <v>1019</v>
      </c>
      <c r="J34" s="2">
        <f t="shared" si="6"/>
        <v>7431</v>
      </c>
    </row>
    <row r="35" spans="3:36" x14ac:dyDescent="0.3">
      <c r="D35" s="4"/>
      <c r="E35" s="2"/>
      <c r="F35" s="2"/>
      <c r="G35" s="2"/>
      <c r="H35" s="2"/>
      <c r="I35" s="2"/>
      <c r="J35" s="2"/>
    </row>
    <row r="36" spans="3:36" x14ac:dyDescent="0.3">
      <c r="D36" s="4"/>
      <c r="E36" s="2"/>
      <c r="F36" s="2"/>
      <c r="G36" s="2"/>
      <c r="H36" s="2"/>
      <c r="I36" s="2"/>
      <c r="J36" s="2"/>
    </row>
    <row r="38" spans="3:36" x14ac:dyDescent="0.3">
      <c r="I38" t="s">
        <v>409</v>
      </c>
    </row>
    <row r="39" spans="3:36" x14ac:dyDescent="0.3">
      <c r="I39" t="s">
        <v>411</v>
      </c>
      <c r="M39">
        <f>E26/E25</f>
        <v>1.3947368421052631</v>
      </c>
    </row>
    <row r="40" spans="3:36" x14ac:dyDescent="0.3">
      <c r="I40" t="s">
        <v>410</v>
      </c>
      <c r="M40">
        <f>E27/E26</f>
        <v>1.2830188679245282</v>
      </c>
    </row>
    <row r="41" spans="3:36" x14ac:dyDescent="0.3">
      <c r="M41">
        <f>E28/E27</f>
        <v>1.3161764705882353</v>
      </c>
    </row>
    <row r="42" spans="3:36" x14ac:dyDescent="0.3">
      <c r="I42" t="s">
        <v>412</v>
      </c>
      <c r="M42">
        <f>E29/E28</f>
        <v>1.1899441340782122</v>
      </c>
      <c r="AH42" t="s">
        <v>475</v>
      </c>
      <c r="AJ42" t="s">
        <v>475</v>
      </c>
    </row>
    <row r="43" spans="3:36" x14ac:dyDescent="0.3">
      <c r="H43" s="55"/>
      <c r="I43" t="s">
        <v>413</v>
      </c>
      <c r="AG43" s="1">
        <v>43886</v>
      </c>
      <c r="AH43">
        <v>3</v>
      </c>
      <c r="AI43">
        <v>0</v>
      </c>
      <c r="AJ43">
        <f>AH43</f>
        <v>3</v>
      </c>
    </row>
    <row r="44" spans="3:36" x14ac:dyDescent="0.3">
      <c r="H44" s="55"/>
      <c r="I44" t="s">
        <v>423</v>
      </c>
      <c r="AG44" s="1">
        <v>43887</v>
      </c>
      <c r="AH44">
        <v>0</v>
      </c>
      <c r="AI44">
        <v>0</v>
      </c>
      <c r="AJ44">
        <f>AJ43+AH44</f>
        <v>3</v>
      </c>
    </row>
    <row r="45" spans="3:36" x14ac:dyDescent="0.3">
      <c r="H45" s="55"/>
      <c r="AE45" s="26"/>
      <c r="AG45" s="1">
        <v>43888</v>
      </c>
      <c r="AH45">
        <v>3</v>
      </c>
      <c r="AI45">
        <v>1</v>
      </c>
      <c r="AJ45">
        <f t="shared" ref="AJ45:AJ73" si="15">AJ44+AH45</f>
        <v>6</v>
      </c>
    </row>
    <row r="46" spans="3:36" x14ac:dyDescent="0.3">
      <c r="I46" t="s">
        <v>414</v>
      </c>
      <c r="AG46" s="1">
        <v>43889</v>
      </c>
      <c r="AH46">
        <v>4</v>
      </c>
      <c r="AI46">
        <v>0</v>
      </c>
      <c r="AJ46">
        <f t="shared" si="15"/>
        <v>10</v>
      </c>
    </row>
    <row r="47" spans="3:36" x14ac:dyDescent="0.3">
      <c r="I47" t="s">
        <v>415</v>
      </c>
      <c r="AG47" s="1">
        <v>43890</v>
      </c>
      <c r="AH47">
        <v>12</v>
      </c>
      <c r="AI47">
        <v>2</v>
      </c>
      <c r="AJ47">
        <f t="shared" si="15"/>
        <v>22</v>
      </c>
    </row>
    <row r="48" spans="3:36" x14ac:dyDescent="0.3">
      <c r="AG48" s="1">
        <v>43891</v>
      </c>
      <c r="AH48">
        <v>13</v>
      </c>
      <c r="AI48">
        <v>1</v>
      </c>
      <c r="AJ48">
        <f t="shared" si="15"/>
        <v>35</v>
      </c>
    </row>
    <row r="49" spans="3:36" x14ac:dyDescent="0.3">
      <c r="AG49" s="1">
        <v>43892</v>
      </c>
      <c r="AH49">
        <v>47</v>
      </c>
      <c r="AI49">
        <v>3</v>
      </c>
      <c r="AJ49">
        <f t="shared" si="15"/>
        <v>82</v>
      </c>
    </row>
    <row r="50" spans="3:36" x14ac:dyDescent="0.3">
      <c r="AG50" s="1">
        <v>43893</v>
      </c>
      <c r="AH50">
        <v>40</v>
      </c>
      <c r="AI50">
        <v>5</v>
      </c>
      <c r="AJ50">
        <f t="shared" si="15"/>
        <v>122</v>
      </c>
    </row>
    <row r="51" spans="3:36" x14ac:dyDescent="0.3">
      <c r="AG51" s="1">
        <v>43894</v>
      </c>
      <c r="AH51">
        <v>41</v>
      </c>
      <c r="AI51">
        <v>4</v>
      </c>
      <c r="AJ51">
        <f t="shared" si="15"/>
        <v>163</v>
      </c>
    </row>
    <row r="52" spans="3:36" x14ac:dyDescent="0.3">
      <c r="AG52" s="1">
        <v>43895</v>
      </c>
      <c r="AH52">
        <v>41</v>
      </c>
      <c r="AI52">
        <v>5</v>
      </c>
      <c r="AJ52">
        <f t="shared" si="15"/>
        <v>204</v>
      </c>
    </row>
    <row r="53" spans="3:36" x14ac:dyDescent="0.3">
      <c r="AG53" s="1">
        <v>43896</v>
      </c>
      <c r="AH53">
        <v>33</v>
      </c>
      <c r="AI53">
        <v>6</v>
      </c>
      <c r="AJ53">
        <f t="shared" si="15"/>
        <v>237</v>
      </c>
    </row>
    <row r="54" spans="3:36" x14ac:dyDescent="0.3">
      <c r="AG54" s="1">
        <v>43897</v>
      </c>
      <c r="AH54">
        <v>45</v>
      </c>
      <c r="AI54">
        <v>13</v>
      </c>
      <c r="AJ54">
        <f t="shared" si="15"/>
        <v>282</v>
      </c>
    </row>
    <row r="55" spans="3:36" x14ac:dyDescent="0.3">
      <c r="AG55" s="1">
        <v>43898</v>
      </c>
      <c r="AH55">
        <v>72</v>
      </c>
      <c r="AI55">
        <v>9</v>
      </c>
      <c r="AJ55">
        <f t="shared" si="15"/>
        <v>354</v>
      </c>
    </row>
    <row r="56" spans="3:36" x14ac:dyDescent="0.3">
      <c r="AG56" s="1">
        <v>43899</v>
      </c>
      <c r="AH56">
        <v>77</v>
      </c>
      <c r="AI56">
        <v>17</v>
      </c>
      <c r="AJ56">
        <f t="shared" si="15"/>
        <v>431</v>
      </c>
    </row>
    <row r="57" spans="3:36" x14ac:dyDescent="0.3">
      <c r="AG57" s="1">
        <v>43900</v>
      </c>
      <c r="AH57">
        <v>134</v>
      </c>
      <c r="AI57">
        <v>18</v>
      </c>
      <c r="AJ57">
        <f t="shared" si="15"/>
        <v>565</v>
      </c>
    </row>
    <row r="58" spans="3:36" x14ac:dyDescent="0.3">
      <c r="AG58" s="1">
        <v>43901</v>
      </c>
      <c r="AH58">
        <v>172</v>
      </c>
      <c r="AI58">
        <v>35</v>
      </c>
      <c r="AJ58">
        <f t="shared" si="15"/>
        <v>737</v>
      </c>
    </row>
    <row r="59" spans="3:36" x14ac:dyDescent="0.3">
      <c r="AG59" s="1">
        <v>43902</v>
      </c>
      <c r="AH59">
        <v>184</v>
      </c>
      <c r="AI59">
        <v>37</v>
      </c>
      <c r="AJ59">
        <f t="shared" si="15"/>
        <v>921</v>
      </c>
    </row>
    <row r="60" spans="3:36" x14ac:dyDescent="0.3">
      <c r="C60" s="3" t="s">
        <v>6</v>
      </c>
      <c r="D60" s="4"/>
      <c r="E60" t="s">
        <v>25</v>
      </c>
      <c r="H60" t="s">
        <v>380</v>
      </c>
      <c r="AG60" s="1">
        <v>43903</v>
      </c>
      <c r="AH60">
        <v>214</v>
      </c>
      <c r="AI60">
        <v>53</v>
      </c>
      <c r="AJ60">
        <f t="shared" si="15"/>
        <v>1135</v>
      </c>
    </row>
    <row r="61" spans="3:36" x14ac:dyDescent="0.3">
      <c r="C61" s="1">
        <v>43888</v>
      </c>
      <c r="H61" s="11"/>
      <c r="AG61" s="1">
        <v>43904</v>
      </c>
      <c r="AH61">
        <v>216</v>
      </c>
      <c r="AI61">
        <v>51</v>
      </c>
      <c r="AJ61">
        <f t="shared" si="15"/>
        <v>1351</v>
      </c>
    </row>
    <row r="62" spans="3:36" x14ac:dyDescent="0.3">
      <c r="C62" s="1">
        <v>43889</v>
      </c>
      <c r="E62" s="11">
        <f t="shared" ref="E62:E89" si="16">L5</f>
        <v>1</v>
      </c>
      <c r="F62" s="11"/>
      <c r="H62" s="25">
        <f t="shared" ref="H62:H89" si="17">(K5-1)</f>
        <v>1</v>
      </c>
      <c r="AG62" s="1">
        <v>43905</v>
      </c>
      <c r="AH62">
        <v>232</v>
      </c>
      <c r="AI62">
        <v>53</v>
      </c>
      <c r="AJ62">
        <f t="shared" si="15"/>
        <v>1583</v>
      </c>
    </row>
    <row r="63" spans="3:36" x14ac:dyDescent="0.3">
      <c r="C63" s="1">
        <v>43890</v>
      </c>
      <c r="E63" s="11">
        <f t="shared" si="16"/>
        <v>4</v>
      </c>
      <c r="F63" s="11"/>
      <c r="H63" s="25">
        <f t="shared" si="17"/>
        <v>2</v>
      </c>
      <c r="AG63" s="1">
        <v>43906</v>
      </c>
      <c r="AH63">
        <v>271</v>
      </c>
      <c r="AI63">
        <v>108</v>
      </c>
      <c r="AJ63">
        <f t="shared" si="15"/>
        <v>1854</v>
      </c>
    </row>
    <row r="64" spans="3:36" x14ac:dyDescent="0.3">
      <c r="C64" s="1">
        <v>43891</v>
      </c>
      <c r="E64" s="11">
        <f t="shared" si="16"/>
        <v>0.75</v>
      </c>
      <c r="F64" s="11"/>
      <c r="H64" s="25">
        <f t="shared" si="17"/>
        <v>0.5</v>
      </c>
      <c r="AG64" s="1">
        <v>43907</v>
      </c>
      <c r="AH64">
        <v>369</v>
      </c>
      <c r="AI64">
        <v>115</v>
      </c>
      <c r="AJ64">
        <f t="shared" si="15"/>
        <v>2223</v>
      </c>
    </row>
    <row r="65" spans="3:36" x14ac:dyDescent="0.3">
      <c r="C65" s="1">
        <v>43892</v>
      </c>
      <c r="E65" s="11">
        <f t="shared" si="16"/>
        <v>2.6666666666666665</v>
      </c>
      <c r="F65" s="11"/>
      <c r="H65" s="25">
        <f t="shared" si="17"/>
        <v>0.88888888888888884</v>
      </c>
      <c r="AG65" s="1">
        <v>43908</v>
      </c>
      <c r="AH65">
        <v>456</v>
      </c>
      <c r="AI65">
        <v>122</v>
      </c>
      <c r="AJ65">
        <f t="shared" si="15"/>
        <v>2679</v>
      </c>
    </row>
    <row r="66" spans="3:36" x14ac:dyDescent="0.3">
      <c r="C66" s="1">
        <v>43893</v>
      </c>
      <c r="E66" s="11">
        <f t="shared" si="16"/>
        <v>0.75</v>
      </c>
      <c r="F66" s="11"/>
      <c r="H66" s="25">
        <f t="shared" si="17"/>
        <v>0.35294117647058831</v>
      </c>
      <c r="AG66" s="1">
        <v>43909</v>
      </c>
      <c r="AH66">
        <v>516</v>
      </c>
      <c r="AI66">
        <v>179</v>
      </c>
      <c r="AJ66">
        <f t="shared" si="15"/>
        <v>3195</v>
      </c>
    </row>
    <row r="67" spans="3:36" x14ac:dyDescent="0.3">
      <c r="C67" s="1">
        <v>43894</v>
      </c>
      <c r="E67" s="11">
        <f t="shared" si="16"/>
        <v>2.5</v>
      </c>
      <c r="F67" s="11"/>
      <c r="H67" s="25">
        <f t="shared" si="17"/>
        <v>0.65217391304347827</v>
      </c>
      <c r="AG67" s="1">
        <v>43910</v>
      </c>
      <c r="AH67">
        <v>699</v>
      </c>
      <c r="AI67">
        <v>252</v>
      </c>
      <c r="AJ67">
        <f t="shared" si="15"/>
        <v>3894</v>
      </c>
    </row>
    <row r="68" spans="3:36" x14ac:dyDescent="0.3">
      <c r="C68" s="1">
        <v>43895</v>
      </c>
      <c r="E68" s="11">
        <f t="shared" si="16"/>
        <v>2.9333333333333331</v>
      </c>
      <c r="F68" s="11"/>
      <c r="H68" s="25">
        <f t="shared" si="17"/>
        <v>1.1578947368421053</v>
      </c>
      <c r="AG68" s="1">
        <v>43911</v>
      </c>
      <c r="AH68">
        <v>656</v>
      </c>
      <c r="AI68">
        <v>229</v>
      </c>
      <c r="AJ68">
        <f t="shared" si="15"/>
        <v>4550</v>
      </c>
    </row>
    <row r="69" spans="3:36" x14ac:dyDescent="0.3">
      <c r="C69" s="1">
        <v>43896</v>
      </c>
      <c r="E69" s="11">
        <f t="shared" si="16"/>
        <v>1.0454545454545454</v>
      </c>
      <c r="F69" s="11"/>
      <c r="H69" s="25">
        <f t="shared" si="17"/>
        <v>0.56097560975609762</v>
      </c>
      <c r="AG69" s="1">
        <v>43912</v>
      </c>
      <c r="AH69">
        <v>535</v>
      </c>
      <c r="AI69">
        <v>211</v>
      </c>
      <c r="AJ69">
        <f t="shared" si="15"/>
        <v>5085</v>
      </c>
    </row>
    <row r="70" spans="3:36" x14ac:dyDescent="0.3">
      <c r="C70" s="1">
        <v>43897</v>
      </c>
      <c r="E70" s="11">
        <f t="shared" si="16"/>
        <v>1.3043478260869565</v>
      </c>
      <c r="F70" s="11"/>
      <c r="H70" s="25">
        <f t="shared" si="17"/>
        <v>0.46875</v>
      </c>
      <c r="AG70" s="1">
        <v>43913</v>
      </c>
      <c r="AH70">
        <v>608</v>
      </c>
      <c r="AI70">
        <v>204</v>
      </c>
      <c r="AJ70">
        <f t="shared" si="15"/>
        <v>5693</v>
      </c>
    </row>
    <row r="71" spans="3:36" x14ac:dyDescent="0.3">
      <c r="C71" s="1">
        <v>43898</v>
      </c>
      <c r="E71" s="11">
        <f t="shared" si="16"/>
        <v>1.2833333333333334</v>
      </c>
      <c r="F71" s="11"/>
      <c r="H71" s="25">
        <f t="shared" si="17"/>
        <v>0.40957446808510634</v>
      </c>
      <c r="AG71" s="1">
        <v>43914</v>
      </c>
      <c r="AH71">
        <v>993</v>
      </c>
      <c r="AI71">
        <v>260</v>
      </c>
      <c r="AJ71">
        <f t="shared" si="15"/>
        <v>6686</v>
      </c>
    </row>
    <row r="72" spans="3:36" x14ac:dyDescent="0.3">
      <c r="C72" s="1">
        <v>43899</v>
      </c>
      <c r="E72" s="11">
        <f t="shared" si="16"/>
        <v>0.72727272727272729</v>
      </c>
      <c r="F72" s="11"/>
      <c r="H72" s="25">
        <f t="shared" si="17"/>
        <v>0.21132075471698109</v>
      </c>
      <c r="AG72" s="1">
        <v>43915</v>
      </c>
      <c r="AH72">
        <v>694</v>
      </c>
      <c r="AI72">
        <v>154</v>
      </c>
      <c r="AJ72">
        <f t="shared" si="15"/>
        <v>7380</v>
      </c>
    </row>
    <row r="73" spans="3:36" x14ac:dyDescent="0.3">
      <c r="C73" s="1">
        <v>43900</v>
      </c>
      <c r="E73" s="11">
        <f t="shared" si="16"/>
        <v>1.0892857142857142</v>
      </c>
      <c r="F73" s="11"/>
      <c r="H73" s="25">
        <f t="shared" si="17"/>
        <v>0.19003115264797499</v>
      </c>
      <c r="AG73" s="1">
        <v>43916</v>
      </c>
      <c r="AH73">
        <v>51</v>
      </c>
      <c r="AI73">
        <v>4</v>
      </c>
      <c r="AJ73">
        <f t="shared" si="15"/>
        <v>7431</v>
      </c>
    </row>
    <row r="74" spans="3:36" x14ac:dyDescent="0.3">
      <c r="C74" s="1">
        <v>43901</v>
      </c>
      <c r="E74" s="11">
        <f t="shared" si="16"/>
        <v>1.9836065573770492</v>
      </c>
      <c r="F74" s="11"/>
      <c r="H74" s="25">
        <f t="shared" si="17"/>
        <v>0.31675392670157065</v>
      </c>
    </row>
    <row r="75" spans="3:36" x14ac:dyDescent="0.3">
      <c r="C75" s="1">
        <v>43902</v>
      </c>
      <c r="E75" s="11">
        <f t="shared" si="16"/>
        <v>0.9173553719008265</v>
      </c>
      <c r="F75" s="11"/>
      <c r="H75" s="25">
        <f t="shared" si="17"/>
        <v>0.22067594433399607</v>
      </c>
    </row>
    <row r="76" spans="3:36" x14ac:dyDescent="0.3">
      <c r="C76" s="1">
        <v>43903</v>
      </c>
      <c r="E76" s="11">
        <f t="shared" si="16"/>
        <v>1.7117117117117118</v>
      </c>
      <c r="F76" s="11"/>
      <c r="H76" s="25">
        <f t="shared" si="17"/>
        <v>0.30944625407166115</v>
      </c>
    </row>
    <row r="77" spans="3:36" x14ac:dyDescent="0.3">
      <c r="C77" s="1">
        <v>43904</v>
      </c>
      <c r="E77" s="11">
        <f t="shared" si="16"/>
        <v>0.81578947368421051</v>
      </c>
      <c r="F77" s="11"/>
      <c r="H77" s="25">
        <f t="shared" si="17"/>
        <v>0.19278606965174139</v>
      </c>
    </row>
    <row r="78" spans="3:36" x14ac:dyDescent="0.3">
      <c r="C78" s="1">
        <v>43905</v>
      </c>
      <c r="E78" s="11">
        <f t="shared" si="16"/>
        <v>1.1354838709677419</v>
      </c>
      <c r="F78" s="11"/>
      <c r="H78" s="25">
        <f t="shared" si="17"/>
        <v>0.1835245046923879</v>
      </c>
    </row>
    <row r="79" spans="3:36" x14ac:dyDescent="0.3">
      <c r="C79" s="1">
        <v>43906</v>
      </c>
      <c r="E79" s="11">
        <f t="shared" si="16"/>
        <v>1.5795454545454546</v>
      </c>
      <c r="F79" s="11"/>
      <c r="H79" s="25">
        <f t="shared" si="17"/>
        <v>0.24493392070484576</v>
      </c>
    </row>
    <row r="80" spans="3:36" x14ac:dyDescent="0.3">
      <c r="C80" s="1">
        <v>43907</v>
      </c>
      <c r="E80" s="11">
        <f t="shared" si="16"/>
        <v>1.0503597122302157</v>
      </c>
      <c r="F80" s="11"/>
      <c r="H80" s="25">
        <f t="shared" si="17"/>
        <v>0.20665251238499649</v>
      </c>
    </row>
    <row r="81" spans="3:8" x14ac:dyDescent="0.3">
      <c r="C81" s="1">
        <v>43908</v>
      </c>
      <c r="E81" s="11">
        <f t="shared" si="16"/>
        <v>1.1849315068493151</v>
      </c>
      <c r="F81" s="11"/>
      <c r="H81" s="25">
        <f t="shared" si="17"/>
        <v>0.20293255131964805</v>
      </c>
    </row>
    <row r="82" spans="3:8" x14ac:dyDescent="0.3">
      <c r="C82" s="1">
        <v>43909</v>
      </c>
      <c r="E82" s="11">
        <f t="shared" si="16"/>
        <v>1.1820809248554913</v>
      </c>
      <c r="F82" s="11"/>
      <c r="H82" s="25">
        <f t="shared" si="17"/>
        <v>0.19941491955143831</v>
      </c>
    </row>
    <row r="83" spans="3:8" x14ac:dyDescent="0.3">
      <c r="C83" s="1">
        <v>43910</v>
      </c>
      <c r="E83" s="11">
        <f t="shared" si="16"/>
        <v>1.3056234718826405</v>
      </c>
      <c r="F83" s="11"/>
      <c r="H83" s="25">
        <f t="shared" si="17"/>
        <v>0.21707317073170729</v>
      </c>
    </row>
    <row r="84" spans="3:8" x14ac:dyDescent="0.3">
      <c r="C84" s="1">
        <v>43911</v>
      </c>
      <c r="E84" s="11">
        <f t="shared" si="16"/>
        <v>1.1928838951310861</v>
      </c>
      <c r="F84" s="11"/>
      <c r="H84" s="25">
        <f t="shared" si="17"/>
        <v>0.21275885103540415</v>
      </c>
    </row>
    <row r="85" spans="3:8" x14ac:dyDescent="0.3">
      <c r="C85" s="1">
        <v>43912</v>
      </c>
      <c r="E85" s="11">
        <f t="shared" si="16"/>
        <v>0.89952904238618525</v>
      </c>
      <c r="F85" s="11"/>
      <c r="H85" s="25">
        <f t="shared" si="17"/>
        <v>0.15780776645552197</v>
      </c>
    </row>
    <row r="86" spans="3:8" x14ac:dyDescent="0.3">
      <c r="C86" s="1">
        <v>43913</v>
      </c>
      <c r="E86" s="11">
        <f t="shared" si="16"/>
        <v>0.9511343804537522</v>
      </c>
      <c r="F86" s="11"/>
      <c r="H86" s="25">
        <f t="shared" si="17"/>
        <v>0.12963843958135102</v>
      </c>
    </row>
    <row r="87" spans="3:8" x14ac:dyDescent="0.3">
      <c r="C87" s="1">
        <v>43914</v>
      </c>
      <c r="E87" s="11">
        <f t="shared" si="16"/>
        <v>1.4880733944954128</v>
      </c>
      <c r="F87" s="11"/>
      <c r="H87" s="25">
        <f t="shared" si="17"/>
        <v>0.17077279427247838</v>
      </c>
    </row>
    <row r="88" spans="3:8" x14ac:dyDescent="0.3">
      <c r="C88" s="1">
        <v>43915</v>
      </c>
      <c r="E88" s="11">
        <f t="shared" si="16"/>
        <v>1.0505548705302097</v>
      </c>
      <c r="F88" s="11"/>
      <c r="H88" s="25">
        <f t="shared" si="17"/>
        <v>0.15323741007194247</v>
      </c>
    </row>
    <row r="89" spans="3:8" x14ac:dyDescent="0.3">
      <c r="C89" s="1">
        <v>43916</v>
      </c>
      <c r="E89" s="11">
        <f t="shared" si="16"/>
        <v>1.1960093896713615</v>
      </c>
      <c r="F89" s="11"/>
      <c r="H89" s="25">
        <f t="shared" si="17"/>
        <v>0.15892077354959455</v>
      </c>
    </row>
    <row r="100" spans="2:24" x14ac:dyDescent="0.3">
      <c r="R100" s="24"/>
      <c r="S100" s="24"/>
      <c r="T100" s="24"/>
      <c r="U100" s="24"/>
      <c r="V100" s="24"/>
      <c r="W100" s="24"/>
      <c r="X100" s="24"/>
    </row>
    <row r="101" spans="2:24" x14ac:dyDescent="0.3">
      <c r="R101" s="24"/>
      <c r="S101" s="24"/>
      <c r="T101" s="24"/>
      <c r="U101" s="24"/>
      <c r="V101" s="24"/>
      <c r="W101" s="24"/>
      <c r="X101" s="24"/>
    </row>
    <row r="102" spans="2:24" x14ac:dyDescent="0.3">
      <c r="B102" s="24"/>
      <c r="C102" s="24"/>
      <c r="D102" s="57"/>
      <c r="E102" s="35"/>
      <c r="F102" s="35"/>
      <c r="G102" s="35"/>
      <c r="I102" s="35"/>
      <c r="J102" s="24"/>
      <c r="K102" s="24"/>
      <c r="L102" s="24"/>
      <c r="M102" s="24"/>
      <c r="N102" s="24"/>
      <c r="O102" s="21"/>
      <c r="P102" s="35"/>
      <c r="Q102" s="24"/>
      <c r="R102" s="24"/>
      <c r="S102" s="24"/>
      <c r="T102" s="24"/>
      <c r="U102" s="24"/>
      <c r="V102" s="24"/>
      <c r="W102" s="24"/>
      <c r="X102" s="24"/>
    </row>
    <row r="103" spans="2:24" x14ac:dyDescent="0.3">
      <c r="B103" s="24"/>
      <c r="C103" s="24"/>
      <c r="D103" s="57"/>
      <c r="E103" s="24"/>
      <c r="F103" s="24"/>
      <c r="G103" s="24"/>
      <c r="I103" s="36"/>
      <c r="J103" s="24"/>
      <c r="K103" s="37"/>
      <c r="L103" s="24"/>
      <c r="M103" s="38"/>
      <c r="N103" s="24"/>
      <c r="O103" s="21"/>
      <c r="P103" s="24"/>
      <c r="Q103" s="24"/>
      <c r="R103" s="24"/>
      <c r="S103" s="24"/>
      <c r="T103" s="24"/>
      <c r="U103" s="24"/>
      <c r="V103" s="24"/>
      <c r="W103" s="24"/>
      <c r="X103" s="24"/>
    </row>
    <row r="104" spans="2:24" x14ac:dyDescent="0.3">
      <c r="B104" s="24"/>
      <c r="C104" s="24"/>
      <c r="D104" s="57"/>
      <c r="E104" s="24"/>
      <c r="F104" s="24"/>
      <c r="G104" s="24"/>
      <c r="I104" s="36"/>
      <c r="J104" s="24"/>
      <c r="K104" s="37"/>
      <c r="L104" s="24"/>
      <c r="M104" s="38"/>
      <c r="N104" s="24"/>
      <c r="O104" s="21"/>
      <c r="P104" s="24"/>
      <c r="Q104" s="24"/>
      <c r="R104" s="24"/>
      <c r="S104" s="24"/>
      <c r="T104" s="24"/>
      <c r="U104" s="24"/>
      <c r="V104" s="24"/>
      <c r="W104" s="24"/>
      <c r="X104" s="24"/>
    </row>
    <row r="105" spans="2:24" x14ac:dyDescent="0.3">
      <c r="B105" s="24"/>
      <c r="C105" s="24"/>
      <c r="D105" s="57"/>
      <c r="E105" s="24"/>
      <c r="F105" s="24"/>
      <c r="G105" s="24"/>
      <c r="I105" s="36"/>
      <c r="J105" s="24"/>
      <c r="K105" s="37"/>
      <c r="L105" s="24"/>
      <c r="M105" s="38"/>
      <c r="N105" s="24"/>
      <c r="O105" s="21"/>
      <c r="P105" s="24"/>
      <c r="Q105" s="24"/>
      <c r="R105" s="24"/>
      <c r="S105" s="24"/>
      <c r="T105" s="24"/>
      <c r="U105" s="24"/>
      <c r="V105" s="24"/>
      <c r="W105" s="24"/>
      <c r="X105" s="24"/>
    </row>
    <row r="106" spans="2:24" x14ac:dyDescent="0.3">
      <c r="B106" s="24"/>
      <c r="C106" s="24"/>
      <c r="D106" s="57"/>
      <c r="E106" s="24"/>
      <c r="F106" s="24"/>
      <c r="G106" s="24"/>
      <c r="I106" s="36"/>
      <c r="J106" s="24"/>
      <c r="K106" s="37"/>
      <c r="L106" s="24"/>
      <c r="M106" s="38"/>
      <c r="N106" s="24"/>
      <c r="O106" s="21"/>
      <c r="P106" s="24"/>
      <c r="Q106" s="24"/>
      <c r="R106" s="24"/>
      <c r="S106" s="24"/>
      <c r="T106" s="24"/>
      <c r="U106" s="24"/>
      <c r="V106" s="24"/>
      <c r="W106" s="24"/>
      <c r="X106" s="24"/>
    </row>
    <row r="107" spans="2:24" x14ac:dyDescent="0.3">
      <c r="B107" s="24"/>
      <c r="C107" s="24"/>
      <c r="D107" s="57"/>
      <c r="E107" s="24"/>
      <c r="F107" s="24"/>
      <c r="G107" s="24"/>
      <c r="I107" s="36"/>
      <c r="J107" s="24"/>
      <c r="K107" s="37"/>
      <c r="L107" s="24"/>
      <c r="M107" s="38"/>
      <c r="N107" s="24"/>
      <c r="O107" s="21"/>
      <c r="P107" s="24"/>
      <c r="Q107" s="24"/>
      <c r="R107" s="24"/>
      <c r="S107" s="24"/>
      <c r="T107" s="24"/>
      <c r="U107" s="24"/>
      <c r="V107" s="24"/>
      <c r="W107" s="24"/>
      <c r="X107" s="24"/>
    </row>
    <row r="108" spans="2:24" x14ac:dyDescent="0.3">
      <c r="B108" s="24"/>
      <c r="C108" s="24"/>
      <c r="D108" s="57"/>
      <c r="E108" s="24"/>
      <c r="F108" s="24"/>
      <c r="G108" s="24"/>
      <c r="I108" s="36"/>
      <c r="J108" s="24"/>
      <c r="K108" s="37"/>
      <c r="L108" s="24"/>
      <c r="M108" s="38"/>
      <c r="N108" s="24"/>
      <c r="O108" s="21"/>
      <c r="P108" s="24"/>
      <c r="Q108" s="24"/>
      <c r="R108" s="24"/>
      <c r="S108" s="24"/>
      <c r="T108" s="24"/>
      <c r="U108" s="24"/>
      <c r="V108" s="24"/>
      <c r="W108" s="24"/>
      <c r="X108" s="24"/>
    </row>
    <row r="109" spans="2:24" x14ac:dyDescent="0.3">
      <c r="B109" s="24"/>
      <c r="C109" s="24"/>
      <c r="D109" s="57"/>
      <c r="E109" s="24"/>
      <c r="F109" s="24"/>
      <c r="G109" s="24"/>
      <c r="I109" s="36"/>
      <c r="J109" s="24"/>
      <c r="K109" s="37"/>
      <c r="L109" s="24"/>
      <c r="M109" s="38"/>
      <c r="N109" s="24"/>
      <c r="O109" s="21"/>
      <c r="P109" s="24"/>
      <c r="Q109" s="24"/>
      <c r="R109" s="24"/>
      <c r="S109" s="24"/>
      <c r="T109" s="24"/>
      <c r="U109" s="24"/>
      <c r="V109" s="24"/>
      <c r="W109" s="24"/>
      <c r="X109" s="24"/>
    </row>
    <row r="110" spans="2:24" x14ac:dyDescent="0.3">
      <c r="B110" s="24"/>
      <c r="C110" s="24"/>
      <c r="D110" s="57"/>
      <c r="E110" s="24"/>
      <c r="F110" s="24"/>
      <c r="G110" s="24"/>
      <c r="I110" s="36"/>
      <c r="J110" s="24"/>
      <c r="K110" s="37"/>
      <c r="L110" s="24"/>
      <c r="M110" s="38"/>
      <c r="N110" s="24"/>
      <c r="O110" s="21"/>
      <c r="P110" s="24"/>
      <c r="Q110" s="24"/>
      <c r="R110" s="24"/>
      <c r="S110" s="24"/>
      <c r="T110" s="24"/>
      <c r="U110" s="24"/>
      <c r="V110" s="24"/>
      <c r="W110" s="24"/>
      <c r="X110" s="24"/>
    </row>
    <row r="111" spans="2:24" x14ac:dyDescent="0.3">
      <c r="B111" s="24"/>
      <c r="C111" s="24"/>
      <c r="D111" s="57"/>
      <c r="E111" s="24"/>
      <c r="F111" s="24"/>
      <c r="G111" s="24"/>
      <c r="I111" s="36"/>
      <c r="J111" s="24"/>
      <c r="K111" s="37"/>
      <c r="L111" s="24"/>
      <c r="M111" s="38"/>
      <c r="N111" s="24"/>
      <c r="O111" s="21"/>
      <c r="P111" s="24"/>
      <c r="Q111" s="24"/>
      <c r="R111" s="24"/>
      <c r="S111" s="24"/>
      <c r="T111" s="24"/>
      <c r="U111" s="24"/>
      <c r="V111" s="24"/>
      <c r="W111" s="24"/>
      <c r="X111" s="24"/>
    </row>
    <row r="112" spans="2:24" x14ac:dyDescent="0.3">
      <c r="B112" s="24"/>
      <c r="C112" s="24"/>
      <c r="D112" s="57"/>
      <c r="E112" s="24"/>
      <c r="F112" s="24"/>
      <c r="G112" s="24"/>
      <c r="I112" s="36"/>
      <c r="J112" s="24"/>
      <c r="K112" s="37"/>
      <c r="L112" s="24"/>
      <c r="M112" s="38"/>
      <c r="N112" s="24"/>
      <c r="O112" s="21"/>
      <c r="P112" s="24"/>
      <c r="Q112" s="24"/>
      <c r="R112" s="24"/>
      <c r="S112" s="24"/>
      <c r="T112" s="24"/>
      <c r="U112" s="24"/>
      <c r="V112" s="24"/>
      <c r="W112" s="24"/>
      <c r="X112" s="24"/>
    </row>
    <row r="113" spans="2:25" x14ac:dyDescent="0.3">
      <c r="B113" s="24"/>
      <c r="C113" s="24"/>
      <c r="D113" s="57"/>
      <c r="E113" s="24"/>
      <c r="F113" s="24"/>
      <c r="G113" s="24"/>
      <c r="I113" s="36"/>
      <c r="J113" s="24"/>
      <c r="K113" s="37"/>
      <c r="L113" s="24"/>
      <c r="M113" s="38"/>
      <c r="N113" s="24"/>
      <c r="O113" s="21"/>
      <c r="P113" s="24"/>
      <c r="Q113" s="24"/>
      <c r="R113" s="24"/>
      <c r="S113" s="24"/>
      <c r="T113" s="24"/>
      <c r="U113" s="24"/>
      <c r="V113" s="24"/>
      <c r="W113" s="24"/>
      <c r="X113" s="24"/>
    </row>
    <row r="114" spans="2:25" x14ac:dyDescent="0.3">
      <c r="B114" s="24"/>
      <c r="C114" s="24"/>
      <c r="D114" s="57"/>
      <c r="E114" s="24"/>
      <c r="F114" s="24"/>
      <c r="G114" s="24"/>
      <c r="I114" s="36"/>
      <c r="J114" s="24"/>
      <c r="K114" s="37"/>
      <c r="L114" s="24"/>
      <c r="M114" s="38"/>
      <c r="N114" s="24"/>
      <c r="O114" s="21"/>
      <c r="P114" s="24"/>
      <c r="Q114" s="24"/>
      <c r="R114" s="24"/>
      <c r="S114" s="24"/>
      <c r="T114" s="24"/>
      <c r="U114" s="24"/>
      <c r="V114" s="24"/>
      <c r="W114" s="24"/>
      <c r="X114" s="24"/>
    </row>
    <row r="115" spans="2:25" x14ac:dyDescent="0.3">
      <c r="B115" s="24"/>
      <c r="C115" s="24"/>
      <c r="D115" s="57"/>
      <c r="E115" s="24"/>
      <c r="F115" s="24"/>
      <c r="G115" s="24"/>
      <c r="I115" s="24"/>
      <c r="J115" s="24"/>
      <c r="K115" s="24"/>
      <c r="L115" s="24"/>
      <c r="M115" s="24"/>
      <c r="N115" s="24"/>
      <c r="O115" s="34"/>
      <c r="P115" s="24"/>
      <c r="Q115" s="24"/>
      <c r="R115" s="24"/>
      <c r="S115" s="24"/>
      <c r="T115" s="24"/>
      <c r="U115" s="24"/>
      <c r="V115" s="24"/>
      <c r="W115" s="24"/>
      <c r="X115" s="24"/>
    </row>
    <row r="116" spans="2:25" x14ac:dyDescent="0.3">
      <c r="B116" s="24"/>
      <c r="C116" s="24"/>
      <c r="D116" s="57"/>
      <c r="E116" s="24"/>
      <c r="F116" s="24"/>
      <c r="G116" s="24"/>
      <c r="I116" s="24"/>
      <c r="J116" s="24"/>
      <c r="K116" s="37"/>
      <c r="L116" s="24"/>
      <c r="M116" s="38"/>
      <c r="N116" s="24"/>
      <c r="O116" s="24"/>
      <c r="P116" s="24"/>
      <c r="Q116" s="24"/>
      <c r="R116" s="24"/>
      <c r="S116" s="24"/>
      <c r="T116" s="24"/>
      <c r="U116" s="24"/>
      <c r="V116" s="24"/>
      <c r="W116" s="24"/>
      <c r="X116" s="24"/>
    </row>
    <row r="117" spans="2:25" x14ac:dyDescent="0.3">
      <c r="B117" s="24"/>
      <c r="C117" s="24"/>
      <c r="D117" s="57"/>
      <c r="E117" s="24"/>
      <c r="F117" s="24"/>
      <c r="G117" s="24"/>
      <c r="I117" s="24"/>
      <c r="J117" s="24"/>
      <c r="K117" s="24"/>
      <c r="L117" s="24"/>
      <c r="M117" s="24"/>
      <c r="N117" s="24"/>
      <c r="O117" s="24"/>
      <c r="P117" s="24"/>
      <c r="Q117" s="24"/>
      <c r="R117" s="24"/>
      <c r="S117" s="24"/>
      <c r="T117" s="24"/>
      <c r="U117" s="24"/>
      <c r="V117" s="24"/>
      <c r="W117" s="24"/>
      <c r="X117" s="24"/>
    </row>
    <row r="118" spans="2:25" x14ac:dyDescent="0.3">
      <c r="B118" s="24"/>
      <c r="C118" s="24"/>
      <c r="D118" s="57"/>
      <c r="E118" s="24"/>
      <c r="F118" s="24"/>
      <c r="G118" s="24"/>
      <c r="I118" s="24"/>
      <c r="J118" s="24"/>
      <c r="K118" s="24"/>
      <c r="L118" s="24"/>
      <c r="M118" s="24"/>
      <c r="N118" s="24"/>
      <c r="O118" s="24"/>
      <c r="P118" s="24"/>
      <c r="Q118" s="24"/>
      <c r="R118" s="24"/>
      <c r="S118" s="24"/>
      <c r="T118" s="24"/>
      <c r="U118" s="24"/>
      <c r="V118" s="24"/>
      <c r="W118" s="24"/>
      <c r="X118" s="24"/>
    </row>
    <row r="119" spans="2:25" x14ac:dyDescent="0.3">
      <c r="B119" s="24"/>
      <c r="C119" s="24"/>
      <c r="D119" s="57"/>
      <c r="E119" s="24"/>
      <c r="F119" s="24"/>
      <c r="G119" s="24"/>
      <c r="I119" s="24"/>
      <c r="J119" s="24"/>
      <c r="K119" s="24"/>
      <c r="L119" s="24"/>
      <c r="M119" s="24"/>
      <c r="N119" s="24"/>
      <c r="O119" s="24"/>
      <c r="P119" s="24"/>
      <c r="Q119" s="24"/>
      <c r="R119" s="24"/>
      <c r="S119" s="24"/>
      <c r="T119" s="24"/>
      <c r="U119" s="24"/>
      <c r="V119" s="24"/>
      <c r="W119" s="24"/>
      <c r="X119" s="24"/>
    </row>
    <row r="120" spans="2:25" x14ac:dyDescent="0.3">
      <c r="B120" s="24"/>
      <c r="C120" s="24"/>
      <c r="D120" s="57"/>
      <c r="E120" s="24"/>
      <c r="F120" s="24"/>
      <c r="G120" s="24"/>
      <c r="I120" s="24"/>
      <c r="J120" s="24"/>
      <c r="K120" s="24"/>
      <c r="L120" s="24"/>
      <c r="M120" s="24"/>
      <c r="N120" s="24"/>
      <c r="O120" s="24"/>
      <c r="P120" s="24"/>
      <c r="Q120" s="24"/>
      <c r="R120" s="24"/>
      <c r="S120" s="24"/>
      <c r="T120" s="24"/>
      <c r="U120" s="24"/>
      <c r="V120" s="24"/>
      <c r="W120" s="24"/>
      <c r="X120" s="24"/>
    </row>
    <row r="121" spans="2:25" x14ac:dyDescent="0.3">
      <c r="B121" s="24"/>
      <c r="C121" s="24"/>
      <c r="D121" s="57"/>
      <c r="E121" s="24"/>
      <c r="F121" s="24"/>
      <c r="G121" s="24"/>
      <c r="I121" s="24"/>
      <c r="J121" s="24"/>
      <c r="K121" s="24"/>
      <c r="L121" s="24"/>
      <c r="M121" s="24"/>
      <c r="N121" s="24"/>
      <c r="O121" s="24"/>
      <c r="P121" s="24"/>
      <c r="Q121" s="24"/>
      <c r="R121" s="24"/>
      <c r="S121" s="24"/>
      <c r="T121" s="24"/>
      <c r="U121" s="24"/>
      <c r="V121" s="24"/>
      <c r="W121" s="24"/>
      <c r="X121" s="24"/>
    </row>
    <row r="122" spans="2:25" x14ac:dyDescent="0.3">
      <c r="B122" s="24"/>
      <c r="C122" s="24"/>
      <c r="D122" s="57"/>
      <c r="E122" s="24"/>
      <c r="F122" s="24"/>
      <c r="G122" s="24"/>
      <c r="I122" s="24"/>
      <c r="J122" s="24"/>
      <c r="K122" s="24"/>
      <c r="L122" s="24"/>
      <c r="M122" s="24"/>
      <c r="N122" s="24"/>
      <c r="O122" s="24"/>
      <c r="P122" s="24"/>
      <c r="Q122" s="24"/>
      <c r="R122" s="24"/>
      <c r="S122" s="24"/>
      <c r="T122" s="24"/>
      <c r="U122" s="24"/>
      <c r="V122" s="24"/>
      <c r="W122" s="24"/>
      <c r="X122" s="24"/>
      <c r="Y122" s="15"/>
    </row>
    <row r="123" spans="2:25" x14ac:dyDescent="0.3">
      <c r="B123" s="24"/>
      <c r="C123" s="24"/>
      <c r="D123" s="57"/>
      <c r="E123" s="24"/>
      <c r="F123" s="24"/>
      <c r="G123" s="24"/>
      <c r="I123" s="24"/>
      <c r="J123" s="24"/>
      <c r="K123" s="24"/>
      <c r="L123" s="24"/>
      <c r="M123" s="24"/>
      <c r="N123" s="24"/>
      <c r="O123" s="24"/>
      <c r="P123" s="24"/>
      <c r="Q123" s="24"/>
      <c r="R123" s="24"/>
      <c r="S123" s="24"/>
      <c r="T123" s="24"/>
      <c r="U123" s="24"/>
      <c r="V123" s="24"/>
      <c r="W123" s="24"/>
      <c r="X123" s="24"/>
    </row>
    <row r="124" spans="2:25" x14ac:dyDescent="0.3">
      <c r="B124" s="24"/>
      <c r="C124" s="24"/>
      <c r="D124" s="57"/>
      <c r="E124" s="24"/>
      <c r="F124" s="24"/>
      <c r="G124" s="24"/>
      <c r="I124" s="24"/>
      <c r="J124" s="24"/>
      <c r="K124" s="24"/>
      <c r="L124" s="24"/>
      <c r="M124" s="24"/>
      <c r="N124" s="24"/>
      <c r="O124" s="24"/>
      <c r="P124" s="24"/>
      <c r="Q124" s="24"/>
      <c r="R124" s="24"/>
      <c r="S124" s="24"/>
      <c r="T124" s="24"/>
      <c r="U124" s="24"/>
      <c r="V124" s="24"/>
      <c r="W124" s="24"/>
      <c r="X124" s="24"/>
    </row>
    <row r="125" spans="2:25" x14ac:dyDescent="0.3">
      <c r="B125" s="24"/>
      <c r="C125" s="24"/>
      <c r="D125" s="57"/>
      <c r="E125" s="24"/>
      <c r="F125" s="24"/>
      <c r="G125" s="24"/>
      <c r="I125" s="24"/>
      <c r="J125" s="24"/>
      <c r="K125" s="24"/>
      <c r="L125" s="24"/>
      <c r="M125" s="24"/>
      <c r="N125" s="24"/>
      <c r="O125" s="24"/>
      <c r="P125" s="24"/>
      <c r="Q125" s="24"/>
      <c r="R125" s="24"/>
      <c r="S125" s="24"/>
      <c r="T125" s="24"/>
      <c r="U125" s="24"/>
      <c r="V125" s="24"/>
      <c r="W125" s="24"/>
      <c r="X125" s="24"/>
    </row>
    <row r="126" spans="2:25" x14ac:dyDescent="0.3">
      <c r="B126" s="24"/>
      <c r="C126" s="24"/>
      <c r="D126" s="57"/>
      <c r="E126" s="24"/>
      <c r="F126" s="24"/>
      <c r="G126" s="24"/>
      <c r="I126" s="24"/>
      <c r="J126" s="24"/>
      <c r="K126" s="24"/>
      <c r="L126" s="24"/>
      <c r="M126" s="24"/>
      <c r="N126" s="24"/>
      <c r="O126" s="24"/>
      <c r="P126" s="24"/>
      <c r="Q126" s="24"/>
      <c r="R126" s="24"/>
      <c r="S126" s="24"/>
      <c r="T126" s="24"/>
      <c r="U126" s="24"/>
      <c r="V126" s="24"/>
      <c r="W126" s="24"/>
      <c r="X126" s="24"/>
    </row>
    <row r="127" spans="2:25" x14ac:dyDescent="0.3">
      <c r="B127" s="24"/>
      <c r="C127" s="24"/>
      <c r="D127" s="57"/>
      <c r="E127" s="24"/>
      <c r="F127" s="24"/>
      <c r="G127" s="24"/>
      <c r="I127" s="24"/>
      <c r="J127" s="24"/>
      <c r="K127" s="24"/>
      <c r="L127" s="24"/>
      <c r="M127" s="24"/>
      <c r="N127" s="24"/>
      <c r="O127" s="24"/>
      <c r="P127" s="24"/>
      <c r="Q127" s="24"/>
      <c r="R127" s="24"/>
      <c r="S127" s="24"/>
      <c r="T127" s="24"/>
      <c r="U127" s="24"/>
      <c r="V127" s="24"/>
      <c r="W127" s="24"/>
      <c r="X127" s="24"/>
    </row>
    <row r="128" spans="2:25" x14ac:dyDescent="0.3">
      <c r="B128" s="24"/>
      <c r="C128" s="24"/>
      <c r="D128" s="57"/>
      <c r="E128" s="35"/>
      <c r="F128" s="35"/>
      <c r="G128" s="35"/>
      <c r="I128" s="35"/>
      <c r="J128" s="35"/>
      <c r="K128" s="35"/>
      <c r="L128" s="35"/>
      <c r="M128" s="35"/>
      <c r="N128" s="35"/>
      <c r="O128" s="35"/>
      <c r="P128" s="35"/>
      <c r="Q128" s="35"/>
      <c r="R128" s="35"/>
      <c r="S128" s="35"/>
      <c r="T128" s="35"/>
      <c r="U128" s="35"/>
      <c r="V128" s="35"/>
      <c r="W128" s="35"/>
      <c r="X128" s="35"/>
      <c r="Y128" s="15"/>
    </row>
    <row r="129" spans="2:25" x14ac:dyDescent="0.3">
      <c r="B129" s="24"/>
      <c r="C129" s="21"/>
      <c r="D129" s="58"/>
      <c r="E129" s="24"/>
      <c r="F129" s="24"/>
      <c r="G129" s="24"/>
      <c r="I129" s="24"/>
      <c r="J129" s="24"/>
      <c r="K129" s="24"/>
      <c r="L129" s="24"/>
      <c r="M129" s="24"/>
      <c r="N129" s="24"/>
      <c r="O129" s="24"/>
      <c r="P129" s="24"/>
      <c r="Q129" s="24"/>
      <c r="R129" s="24"/>
      <c r="S129" s="36"/>
      <c r="T129" s="36"/>
      <c r="U129" s="36"/>
      <c r="V129" s="24"/>
      <c r="W129" s="36"/>
      <c r="X129" s="36"/>
      <c r="Y129" s="27"/>
    </row>
    <row r="130" spans="2:25" x14ac:dyDescent="0.3">
      <c r="B130" s="24"/>
      <c r="C130" s="21"/>
      <c r="D130" s="58"/>
      <c r="E130" s="24"/>
      <c r="F130" s="24"/>
      <c r="G130" s="24"/>
      <c r="I130" s="24"/>
      <c r="J130" s="24"/>
      <c r="K130" s="24"/>
      <c r="L130" s="24"/>
      <c r="M130" s="24"/>
      <c r="N130" s="24"/>
      <c r="O130" s="24"/>
      <c r="P130" s="24"/>
      <c r="Q130" s="24"/>
      <c r="R130" s="24"/>
      <c r="S130" s="36"/>
      <c r="T130" s="36"/>
      <c r="U130" s="36"/>
      <c r="V130" s="24"/>
      <c r="W130" s="36"/>
      <c r="X130" s="36"/>
      <c r="Y130" s="27"/>
    </row>
    <row r="131" spans="2:25" x14ac:dyDescent="0.3">
      <c r="B131" s="24"/>
      <c r="C131" s="21"/>
      <c r="D131" s="58"/>
      <c r="E131" s="24"/>
      <c r="F131" s="24"/>
      <c r="G131" s="24"/>
      <c r="I131" s="24"/>
      <c r="J131" s="24"/>
      <c r="K131" s="24"/>
      <c r="L131" s="24"/>
      <c r="M131" s="24"/>
      <c r="N131" s="24"/>
      <c r="O131" s="24"/>
      <c r="P131" s="24"/>
      <c r="Q131" s="24"/>
      <c r="R131" s="24"/>
      <c r="S131" s="36"/>
      <c r="T131" s="36"/>
      <c r="U131" s="36"/>
      <c r="V131" s="24"/>
      <c r="W131" s="36"/>
      <c r="X131" s="36"/>
      <c r="Y131" s="27"/>
    </row>
    <row r="132" spans="2:25" x14ac:dyDescent="0.3">
      <c r="B132" s="24"/>
      <c r="C132" s="21"/>
      <c r="D132" s="58"/>
      <c r="E132" s="24"/>
      <c r="F132" s="24"/>
      <c r="G132" s="24"/>
      <c r="I132" s="24"/>
      <c r="J132" s="24"/>
      <c r="K132" s="24"/>
      <c r="L132" s="24"/>
      <c r="M132" s="24"/>
      <c r="N132" s="24"/>
      <c r="O132" s="24"/>
      <c r="P132" s="24"/>
      <c r="Q132" s="24"/>
      <c r="R132" s="24"/>
      <c r="S132" s="36"/>
      <c r="T132" s="36"/>
      <c r="U132" s="36"/>
      <c r="V132" s="24"/>
      <c r="W132" s="36"/>
      <c r="X132" s="36"/>
      <c r="Y132" s="27"/>
    </row>
    <row r="133" spans="2:25" x14ac:dyDescent="0.3">
      <c r="B133" s="24"/>
      <c r="C133" s="21"/>
      <c r="D133" s="58"/>
      <c r="E133" s="24"/>
      <c r="F133" s="24"/>
      <c r="G133" s="24"/>
      <c r="I133" s="24"/>
      <c r="J133" s="24"/>
      <c r="K133" s="24"/>
      <c r="L133" s="24"/>
      <c r="M133" s="24"/>
      <c r="N133" s="24"/>
      <c r="O133" s="24"/>
      <c r="P133" s="24"/>
      <c r="Q133" s="24"/>
      <c r="R133" s="24"/>
      <c r="S133" s="36"/>
      <c r="T133" s="36"/>
      <c r="U133" s="36"/>
      <c r="V133" s="24"/>
      <c r="W133" s="36"/>
      <c r="X133" s="36"/>
      <c r="Y133" s="27"/>
    </row>
    <row r="134" spans="2:25" x14ac:dyDescent="0.3">
      <c r="B134" s="24"/>
      <c r="C134" s="21"/>
      <c r="D134" s="58"/>
      <c r="E134" s="24"/>
      <c r="F134" s="24"/>
      <c r="G134" s="24"/>
      <c r="I134" s="24"/>
      <c r="J134" s="24"/>
      <c r="K134" s="24"/>
      <c r="L134" s="24"/>
      <c r="M134" s="24"/>
      <c r="N134" s="24"/>
      <c r="O134" s="24"/>
      <c r="P134" s="24"/>
      <c r="Q134" s="24"/>
      <c r="R134" s="24"/>
      <c r="S134" s="36"/>
      <c r="T134" s="36"/>
      <c r="U134" s="36"/>
      <c r="V134" s="24"/>
      <c r="W134" s="36"/>
      <c r="X134" s="36"/>
      <c r="Y134" s="27"/>
    </row>
    <row r="135" spans="2:25" x14ac:dyDescent="0.3">
      <c r="B135" s="24"/>
      <c r="C135" s="21"/>
      <c r="D135" s="58"/>
      <c r="E135" s="24"/>
      <c r="F135" s="24"/>
      <c r="G135" s="24"/>
      <c r="I135" s="24"/>
      <c r="J135" s="24"/>
      <c r="K135" s="24"/>
      <c r="L135" s="24"/>
      <c r="M135" s="24"/>
      <c r="N135" s="24"/>
      <c r="O135" s="24"/>
      <c r="P135" s="24"/>
      <c r="Q135" s="24"/>
      <c r="R135" s="24"/>
      <c r="S135" s="36"/>
      <c r="T135" s="36"/>
      <c r="U135" s="36"/>
      <c r="V135" s="24"/>
      <c r="W135" s="36"/>
      <c r="X135" s="36"/>
      <c r="Y135" s="27"/>
    </row>
    <row r="136" spans="2:25" x14ac:dyDescent="0.3">
      <c r="B136" s="24"/>
      <c r="C136" s="21"/>
      <c r="D136" s="58"/>
      <c r="E136" s="24"/>
      <c r="F136" s="24"/>
      <c r="G136" s="24"/>
      <c r="I136" s="24"/>
      <c r="J136" s="24"/>
      <c r="K136" s="24"/>
      <c r="L136" s="24"/>
      <c r="M136" s="24"/>
      <c r="N136" s="24"/>
      <c r="O136" s="24"/>
      <c r="P136" s="24"/>
      <c r="Q136" s="24"/>
      <c r="R136" s="24"/>
      <c r="S136" s="36"/>
      <c r="T136" s="36"/>
      <c r="U136" s="36"/>
      <c r="V136" s="24"/>
      <c r="W136" s="36"/>
      <c r="X136" s="36"/>
      <c r="Y136" s="27"/>
    </row>
    <row r="137" spans="2:25" x14ac:dyDescent="0.3">
      <c r="B137" s="24"/>
      <c r="C137" s="21"/>
      <c r="D137" s="58"/>
      <c r="E137" s="24"/>
      <c r="F137" s="24"/>
      <c r="G137" s="24"/>
      <c r="I137" s="24"/>
      <c r="J137" s="24"/>
      <c r="K137" s="24"/>
      <c r="L137" s="24"/>
      <c r="M137" s="24"/>
      <c r="N137" s="24"/>
      <c r="O137" s="24"/>
      <c r="P137" s="24"/>
      <c r="Q137" s="24"/>
      <c r="R137" s="24"/>
      <c r="S137" s="36"/>
      <c r="T137" s="36"/>
      <c r="U137" s="36"/>
      <c r="V137" s="24"/>
      <c r="W137" s="36"/>
      <c r="X137" s="36"/>
      <c r="Y137" s="27"/>
    </row>
    <row r="138" spans="2:25" x14ac:dyDescent="0.3">
      <c r="B138" s="24"/>
      <c r="C138" s="21"/>
      <c r="D138" s="58"/>
      <c r="E138" s="24"/>
      <c r="F138" s="24"/>
      <c r="G138" s="24"/>
      <c r="I138" s="24"/>
      <c r="J138" s="24"/>
      <c r="K138" s="24"/>
      <c r="L138" s="24"/>
      <c r="M138" s="24"/>
      <c r="N138" s="24"/>
      <c r="O138" s="24"/>
      <c r="P138" s="24"/>
      <c r="Q138" s="24"/>
      <c r="R138" s="24"/>
      <c r="S138" s="36"/>
      <c r="T138" s="36"/>
      <c r="U138" s="36"/>
      <c r="V138" s="24"/>
      <c r="W138" s="36"/>
      <c r="X138" s="36"/>
      <c r="Y138" s="27"/>
    </row>
    <row r="139" spans="2:25" x14ac:dyDescent="0.3">
      <c r="B139" s="24"/>
      <c r="C139" s="21"/>
      <c r="D139" s="58"/>
      <c r="E139" s="24"/>
      <c r="F139" s="24"/>
      <c r="G139" s="24"/>
      <c r="I139" s="24"/>
      <c r="J139" s="24"/>
      <c r="K139" s="24"/>
      <c r="L139" s="24"/>
      <c r="M139" s="24"/>
      <c r="N139" s="24"/>
      <c r="O139" s="24"/>
      <c r="P139" s="24"/>
      <c r="Q139" s="24"/>
      <c r="R139" s="24"/>
      <c r="S139" s="36"/>
      <c r="T139" s="36"/>
      <c r="U139" s="36"/>
      <c r="V139" s="24"/>
      <c r="W139" s="36"/>
      <c r="X139" s="36"/>
      <c r="Y139" s="27"/>
    </row>
    <row r="140" spans="2:25" x14ac:dyDescent="0.3">
      <c r="B140" s="24"/>
      <c r="C140" s="21"/>
      <c r="D140" s="58"/>
      <c r="E140" s="24"/>
      <c r="F140" s="24"/>
      <c r="G140" s="24"/>
      <c r="I140" s="24"/>
      <c r="J140" s="24"/>
      <c r="K140" s="24"/>
      <c r="L140" s="24"/>
      <c r="M140" s="24"/>
      <c r="N140" s="24"/>
      <c r="O140" s="24"/>
      <c r="P140" s="24"/>
      <c r="Q140" s="24"/>
      <c r="R140" s="24"/>
      <c r="S140" s="36"/>
      <c r="T140" s="36"/>
      <c r="U140" s="36"/>
      <c r="V140" s="24"/>
      <c r="W140" s="36"/>
      <c r="X140" s="36"/>
      <c r="Y140" s="27"/>
    </row>
    <row r="141" spans="2:25" x14ac:dyDescent="0.3">
      <c r="B141" s="24"/>
      <c r="C141" s="21"/>
      <c r="D141" s="58"/>
      <c r="E141" s="24"/>
      <c r="F141" s="24"/>
      <c r="G141" s="24"/>
      <c r="I141" s="24"/>
      <c r="J141" s="24"/>
      <c r="K141" s="24"/>
      <c r="L141" s="24"/>
      <c r="M141" s="24"/>
      <c r="N141" s="24"/>
      <c r="O141" s="24"/>
      <c r="P141" s="24"/>
      <c r="Q141" s="24"/>
      <c r="R141" s="24"/>
      <c r="S141" s="36"/>
      <c r="T141" s="24"/>
      <c r="U141" s="24"/>
      <c r="V141" s="24"/>
      <c r="W141" s="24"/>
      <c r="X141" s="24"/>
    </row>
    <row r="142" spans="2:25" x14ac:dyDescent="0.3">
      <c r="B142" s="24"/>
      <c r="C142" s="24"/>
      <c r="D142" s="57"/>
      <c r="E142" s="24"/>
      <c r="F142" s="24"/>
      <c r="G142" s="24"/>
      <c r="I142" s="24"/>
      <c r="J142" s="24"/>
      <c r="K142" s="24"/>
      <c r="L142" s="24"/>
      <c r="M142" s="24"/>
      <c r="N142" s="24"/>
      <c r="O142" s="24"/>
      <c r="P142" s="24"/>
      <c r="Q142" s="24"/>
      <c r="R142" s="24"/>
      <c r="S142" s="24"/>
      <c r="T142" s="24"/>
      <c r="U142" s="24"/>
      <c r="V142" s="24"/>
      <c r="W142" s="24"/>
      <c r="X142" s="24"/>
    </row>
    <row r="186" spans="5:6" x14ac:dyDescent="0.3">
      <c r="E186" s="2"/>
      <c r="F186" s="2"/>
    </row>
    <row r="187" spans="5:6" x14ac:dyDescent="0.3">
      <c r="E187" s="2"/>
      <c r="F187" s="2"/>
    </row>
    <row r="188" spans="5:6" x14ac:dyDescent="0.3">
      <c r="E188" s="2"/>
      <c r="F188" s="2"/>
    </row>
    <row r="189" spans="5:6" x14ac:dyDescent="0.3">
      <c r="E189" s="2"/>
      <c r="F189" s="2"/>
    </row>
    <row r="190" spans="5:6" x14ac:dyDescent="0.3">
      <c r="E190" s="2"/>
      <c r="F190" s="2"/>
    </row>
    <row r="191" spans="5:6" x14ac:dyDescent="0.3">
      <c r="E191" s="2"/>
      <c r="F191" s="2"/>
    </row>
    <row r="192" spans="5:6" x14ac:dyDescent="0.3">
      <c r="E192" s="2"/>
      <c r="F192" s="2"/>
    </row>
    <row r="193" spans="5:6" x14ac:dyDescent="0.3">
      <c r="E193" s="2"/>
      <c r="F193" s="2"/>
    </row>
    <row r="194" spans="5:6" x14ac:dyDescent="0.3">
      <c r="E194" s="2"/>
      <c r="F194" s="2"/>
    </row>
    <row r="195" spans="5:6" x14ac:dyDescent="0.3">
      <c r="E195" s="2"/>
      <c r="F195" s="2"/>
    </row>
    <row r="196" spans="5:6" x14ac:dyDescent="0.3">
      <c r="E196" s="2"/>
      <c r="F196" s="2"/>
    </row>
    <row r="197" spans="5:6" x14ac:dyDescent="0.3">
      <c r="E197" s="2"/>
      <c r="F197" s="2"/>
    </row>
    <row r="198" spans="5:6" x14ac:dyDescent="0.3">
      <c r="E198" s="2"/>
      <c r="F198" s="2"/>
    </row>
    <row r="199" spans="5:6" x14ac:dyDescent="0.3">
      <c r="E199" s="2"/>
      <c r="F199" s="2"/>
    </row>
    <row r="200" spans="5:6" x14ac:dyDescent="0.3">
      <c r="E200" s="2"/>
      <c r="F200" s="2"/>
    </row>
    <row r="201" spans="5:6" x14ac:dyDescent="0.3">
      <c r="E201" s="2"/>
      <c r="F201" s="2"/>
    </row>
    <row r="202" spans="5:6" x14ac:dyDescent="0.3">
      <c r="E202" s="2"/>
      <c r="F202" s="2"/>
    </row>
    <row r="203" spans="5:6" x14ac:dyDescent="0.3">
      <c r="E203" s="2"/>
      <c r="F203" s="2"/>
    </row>
    <row r="204" spans="5:6" x14ac:dyDescent="0.3">
      <c r="E204" s="2"/>
      <c r="F204" s="2"/>
    </row>
    <row r="205" spans="5:6" x14ac:dyDescent="0.3">
      <c r="E205" s="2"/>
      <c r="F205" s="2"/>
    </row>
    <row r="206" spans="5:6" x14ac:dyDescent="0.3">
      <c r="E206" s="2"/>
      <c r="F206" s="2"/>
    </row>
    <row r="207" spans="5:6" x14ac:dyDescent="0.3">
      <c r="E207" s="2"/>
      <c r="F207" s="2"/>
    </row>
    <row r="208" spans="5:6" x14ac:dyDescent="0.3">
      <c r="E208" s="2"/>
      <c r="F208" s="2"/>
    </row>
    <row r="209" spans="5:6" x14ac:dyDescent="0.3">
      <c r="E209" s="2"/>
      <c r="F209"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provin.-raw-d20</vt:lpstr>
      <vt:lpstr>Timeline</vt:lpstr>
      <vt:lpstr>7dayMA</vt:lpstr>
      <vt:lpstr>timeline 2</vt:lpstr>
      <vt:lpstr>Virologische dagstaten</vt:lpstr>
      <vt:lpstr>ICU</vt:lpstr>
      <vt:lpstr>Provinces</vt:lpstr>
      <vt:lpstr>Official</vt:lpstr>
      <vt:lpstr>GGD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Yorick Bleijenberg</dc:creator>
  <cp:lastModifiedBy>Yorick Bleijenberg</cp:lastModifiedBy>
  <dcterms:created xsi:type="dcterms:W3CDTF">2020-03-03T15:52:56Z</dcterms:created>
  <dcterms:modified xsi:type="dcterms:W3CDTF">2020-04-12T14:12:37Z</dcterms:modified>
</cp:coreProperties>
</file>