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airml-journal\data\"/>
    </mc:Choice>
  </mc:AlternateContent>
  <xr:revisionPtr revIDLastSave="0" documentId="13_ncr:1_{B93B1A6E-50BE-4721-807B-F90B68355453}" xr6:coauthVersionLast="47" xr6:coauthVersionMax="47" xr10:uidLastSave="{00000000-0000-0000-0000-000000000000}"/>
  <bookViews>
    <workbookView xWindow="-108" yWindow="-108" windowWidth="23256" windowHeight="12576" firstSheet="1" activeTab="3" xr2:uid="{4E0643FC-E2F6-4A26-B008-05D744E5C4A8}"/>
  </bookViews>
  <sheets>
    <sheet name="Sheet1" sheetId="1" r:id="rId1"/>
    <sheet name="metafair classifier" sheetId="2" r:id="rId2"/>
    <sheet name="DATA" sheetId="3" r:id="rId3"/>
    <sheet name="SUMMARY" sheetId="6" r:id="rId4"/>
    <sheet name="Sheet3" sheetId="5" r:id="rId5"/>
    <sheet name="tutorial_medical_experiment-ori" sheetId="4" r:id="rId6"/>
  </sheets>
  <definedNames>
    <definedName name="_xlnm._FilterDatabase" localSheetId="3" hidden="1">SUMMARY!$N$1:$Q$13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6" l="1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L13" i="6"/>
  <c r="L2" i="6"/>
  <c r="L3" i="6"/>
  <c r="L4" i="6"/>
  <c r="L5" i="6"/>
  <c r="L6" i="6"/>
  <c r="L7" i="6"/>
  <c r="L8" i="6"/>
  <c r="L9" i="6"/>
  <c r="L10" i="6"/>
  <c r="L11" i="6"/>
  <c r="L12" i="6"/>
  <c r="L1" i="6"/>
  <c r="I42" i="6"/>
  <c r="D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M9" i="6"/>
  <c r="M12" i="6"/>
  <c r="M4" i="6"/>
  <c r="M6" i="6"/>
  <c r="M8" i="6"/>
  <c r="M7" i="6"/>
  <c r="M3" i="6"/>
  <c r="M10" i="6"/>
  <c r="M11" i="6"/>
  <c r="M5" i="6"/>
  <c r="M2" i="6"/>
  <c r="M13" i="6"/>
  <c r="M1" i="6"/>
  <c r="A2" i="6"/>
  <c r="B2" i="6"/>
  <c r="C2" i="6"/>
  <c r="D2" i="6"/>
  <c r="G2" i="6"/>
  <c r="H2" i="6"/>
  <c r="A3" i="6"/>
  <c r="B3" i="6"/>
  <c r="C3" i="6"/>
  <c r="D3" i="6"/>
  <c r="G3" i="6"/>
  <c r="H3" i="6"/>
  <c r="A4" i="6"/>
  <c r="B4" i="6"/>
  <c r="C4" i="6"/>
  <c r="D4" i="6"/>
  <c r="G4" i="6"/>
  <c r="H4" i="6"/>
  <c r="A5" i="6"/>
  <c r="B5" i="6"/>
  <c r="C5" i="6"/>
  <c r="D5" i="6"/>
  <c r="G5" i="6"/>
  <c r="H5" i="6"/>
  <c r="A6" i="6"/>
  <c r="B6" i="6"/>
  <c r="C6" i="6"/>
  <c r="D6" i="6"/>
  <c r="G6" i="6"/>
  <c r="H6" i="6"/>
  <c r="A7" i="6"/>
  <c r="B7" i="6"/>
  <c r="C7" i="6"/>
  <c r="D7" i="6"/>
  <c r="G7" i="6"/>
  <c r="H7" i="6"/>
  <c r="A8" i="6"/>
  <c r="B8" i="6"/>
  <c r="C8" i="6"/>
  <c r="D8" i="6"/>
  <c r="G8" i="6"/>
  <c r="H8" i="6"/>
  <c r="A9" i="6"/>
  <c r="B9" i="6"/>
  <c r="C9" i="6"/>
  <c r="D9" i="6"/>
  <c r="G9" i="6"/>
  <c r="H9" i="6"/>
  <c r="A10" i="6"/>
  <c r="B10" i="6"/>
  <c r="C10" i="6"/>
  <c r="D10" i="6"/>
  <c r="G10" i="6"/>
  <c r="H10" i="6"/>
  <c r="A11" i="6"/>
  <c r="B11" i="6"/>
  <c r="C11" i="6"/>
  <c r="D11" i="6"/>
  <c r="G11" i="6"/>
  <c r="H11" i="6"/>
  <c r="A12" i="6"/>
  <c r="B12" i="6"/>
  <c r="C12" i="6"/>
  <c r="D12" i="6"/>
  <c r="G12" i="6"/>
  <c r="H12" i="6"/>
  <c r="A13" i="6"/>
  <c r="B13" i="6"/>
  <c r="C13" i="6"/>
  <c r="D13" i="6"/>
  <c r="G13" i="6"/>
  <c r="H13" i="6"/>
  <c r="B14" i="6"/>
  <c r="B15" i="6"/>
  <c r="B16" i="6"/>
  <c r="B17" i="6"/>
  <c r="B18" i="6"/>
  <c r="B19" i="6"/>
  <c r="B20" i="6"/>
  <c r="B21" i="6"/>
  <c r="B22" i="6"/>
  <c r="C1" i="6"/>
  <c r="F1" i="6"/>
  <c r="G1" i="6"/>
  <c r="H1" i="6"/>
  <c r="A1" i="6"/>
  <c r="N12" i="6"/>
  <c r="N5" i="6"/>
  <c r="N9" i="6"/>
  <c r="N10" i="6"/>
  <c r="N13" i="6"/>
  <c r="N8" i="6"/>
  <c r="N6" i="6"/>
  <c r="N7" i="6"/>
  <c r="N3" i="6"/>
  <c r="N4" i="6"/>
  <c r="N2" i="6"/>
  <c r="N11" i="6"/>
  <c r="N1" i="6"/>
  <c r="I2" i="6"/>
  <c r="I3" i="6"/>
  <c r="I4" i="6"/>
  <c r="I5" i="6"/>
  <c r="I6" i="6"/>
  <c r="I7" i="6"/>
  <c r="I8" i="6"/>
  <c r="I9" i="6"/>
  <c r="I10" i="6"/>
  <c r="I11" i="6"/>
  <c r="I12" i="6"/>
  <c r="I13" i="6"/>
  <c r="I1" i="6"/>
  <c r="K2" i="6"/>
  <c r="O12" i="6"/>
  <c r="P12" i="6"/>
  <c r="Q12" i="6"/>
  <c r="K3" i="6"/>
  <c r="O5" i="6"/>
  <c r="P5" i="6"/>
  <c r="Q5" i="6"/>
  <c r="K4" i="6"/>
  <c r="O9" i="6"/>
  <c r="P9" i="6"/>
  <c r="Q9" i="6"/>
  <c r="K5" i="6"/>
  <c r="O10" i="6"/>
  <c r="P10" i="6"/>
  <c r="Q10" i="6"/>
  <c r="K6" i="6"/>
  <c r="O13" i="6"/>
  <c r="P13" i="6"/>
  <c r="Q13" i="6"/>
  <c r="K7" i="6"/>
  <c r="O8" i="6"/>
  <c r="P8" i="6"/>
  <c r="Q8" i="6"/>
  <c r="K8" i="6"/>
  <c r="O6" i="6"/>
  <c r="P6" i="6"/>
  <c r="Q6" i="6"/>
  <c r="K9" i="6"/>
  <c r="O7" i="6"/>
  <c r="P7" i="6"/>
  <c r="Q7" i="6"/>
  <c r="K10" i="6"/>
  <c r="O3" i="6"/>
  <c r="P3" i="6"/>
  <c r="Q3" i="6"/>
  <c r="K11" i="6"/>
  <c r="O4" i="6"/>
  <c r="P4" i="6"/>
  <c r="Q4" i="6"/>
  <c r="K12" i="6"/>
  <c r="O2" i="6"/>
  <c r="P2" i="6"/>
  <c r="Q2" i="6"/>
  <c r="K13" i="6"/>
  <c r="O11" i="6"/>
  <c r="P11" i="6"/>
  <c r="Q11" i="6"/>
  <c r="A14" i="6"/>
  <c r="C14" i="6"/>
  <c r="D14" i="6"/>
  <c r="G14" i="6"/>
  <c r="H14" i="6"/>
  <c r="K14" i="6"/>
  <c r="O14" i="6"/>
  <c r="P14" i="6"/>
  <c r="Q14" i="6"/>
  <c r="A15" i="6"/>
  <c r="C15" i="6"/>
  <c r="D15" i="6"/>
  <c r="G15" i="6"/>
  <c r="H15" i="6"/>
  <c r="K15" i="6"/>
  <c r="O15" i="6"/>
  <c r="P15" i="6"/>
  <c r="Q15" i="6"/>
  <c r="A16" i="6"/>
  <c r="C16" i="6"/>
  <c r="D16" i="6"/>
  <c r="G16" i="6"/>
  <c r="H16" i="6"/>
  <c r="K16" i="6"/>
  <c r="O16" i="6"/>
  <c r="P16" i="6"/>
  <c r="Q16" i="6"/>
  <c r="A17" i="6"/>
  <c r="C17" i="6"/>
  <c r="D17" i="6"/>
  <c r="G17" i="6"/>
  <c r="H17" i="6"/>
  <c r="K17" i="6"/>
  <c r="O17" i="6"/>
  <c r="P17" i="6"/>
  <c r="Q17" i="6"/>
  <c r="A18" i="6"/>
  <c r="C18" i="6"/>
  <c r="D18" i="6"/>
  <c r="G18" i="6"/>
  <c r="H18" i="6"/>
  <c r="K18" i="6"/>
  <c r="O18" i="6"/>
  <c r="P18" i="6"/>
  <c r="Q18" i="6"/>
  <c r="A19" i="6"/>
  <c r="C19" i="6"/>
  <c r="D19" i="6"/>
  <c r="G19" i="6"/>
  <c r="H19" i="6"/>
  <c r="K19" i="6"/>
  <c r="O19" i="6"/>
  <c r="P19" i="6"/>
  <c r="Q19" i="6"/>
  <c r="A20" i="6"/>
  <c r="C20" i="6"/>
  <c r="D20" i="6"/>
  <c r="G20" i="6"/>
  <c r="H20" i="6"/>
  <c r="K20" i="6"/>
  <c r="O20" i="6"/>
  <c r="P20" i="6"/>
  <c r="Q20" i="6"/>
  <c r="A21" i="6"/>
  <c r="C21" i="6"/>
  <c r="D21" i="6"/>
  <c r="G21" i="6"/>
  <c r="H21" i="6"/>
  <c r="K21" i="6"/>
  <c r="O21" i="6"/>
  <c r="P21" i="6"/>
  <c r="Q21" i="6"/>
  <c r="A22" i="6"/>
  <c r="C22" i="6"/>
  <c r="D22" i="6"/>
  <c r="G22" i="6"/>
  <c r="H22" i="6"/>
  <c r="K22" i="6"/>
  <c r="O22" i="6"/>
  <c r="P22" i="6"/>
  <c r="Q22" i="6"/>
  <c r="Q1" i="6"/>
  <c r="K1" i="6"/>
  <c r="O1" i="6"/>
  <c r="P1" i="6"/>
  <c r="H2" i="3"/>
  <c r="L13" i="3"/>
  <c r="M13" i="3" s="1"/>
  <c r="K13" i="3"/>
  <c r="J13" i="3"/>
  <c r="E13" i="3"/>
  <c r="I13" i="3" s="1"/>
  <c r="D13" i="3"/>
  <c r="F13" i="3" s="1"/>
  <c r="M12" i="3"/>
  <c r="L12" i="3"/>
  <c r="K12" i="3"/>
  <c r="J12" i="3"/>
  <c r="I12" i="3" s="1"/>
  <c r="H12" i="3"/>
  <c r="F12" i="3"/>
  <c r="E12" i="3"/>
  <c r="G12" i="3" s="1"/>
  <c r="D12" i="3"/>
  <c r="L11" i="3"/>
  <c r="M11" i="3" s="1"/>
  <c r="K11" i="3"/>
  <c r="J11" i="3"/>
  <c r="H11" i="3"/>
  <c r="E11" i="3"/>
  <c r="I11" i="3" s="1"/>
  <c r="D11" i="3"/>
  <c r="F11" i="3" s="1"/>
  <c r="L10" i="3"/>
  <c r="M10" i="3" s="1"/>
  <c r="K10" i="3"/>
  <c r="J10" i="3"/>
  <c r="I10" i="3" s="1"/>
  <c r="E10" i="3"/>
  <c r="H10" i="3" s="1"/>
  <c r="D10" i="3"/>
  <c r="F10" i="3" s="1"/>
  <c r="L9" i="3"/>
  <c r="M9" i="3" s="1"/>
  <c r="K9" i="3"/>
  <c r="J9" i="3"/>
  <c r="I9" i="3"/>
  <c r="H9" i="3"/>
  <c r="G9" i="3"/>
  <c r="F9" i="3"/>
  <c r="E9" i="3"/>
  <c r="D9" i="3"/>
  <c r="M8" i="3"/>
  <c r="L8" i="3"/>
  <c r="K8" i="3"/>
  <c r="J8" i="3"/>
  <c r="E8" i="3"/>
  <c r="I8" i="3" s="1"/>
  <c r="D8" i="3"/>
  <c r="F8" i="3" s="1"/>
  <c r="L7" i="3"/>
  <c r="M7" i="3" s="1"/>
  <c r="K7" i="3"/>
  <c r="J7" i="3"/>
  <c r="E7" i="3"/>
  <c r="I7" i="3" s="1"/>
  <c r="D7" i="3"/>
  <c r="F7" i="3" s="1"/>
  <c r="L6" i="3"/>
  <c r="M6" i="3" s="1"/>
  <c r="K6" i="3"/>
  <c r="J6" i="3"/>
  <c r="E6" i="3"/>
  <c r="G6" i="3" s="1"/>
  <c r="D6" i="3"/>
  <c r="F6" i="3" s="1"/>
  <c r="D25" i="3"/>
  <c r="F25" i="3" s="1"/>
  <c r="E25" i="3"/>
  <c r="G25" i="3" s="1"/>
  <c r="J25" i="3"/>
  <c r="K25" i="3"/>
  <c r="L25" i="3"/>
  <c r="M25" i="3" s="1"/>
  <c r="D28" i="3"/>
  <c r="F28" i="3" s="1"/>
  <c r="E28" i="3"/>
  <c r="G28" i="3" s="1"/>
  <c r="J28" i="3"/>
  <c r="K28" i="3"/>
  <c r="L28" i="3"/>
  <c r="M28" i="3" s="1"/>
  <c r="D30" i="3"/>
  <c r="F30" i="3" s="1"/>
  <c r="E30" i="3"/>
  <c r="I30" i="3" s="1"/>
  <c r="G30" i="3"/>
  <c r="H30" i="3"/>
  <c r="J30" i="3"/>
  <c r="K30" i="3"/>
  <c r="L30" i="3"/>
  <c r="M30" i="3" s="1"/>
  <c r="D31" i="3"/>
  <c r="F31" i="3" s="1"/>
  <c r="E31" i="3"/>
  <c r="G31" i="3" s="1"/>
  <c r="H31" i="3"/>
  <c r="J31" i="3"/>
  <c r="K31" i="3"/>
  <c r="L31" i="3"/>
  <c r="M31" i="3"/>
  <c r="D32" i="3"/>
  <c r="F32" i="3" s="1"/>
  <c r="E32" i="3"/>
  <c r="H32" i="3" s="1"/>
  <c r="G32" i="3"/>
  <c r="J32" i="3"/>
  <c r="K32" i="3"/>
  <c r="M32" i="3" s="1"/>
  <c r="L32" i="3"/>
  <c r="D33" i="3"/>
  <c r="F33" i="3" s="1"/>
  <c r="E33" i="3"/>
  <c r="G33" i="3" s="1"/>
  <c r="J33" i="3"/>
  <c r="K33" i="3"/>
  <c r="L33" i="3"/>
  <c r="M33" i="3"/>
  <c r="D34" i="3"/>
  <c r="E34" i="3"/>
  <c r="F34" i="3"/>
  <c r="G34" i="3"/>
  <c r="H34" i="3"/>
  <c r="J34" i="3"/>
  <c r="I34" i="3" s="1"/>
  <c r="K34" i="3"/>
  <c r="L34" i="3"/>
  <c r="M34" i="3" s="1"/>
  <c r="D35" i="3"/>
  <c r="E35" i="3"/>
  <c r="G35" i="3" s="1"/>
  <c r="F35" i="3"/>
  <c r="H35" i="3"/>
  <c r="I35" i="3"/>
  <c r="J35" i="3"/>
  <c r="K35" i="3"/>
  <c r="L35" i="3"/>
  <c r="M35" i="3"/>
  <c r="K2" i="3"/>
  <c r="L2" i="3"/>
  <c r="M2" i="3" s="1"/>
  <c r="K3" i="3"/>
  <c r="M3" i="3" s="1"/>
  <c r="L3" i="3"/>
  <c r="D3" i="3"/>
  <c r="D4" i="3"/>
  <c r="F4" i="3" s="1"/>
  <c r="D5" i="3"/>
  <c r="F5" i="3" s="1"/>
  <c r="D2" i="3"/>
  <c r="F2" i="3" s="1"/>
  <c r="E3" i="3"/>
  <c r="G3" i="3" s="1"/>
  <c r="E4" i="3"/>
  <c r="E5" i="3"/>
  <c r="E2" i="3"/>
  <c r="J2" i="3"/>
  <c r="F3" i="3"/>
  <c r="J3" i="3"/>
  <c r="J5" i="3"/>
  <c r="L5" i="3"/>
  <c r="K5" i="3"/>
  <c r="L4" i="3"/>
  <c r="K4" i="3"/>
  <c r="J4" i="3"/>
  <c r="G25" i="2"/>
  <c r="G24" i="2"/>
  <c r="G22" i="2"/>
  <c r="G21" i="2"/>
  <c r="G19" i="2"/>
  <c r="G18" i="2"/>
  <c r="W13" i="2"/>
  <c r="R13" i="2"/>
  <c r="D13" i="2"/>
  <c r="L27" i="2"/>
  <c r="L18" i="2"/>
  <c r="L19" i="2"/>
  <c r="L20" i="2"/>
  <c r="L21" i="2"/>
  <c r="L22" i="2"/>
  <c r="L23" i="2"/>
  <c r="L24" i="2"/>
  <c r="L25" i="2"/>
  <c r="L26" i="2"/>
  <c r="L17" i="2"/>
  <c r="M13" i="2"/>
  <c r="I13" i="2"/>
  <c r="I4" i="2"/>
  <c r="I5" i="2"/>
  <c r="I6" i="2"/>
  <c r="I7" i="2"/>
  <c r="I8" i="2"/>
  <c r="I9" i="2"/>
  <c r="I10" i="2"/>
  <c r="I11" i="2"/>
  <c r="I12" i="2"/>
  <c r="I15" i="2"/>
  <c r="I3" i="2"/>
  <c r="G14" i="2"/>
  <c r="K14" i="2"/>
  <c r="L14" i="2"/>
  <c r="H14" i="2"/>
  <c r="C20" i="2"/>
  <c r="C17" i="2"/>
  <c r="C16" i="2"/>
  <c r="K27" i="2"/>
  <c r="J27" i="2"/>
  <c r="V13" i="2"/>
  <c r="U13" i="2"/>
  <c r="Q13" i="2"/>
  <c r="P13" i="2"/>
  <c r="L13" i="2"/>
  <c r="K13" i="2"/>
  <c r="H13" i="2"/>
  <c r="G13" i="2"/>
  <c r="C13" i="2"/>
  <c r="B13" i="2"/>
  <c r="R22" i="1"/>
  <c r="S22" i="1"/>
  <c r="R23" i="1"/>
  <c r="S23" i="1"/>
  <c r="R24" i="1"/>
  <c r="S24" i="1"/>
  <c r="R25" i="1"/>
  <c r="S25" i="1"/>
  <c r="R26" i="1"/>
  <c r="S26" i="1"/>
  <c r="S21" i="1"/>
  <c r="R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N21" i="1"/>
  <c r="O21" i="1"/>
  <c r="P21" i="1"/>
  <c r="Q21" i="1"/>
  <c r="M21" i="1"/>
  <c r="L22" i="1"/>
  <c r="L23" i="1"/>
  <c r="L24" i="1"/>
  <c r="L25" i="1"/>
  <c r="L26" i="1"/>
  <c r="L21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P13" i="1"/>
  <c r="Q13" i="1"/>
  <c r="O13" i="1"/>
  <c r="N14" i="1"/>
  <c r="N15" i="1"/>
  <c r="N16" i="1"/>
  <c r="N17" i="1"/>
  <c r="N18" i="1"/>
  <c r="N13" i="1"/>
  <c r="L14" i="1"/>
  <c r="M14" i="1"/>
  <c r="L15" i="1"/>
  <c r="M15" i="1"/>
  <c r="L16" i="1"/>
  <c r="M16" i="1"/>
  <c r="L17" i="1"/>
  <c r="M17" i="1"/>
  <c r="L18" i="1"/>
  <c r="M18" i="1"/>
  <c r="M13" i="1"/>
  <c r="L13" i="1"/>
  <c r="G13" i="3" l="1"/>
  <c r="G11" i="3"/>
  <c r="H13" i="3"/>
  <c r="G8" i="3"/>
  <c r="H8" i="3"/>
  <c r="G10" i="3"/>
  <c r="G7" i="3"/>
  <c r="H7" i="3"/>
  <c r="H6" i="3"/>
  <c r="I6" i="3"/>
  <c r="H28" i="3"/>
  <c r="I28" i="3"/>
  <c r="I32" i="3"/>
  <c r="I33" i="3"/>
  <c r="H33" i="3"/>
  <c r="I25" i="3"/>
  <c r="H25" i="3"/>
  <c r="I31" i="3"/>
  <c r="G4" i="3"/>
  <c r="G5" i="3"/>
  <c r="I5" i="3"/>
  <c r="I3" i="3"/>
  <c r="H3" i="3"/>
  <c r="H5" i="3"/>
  <c r="H4" i="3"/>
  <c r="I4" i="3"/>
  <c r="G2" i="3"/>
  <c r="I2" i="3"/>
  <c r="M4" i="3"/>
  <c r="M5" i="3"/>
</calcChain>
</file>

<file path=xl/sharedStrings.xml><?xml version="1.0" encoding="utf-8"?>
<sst xmlns="http://schemas.openxmlformats.org/spreadsheetml/2006/main" count="341" uniqueCount="165">
  <si>
    <t>bal_acc</t>
  </si>
  <si>
    <t>avg_odds_diff</t>
  </si>
  <si>
    <t>disp_imp</t>
  </si>
  <si>
    <t>stat_par_diff</t>
  </si>
  <si>
    <t>eq_opp_diff</t>
  </si>
  <si>
    <t>theil_ind</t>
  </si>
  <si>
    <t>Bias Mitigator</t>
  </si>
  <si>
    <t>Classifier</t>
  </si>
  <si>
    <t>Training set</t>
  </si>
  <si>
    <t>Testing set</t>
  </si>
  <si>
    <t>Logistic Regression</t>
  </si>
  <si>
    <t>Panel19</t>
  </si>
  <si>
    <t>Reweighing</t>
  </si>
  <si>
    <t>Panel20</t>
  </si>
  <si>
    <t>Panel21</t>
  </si>
  <si>
    <t>avg</t>
  </si>
  <si>
    <t>median</t>
  </si>
  <si>
    <t>NP, Non-Reload</t>
  </si>
  <si>
    <t>NP, Reload</t>
  </si>
  <si>
    <t>No NP, Reload</t>
  </si>
  <si>
    <t>No NP, No Reload</t>
  </si>
  <si>
    <t>Tau</t>
  </si>
  <si>
    <t>Accuracy</t>
  </si>
  <si>
    <t>Disparate Impact</t>
  </si>
  <si>
    <t>Rates</t>
  </si>
  <si>
    <t xml:space="preserve"> </t>
  </si>
  <si>
    <t>accuracy</t>
  </si>
  <si>
    <t>disparate_impact</t>
  </si>
  <si>
    <t>Generated - NP</t>
  </si>
  <si>
    <t>Generated - No NP</t>
  </si>
  <si>
    <t>Demo Adversarial Debiasing</t>
  </si>
  <si>
    <t>Demo Gerryfair</t>
  </si>
  <si>
    <t>Demo LFR</t>
  </si>
  <si>
    <t>Demo Meta Classifier</t>
  </si>
  <si>
    <t>Demo Optim Data Preproc</t>
  </si>
  <si>
    <t>Demo Reweighing Preproc</t>
  </si>
  <si>
    <t>Demo Short Gerryfair Test</t>
  </si>
  <si>
    <t>Tutorial Credit Scoring</t>
  </si>
  <si>
    <t>Tutorial Medical Expenditure</t>
  </si>
  <si>
    <t>Demo New Features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</si>
  <si>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</si>
  <si>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</si>
  <si>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</si>
  <si>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</si>
  <si>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</si>
  <si>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</si>
  <si>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</si>
  <si>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</si>
  <si>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</si>
  <si>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</si>
  <si>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</si>
  <si>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</si>
  <si>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</si>
  <si>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</si>
  <si>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</si>
  <si>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</si>
  <si>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</si>
  <si>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</si>
  <si>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</si>
  <si>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</si>
  <si>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</si>
  <si>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Demo Disparate Impact Remover</t>
  </si>
  <si>
    <t>Demo Exponentiated Gradient Reduction</t>
  </si>
  <si>
    <t>Demo MDSS Classifier Metric</t>
  </si>
  <si>
    <t>Demo Reject Option Classification</t>
  </si>
  <si>
    <t>Demo Exponentiated Gradient Reduction Sklearn</t>
  </si>
  <si>
    <t>Demo Grid Search Reduction Classification Sklearn</t>
  </si>
  <si>
    <t>Demo Grid Search Reduction Regression Sklearn</t>
  </si>
  <si>
    <t>Demo MDSS Classifier Metric Sklearn</t>
  </si>
  <si>
    <t>Demo Lime</t>
  </si>
  <si>
    <t>Code</t>
  </si>
  <si>
    <t>Example/File Name (*.ipynb)</t>
  </si>
  <si>
    <t>Model
LoC</t>
  </si>
  <si>
    <t>Generation
Time</t>
  </si>
  <si>
    <t>Generated
Exec Time</t>
  </si>
  <si>
    <t>Original
Exec Time</t>
  </si>
  <si>
    <t>Demo Optim Preproc Adult</t>
  </si>
  <si>
    <t>Generation Time</t>
  </si>
  <si>
    <t>tutorial_medical_expenditure.py</t>
  </si>
  <si>
    <t>demo_disparate_impact_remover.py</t>
  </si>
  <si>
    <t>demo_meta_classifier.py</t>
  </si>
  <si>
    <t>demo_short_gerryfair_test.py</t>
  </si>
  <si>
    <t>demo_reweighing_preproc.py</t>
  </si>
  <si>
    <t>demo_exponentiated_gradient_reduction.py</t>
  </si>
  <si>
    <t>tutorial_credit_scoring.py</t>
  </si>
  <si>
    <t>Generated</t>
  </si>
  <si>
    <t>Original</t>
  </si>
  <si>
    <t>Gen Time/
Ori Time</t>
  </si>
  <si>
    <t>Gen LoC/
Gen Time</t>
  </si>
  <si>
    <t>Gen LoC/
Ori LoC</t>
  </si>
  <si>
    <t>EXEC TIME</t>
  </si>
  <si>
    <t>Gen LoC/
Model LoC</t>
  </si>
  <si>
    <t>Ori
LoC</t>
  </si>
  <si>
    <t>Gen
LoC</t>
  </si>
  <si>
    <t>Model LoC/
Ori LoC</t>
  </si>
  <si>
    <t>Datasets</t>
  </si>
  <si>
    <t>Classifiers</t>
  </si>
  <si>
    <t>Adult</t>
  </si>
  <si>
    <t>Lawschool GPA</t>
  </si>
  <si>
    <t>Linear Regression</t>
  </si>
  <si>
    <t>Compas</t>
  </si>
  <si>
    <t>Debiasing
Algorithms</t>
  </si>
  <si>
    <t>Bias
Metrics</t>
  </si>
  <si>
    <t>German</t>
  </si>
  <si>
    <t>N/A</t>
  </si>
  <si>
    <t>Gerryfair</t>
  </si>
  <si>
    <t>Logistic regression</t>
  </si>
  <si>
    <t>Optimized preprocessing</t>
  </si>
  <si>
    <t>Reject option classification</t>
  </si>
  <si>
    <t>Grid search reduction</t>
  </si>
  <si>
    <t>Meta fair classifier</t>
  </si>
  <si>
    <t>Mean difference</t>
  </si>
  <si>
    <t>Mean absolute error</t>
  </si>
  <si>
    <t>Gamma disparity</t>
  </si>
  <si>
    <t>Average odds
Accuracy</t>
  </si>
  <si>
    <t>MDSS bias score</t>
  </si>
  <si>
    <t>Learning fair representation</t>
  </si>
  <si>
    <t>Calibrated eq odds postprocessing</t>
  </si>
  <si>
    <t>Adversarial debiasing</t>
  </si>
  <si>
    <t>Disparate impact remover</t>
  </si>
  <si>
    <t>Disparate impact</t>
  </si>
  <si>
    <t>Exponentiated gradient reduction</t>
  </si>
  <si>
    <t>Example/File Name
(*.ipynb)</t>
  </si>
  <si>
    <t>Accuracy, Balanced accuracy, Disparate impact, Average odds, Statistical parity, Equal opportunity, Theil index</t>
  </si>
  <si>
    <t>Mean difference, False positive rate, False negative rate, Balanced accuracy, Equal opportunity</t>
  </si>
  <si>
    <t>Accuracy, Mean difference, Average odds</t>
  </si>
  <si>
    <t>Balanced accuracy, Mean difference, Disparate impact</t>
  </si>
  <si>
    <t>Accuracy, Balanced accuracy, Disparate impact, Average odds</t>
  </si>
  <si>
    <t>Mean difference, MDSS bias score</t>
  </si>
  <si>
    <t>Accuracy, Balanced accuracy, Disparate impact, False discovery rate</t>
  </si>
  <si>
    <t>Balanced accuracy, Disparate impact Average odds, Statistical parity</t>
  </si>
  <si>
    <t>Balanced accuracy, Disparate impact, Average odds, Statistical parity, Equal opportunity, Theil index</t>
  </si>
  <si>
    <t>Balanced accuracy, Disparate impact, Average odds,. Statistical parity, Equal opportunity, Theil index</t>
  </si>
  <si>
    <t>Average odds, Accuracy</t>
  </si>
  <si>
    <t>Disparate impact, Average odds, Mean difference, Accuracy</t>
  </si>
  <si>
    <t>Reweighing, Prejudice remover</t>
  </si>
  <si>
    <t>Reweighing meta, Adversarial debiasing, Callibrated equalized odd</t>
  </si>
  <si>
    <t>Linear Regression, Linear SVR, Decision Tree, Kernel Ridge</t>
  </si>
  <si>
    <t>Logistic regression, Random forest</t>
  </si>
  <si>
    <t>Random Forest, Logistic Regression</t>
  </si>
  <si>
    <t>Adult, German, Compas</t>
  </si>
  <si>
    <t>Demo Callibrated Eq Odd Postprocessing</t>
  </si>
  <si>
    <t>Measure-
ment Values</t>
  </si>
  <si>
    <t>MEPSDataset19, MEPSDataset20, MEPSDataset21</t>
  </si>
  <si>
    <t>Demo Calibrated Eqodds Postprocessing</t>
  </si>
  <si>
    <t>tutorial_medical_expenditure.flexmi</t>
  </si>
  <si>
    <t>demo_meta_classifier.flexmi</t>
  </si>
  <si>
    <t>demo_reject_option_classification.flexmi</t>
  </si>
  <si>
    <t>demo_reweighing_preproc.flexmi</t>
  </si>
  <si>
    <t>demo_short_gerryfair_test.flexmi</t>
  </si>
  <si>
    <t>demo_disparate_impact_remover.flexmi</t>
  </si>
  <si>
    <t>demo_adversarial_debiasing.flexmi</t>
  </si>
  <si>
    <t>demo_calibrated_eqodds_postprocessing.flexmi</t>
  </si>
  <si>
    <t>demo_lfr.flexmi</t>
  </si>
  <si>
    <t>demo_exponentiated_gradient_reduction.flexmi</t>
  </si>
  <si>
    <t>demo_optim_preproc_adult.flexmi</t>
  </si>
  <si>
    <t>tutorial_credit_scoring.flexmi</t>
  </si>
  <si>
    <t>cloc --by-file --force-lang=yaml,flexmi --include-ext=flexmi  --csv  *</t>
  </si>
  <si>
    <t>cloc --by-file --force-lang=python,py --include-ext=py  --csv *</t>
  </si>
  <si>
    <t>demo_calibrated_eqodds_postprocessing.py</t>
  </si>
  <si>
    <t>demo_reject_option_classification.py</t>
  </si>
  <si>
    <t>demo_adversarial_debiasing.py</t>
  </si>
  <si>
    <t>demo_lfr.py</t>
  </si>
  <si>
    <t>demo_optim_preproc_adult.py</t>
  </si>
  <si>
    <t>Demo 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</si>
</sst>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43" fontId="0" fillId="0" borderId="0" xfId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0" fillId="0" borderId="0" xfId="1" applyNumberFormat="1" applyFont="1" applyBorder="1" applyAlignment="1">
      <alignment horizontal="right" vertical="center"/>
    </xf>
    <xf numFmtId="0" fontId="0" fillId="0" borderId="0" xfId="1" applyNumberFormat="1" applyFont="1" applyBorder="1" applyAlignment="1">
      <alignment horizontal="right" vertical="center" wrapText="1"/>
    </xf>
    <xf numFmtId="0" fontId="0" fillId="0" borderId="3" xfId="1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43" fontId="0" fillId="0" borderId="1" xfId="1" applyNumberFormat="1" applyFont="1" applyBorder="1" applyAlignment="1">
      <alignment vertical="center" wrapText="1"/>
    </xf>
    <xf numFmtId="43" fontId="0" fillId="0" borderId="1" xfId="1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vertical="center" wrapText="1"/>
    </xf>
    <xf numFmtId="43" fontId="0" fillId="0" borderId="1" xfId="1" applyNumberFormat="1" applyFont="1" applyBorder="1"/>
    <xf numFmtId="43" fontId="0" fillId="0" borderId="1" xfId="0" applyNumberFormat="1" applyFill="1" applyBorder="1"/>
    <xf numFmtId="43" fontId="0" fillId="0" borderId="1" xfId="0" applyNumberFormat="1" applyBorder="1"/>
    <xf numFmtId="2" fontId="0" fillId="0" borderId="1" xfId="0" applyNumberFormat="1" applyBorder="1" applyAlignment="1">
      <alignment horizontal="left" vertical="top" wrapText="1"/>
    </xf>
    <xf numFmtId="2" fontId="0" fillId="0" borderId="1" xfId="1" applyNumberFormat="1" applyFont="1" applyBorder="1" applyAlignment="1">
      <alignment horizontal="left" vertical="top" wrapText="1"/>
    </xf>
    <xf numFmtId="2" fontId="0" fillId="0" borderId="1" xfId="1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bal_acc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Sheet1!$L$21:$L$26</c:f>
              <c:numCache>
                <c:formatCode>General</c:formatCode>
                <c:ptCount val="6"/>
                <c:pt idx="0">
                  <c:v>1</c:v>
                </c:pt>
                <c:pt idx="1">
                  <c:v>0.62690634574044912</c:v>
                </c:pt>
                <c:pt idx="2">
                  <c:v>0.24171025237393931</c:v>
                </c:pt>
                <c:pt idx="3">
                  <c:v>0.35647184278677652</c:v>
                </c:pt>
                <c:pt idx="4">
                  <c:v>0</c:v>
                </c:pt>
                <c:pt idx="5">
                  <c:v>0.23654767345418781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D-4DA7-BF90-2CB111B646A9}"/>
            </c:ext>
          </c:extLst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avg_odds_diff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Sheet1!$M$21:$M$26</c:f>
              <c:numCache>
                <c:formatCode>General</c:formatCode>
                <c:ptCount val="6"/>
                <c:pt idx="0">
                  <c:v>0</c:v>
                </c:pt>
                <c:pt idx="1">
                  <c:v>0.9346167425074533</c:v>
                </c:pt>
                <c:pt idx="2">
                  <c:v>0.97369272713008004</c:v>
                </c:pt>
                <c:pt idx="3">
                  <c:v>0.93836301584810922</c:v>
                </c:pt>
                <c:pt idx="4">
                  <c:v>0.79271928448140594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D-4DA7-BF90-2CB111B646A9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disp_imp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Sheet1!$N$21:$N$26</c:f>
              <c:numCache>
                <c:formatCode>General</c:formatCode>
                <c:ptCount val="6"/>
                <c:pt idx="0">
                  <c:v>0</c:v>
                </c:pt>
                <c:pt idx="1">
                  <c:v>0.64096284498762679</c:v>
                </c:pt>
                <c:pt idx="2">
                  <c:v>0.74721086399725967</c:v>
                </c:pt>
                <c:pt idx="3">
                  <c:v>0.62594373888922794</c:v>
                </c:pt>
                <c:pt idx="4">
                  <c:v>1</c:v>
                </c:pt>
                <c:pt idx="5">
                  <c:v>0.78226922569607826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D-4DA7-BF90-2CB111B646A9}"/>
            </c:ext>
          </c:extLst>
        </c:ser>
        <c:ser>
          <c:idx val="3"/>
          <c:order val="3"/>
          <c:tx>
            <c:strRef>
              <c:f>Sheet1!$O$20</c:f>
              <c:strCache>
                <c:ptCount val="1"/>
                <c:pt idx="0">
                  <c:v>stat_par_diff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Sheet1!$O$21:$O$26</c:f>
              <c:numCache>
                <c:formatCode>General</c:formatCode>
                <c:ptCount val="6"/>
                <c:pt idx="0">
                  <c:v>0</c:v>
                </c:pt>
                <c:pt idx="1">
                  <c:v>0.73562348604306083</c:v>
                </c:pt>
                <c:pt idx="2">
                  <c:v>0.85227584982392657</c:v>
                </c:pt>
                <c:pt idx="3">
                  <c:v>0.76070919767151834</c:v>
                </c:pt>
                <c:pt idx="4">
                  <c:v>1</c:v>
                </c:pt>
                <c:pt idx="5">
                  <c:v>0.80737183416543723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D-4DA7-BF90-2CB111B646A9}"/>
            </c:ext>
          </c:extLst>
        </c:ser>
        <c:ser>
          <c:idx val="4"/>
          <c:order val="4"/>
          <c:tx>
            <c:strRef>
              <c:f>Sheet1!$P$20</c:f>
              <c:strCache>
                <c:ptCount val="1"/>
                <c:pt idx="0">
                  <c:v>eq_opp_diff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Sheet1!$P$21:$P$26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0.87802664404522468</c:v>
                </c:pt>
                <c:pt idx="3">
                  <c:v>0.99595459292806288</c:v>
                </c:pt>
                <c:pt idx="4">
                  <c:v>0.70766803033827264</c:v>
                </c:pt>
                <c:pt idx="5">
                  <c:v>0.95837381020792567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D-4DA7-BF90-2CB111B646A9}"/>
            </c:ext>
          </c:extLst>
        </c:ser>
        <c:ser>
          <c:idx val="5"/>
          <c:order val="5"/>
          <c:tx>
            <c:strRef>
              <c:f>Sheet1!$Q$20</c:f>
              <c:strCache>
                <c:ptCount val="1"/>
                <c:pt idx="0">
                  <c:v>theil_ind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Sheet1!$K$21:$K$26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Sheet1!$Q$21:$Q$26</c:f>
              <c:numCache>
                <c:formatCode>General</c:formatCode>
                <c:ptCount val="6"/>
                <c:pt idx="0">
                  <c:v>1</c:v>
                </c:pt>
                <c:pt idx="1">
                  <c:v>0.54823982956274764</c:v>
                </c:pt>
                <c:pt idx="2">
                  <c:v>7.0001014507455883E-3</c:v>
                </c:pt>
                <c:pt idx="3">
                  <c:v>0.25961245815156786</c:v>
                </c:pt>
                <c:pt idx="4">
                  <c:v>0</c:v>
                </c:pt>
                <c:pt idx="5">
                  <c:v>0.68134320787257752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D-4DA7-BF90-2CB111B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620335"/>
        <c:axId val="1046611183"/>
      </c:barChart>
      <c:catAx>
        <c:axId val="10466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11183"/>
        <c:crosses val="autoZero"/>
        <c:auto val="1"/>
        <c:lblAlgn val="ctr"/>
        <c:lblOffset val="100"/>
        <c:noMultiLvlLbl val="0"/>
      </c:catAx>
      <c:valAx>
        <c:axId val="1046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03513858153352"/>
          <c:y val="0.15231044036162147"/>
          <c:w val="0.82440944881889766"/>
          <c:h val="0.67880067074948958"/>
        </c:manualLayout>
      </c:layout>
      <c:lineChart>
        <c:grouping val="standard"/>
        <c:varyColors val="0"/>
        <c:ser>
          <c:idx val="0"/>
          <c:order val="0"/>
          <c:tx>
            <c:strRef>
              <c:f>SUMMARY!$O$1</c:f>
              <c:strCache>
                <c:ptCount val="1"/>
                <c:pt idx="0">
                  <c:v>Original
Exec Time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SUMMARY!$N$2:$N$13</c:f>
              <c:strCache>
                <c:ptCount val="12"/>
                <c:pt idx="0">
                  <c:v>E11</c:v>
                </c:pt>
                <c:pt idx="1">
                  <c:v>E09</c:v>
                </c:pt>
                <c:pt idx="2">
                  <c:v>E10</c:v>
                </c:pt>
                <c:pt idx="3">
                  <c:v>E02</c:v>
                </c:pt>
                <c:pt idx="4">
                  <c:v>E07</c:v>
                </c:pt>
                <c:pt idx="5">
                  <c:v>E08</c:v>
                </c:pt>
                <c:pt idx="6">
                  <c:v>E06</c:v>
                </c:pt>
                <c:pt idx="7">
                  <c:v>E03</c:v>
                </c:pt>
                <c:pt idx="8">
                  <c:v>E04</c:v>
                </c:pt>
                <c:pt idx="9">
                  <c:v>E12</c:v>
                </c:pt>
                <c:pt idx="10">
                  <c:v>E01</c:v>
                </c:pt>
                <c:pt idx="11">
                  <c:v>E05</c:v>
                </c:pt>
              </c:strCache>
            </c:strRef>
          </c:cat>
          <c:val>
            <c:numRef>
              <c:f>SUMMARY!$O$2:$O$13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1.4610000000000001</c:v>
                </c:pt>
                <c:pt idx="2">
                  <c:v>3.3889999999999998</c:v>
                </c:pt>
                <c:pt idx="3">
                  <c:v>7.9249999999999998</c:v>
                </c:pt>
                <c:pt idx="4">
                  <c:v>8.0440000000000005</c:v>
                </c:pt>
                <c:pt idx="5">
                  <c:v>12.965999999999999</c:v>
                </c:pt>
                <c:pt idx="6">
                  <c:v>12.989000000000001</c:v>
                </c:pt>
                <c:pt idx="7">
                  <c:v>20.991</c:v>
                </c:pt>
                <c:pt idx="8">
                  <c:v>29.927</c:v>
                </c:pt>
                <c:pt idx="9">
                  <c:v>34.896999999999998</c:v>
                </c:pt>
                <c:pt idx="10">
                  <c:v>96.206000000000003</c:v>
                </c:pt>
                <c:pt idx="11">
                  <c:v>218.04499999999999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C-4C9E-BA1E-648D8A7B13DB}"/>
            </c:ext>
          </c:extLst>
        </c:ser>
        <c:ser>
          <c:idx val="1"/>
          <c:order val="1"/>
          <c:tx>
            <c:strRef>
              <c:f>SUMMARY!$P$1</c:f>
              <c:strCache>
                <c:ptCount val="1"/>
                <c:pt idx="0">
                  <c:v>Generated
Exec Time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SUMMARY!$N$2:$N$13</c:f>
              <c:strCache>
                <c:ptCount val="12"/>
                <c:pt idx="0">
                  <c:v>E11</c:v>
                </c:pt>
                <c:pt idx="1">
                  <c:v>E09</c:v>
                </c:pt>
                <c:pt idx="2">
                  <c:v>E10</c:v>
                </c:pt>
                <c:pt idx="3">
                  <c:v>E02</c:v>
                </c:pt>
                <c:pt idx="4">
                  <c:v>E07</c:v>
                </c:pt>
                <c:pt idx="5">
                  <c:v>E08</c:v>
                </c:pt>
                <c:pt idx="6">
                  <c:v>E06</c:v>
                </c:pt>
                <c:pt idx="7">
                  <c:v>E03</c:v>
                </c:pt>
                <c:pt idx="8">
                  <c:v>E04</c:v>
                </c:pt>
                <c:pt idx="9">
                  <c:v>E12</c:v>
                </c:pt>
                <c:pt idx="10">
                  <c:v>E01</c:v>
                </c:pt>
                <c:pt idx="11">
                  <c:v>E05</c:v>
                </c:pt>
              </c:strCache>
            </c:strRef>
          </c:cat>
          <c:val>
            <c:numRef>
              <c:f>SUMMARY!$P$2:$P$13</c:f>
              <c:numCache>
                <c:formatCode>General</c:formatCode>
                <c:ptCount val="12"/>
                <c:pt idx="0">
                  <c:v>7.8E-2</c:v>
                </c:pt>
                <c:pt idx="1">
                  <c:v>4.633</c:v>
                </c:pt>
                <c:pt idx="2">
                  <c:v>3.875</c:v>
                </c:pt>
                <c:pt idx="3">
                  <c:v>2.3340000000000001</c:v>
                </c:pt>
                <c:pt idx="4">
                  <c:v>15.52</c:v>
                </c:pt>
                <c:pt idx="5">
                  <c:v>15.57</c:v>
                </c:pt>
                <c:pt idx="6">
                  <c:v>14.67</c:v>
                </c:pt>
                <c:pt idx="7">
                  <c:v>20.23</c:v>
                </c:pt>
                <c:pt idx="8">
                  <c:v>30.210999999999999</c:v>
                </c:pt>
                <c:pt idx="9">
                  <c:v>54.247999999999998</c:v>
                </c:pt>
                <c:pt idx="10">
                  <c:v>102.97799999999999</c:v>
                </c:pt>
                <c:pt idx="11">
                  <c:v>207.77699999999999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C-4C9E-BA1E-648D8A7B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68816"/>
        <c:axId val="770167568"/>
      </c:lineChart>
      <c:catAx>
        <c:axId val="7701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770167568"/>
        <c:crosses val="autoZero"/>
        <c:auto val="1"/>
        <c:lblAlgn val="ctr"/>
        <c:lblOffset val="100"/>
        <c:noMultiLvlLbl val="0"/>
      </c:catAx>
      <c:valAx>
        <c:axId val="7701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7701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505030621172342E-2"/>
          <c:y val="2.7777777777777776E-2"/>
          <c:w val="0.94732327209098866"/>
          <c:h val="0.1199030329542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iberation Serif" panose="02020603050405020304" pitchFamily="18" charset="0"/>
              <a:ea typeface="Liberation Serif" panose="02020603050405020304" pitchFamily="18" charset="0"/>
              <a:cs typeface="Liberation Serif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iberation Serif" panose="02020603050405020304" pitchFamily="18" charset="0"/>
          <a:ea typeface="Liberation Serif" panose="02020603050405020304" pitchFamily="18" charset="0"/>
          <a:cs typeface="Liberation Serif" panose="02020603050405020304" pitchFamily="18" charset="0"/>
        </a:defRPr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Sheet1!$R$21:$R$26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0.74772487480688954</c:v>
                </c:pt>
                <c:pt idx="2">
                  <c:v>0.61665273980352941</c:v>
                </c:pt>
                <c:pt idx="3">
                  <c:v>0.6561758077125438</c:v>
                </c:pt>
                <c:pt idx="4">
                  <c:v>0.58339788580327978</c:v>
                </c:pt>
                <c:pt idx="5">
                  <c:v>0.74431762523270117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05B-A45C-705B6357EA13}"/>
            </c:ext>
          </c:extLst>
        </c:ser>
        <c:ser>
          <c:idx val="1"/>
          <c:order val="1"/>
          <c:tx>
            <c:strRef>
              <c:f>Sheet1!$S$20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Sheet1!$S$21:$S$26</c:f>
              <c:numCache>
                <c:formatCode>General</c:formatCode>
                <c:ptCount val="6"/>
                <c:pt idx="0">
                  <c:v>0</c:v>
                </c:pt>
                <c:pt idx="1">
                  <c:v>0.68829316551534381</c:v>
                </c:pt>
                <c:pt idx="2">
                  <c:v>0.79974335691059317</c:v>
                </c:pt>
                <c:pt idx="3">
                  <c:v>0.69332646828037314</c:v>
                </c:pt>
                <c:pt idx="4">
                  <c:v>0.75019365740983934</c:v>
                </c:pt>
                <c:pt idx="5">
                  <c:v>0.7948205299307578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E-405B-A45C-705B6357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01615"/>
        <c:axId val="1046624079"/>
      </c:barChart>
      <c:catAx>
        <c:axId val="104660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24079"/>
        <c:crosses val="autoZero"/>
        <c:auto val="1"/>
        <c:lblAlgn val="ctr"/>
        <c:lblOffset val="100"/>
        <c:noMultiLvlLbl val="0"/>
      </c:catAx>
      <c:valAx>
        <c:axId val="10466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classifier'!$G$3:$G$12</c:f>
              <c:numCache>
                <c:formatCode>General</c:formatCode>
                <c:ptCount val="10"/>
                <c:pt idx="0">
                  <c:v>0.80468200000000001</c:v>
                </c:pt>
                <c:pt idx="1">
                  <c:v>0.70722700000000005</c:v>
                </c:pt>
                <c:pt idx="2">
                  <c:v>0.68818699999999999</c:v>
                </c:pt>
                <c:pt idx="3">
                  <c:v>0.63836800000000005</c:v>
                </c:pt>
                <c:pt idx="4">
                  <c:v>0.67747199999999996</c:v>
                </c:pt>
                <c:pt idx="5">
                  <c:v>0.632498</c:v>
                </c:pt>
                <c:pt idx="6">
                  <c:v>0.67446899999999999</c:v>
                </c:pt>
                <c:pt idx="7">
                  <c:v>0.63140700000000005</c:v>
                </c:pt>
                <c:pt idx="8">
                  <c:v>0.53497600000000001</c:v>
                </c:pt>
                <c:pt idx="9">
                  <c:v>0.68450100000000003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DA2-B35D-7BAE5D22D72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classifier'!$K$3:$K$12</c:f>
              <c:numCache>
                <c:formatCode>General</c:formatCode>
                <c:ptCount val="10"/>
                <c:pt idx="0">
                  <c:v>0.80468200000000001</c:v>
                </c:pt>
                <c:pt idx="1">
                  <c:v>0.70722700000000005</c:v>
                </c:pt>
                <c:pt idx="2">
                  <c:v>0.68818699999999999</c:v>
                </c:pt>
                <c:pt idx="3">
                  <c:v>0.63836800000000005</c:v>
                </c:pt>
                <c:pt idx="4">
                  <c:v>0.64382700000000004</c:v>
                </c:pt>
                <c:pt idx="5">
                  <c:v>0.64525999999999994</c:v>
                </c:pt>
                <c:pt idx="6">
                  <c:v>0.69269099999999995</c:v>
                </c:pt>
                <c:pt idx="7">
                  <c:v>0.60103700000000004</c:v>
                </c:pt>
                <c:pt idx="8">
                  <c:v>0.49518899999999999</c:v>
                </c:pt>
                <c:pt idx="9">
                  <c:v>0.70360999999999996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9-4DA2-B35D-7BAE5D22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29456"/>
        <c:axId val="1039427792"/>
      </c:lineChart>
      <c:catAx>
        <c:axId val="10394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27792"/>
        <c:crosses val="autoZero"/>
        <c:auto val="1"/>
        <c:lblAlgn val="ctr"/>
        <c:lblOffset val="100"/>
        <c:noMultiLvlLbl val="0"/>
      </c:catAx>
      <c:valAx>
        <c:axId val="10394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classifier'!$G$3:$G$12</c:f>
              <c:numCache>
                <c:formatCode>General</c:formatCode>
                <c:ptCount val="10"/>
                <c:pt idx="0">
                  <c:v>0.80468200000000001</c:v>
                </c:pt>
                <c:pt idx="1">
                  <c:v>0.70722700000000005</c:v>
                </c:pt>
                <c:pt idx="2">
                  <c:v>0.68818699999999999</c:v>
                </c:pt>
                <c:pt idx="3">
                  <c:v>0.63836800000000005</c:v>
                </c:pt>
                <c:pt idx="4">
                  <c:v>0.67747199999999996</c:v>
                </c:pt>
                <c:pt idx="5">
                  <c:v>0.632498</c:v>
                </c:pt>
                <c:pt idx="6">
                  <c:v>0.67446899999999999</c:v>
                </c:pt>
                <c:pt idx="7">
                  <c:v>0.63140700000000005</c:v>
                </c:pt>
                <c:pt idx="8">
                  <c:v>0.53497600000000001</c:v>
                </c:pt>
                <c:pt idx="9">
                  <c:v>0.68450100000000003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4-4702-800A-82C8AC3E4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classifier'!$J$17:$J$26</c:f>
              <c:numCache>
                <c:formatCode>General</c:formatCode>
                <c:ptCount val="10"/>
                <c:pt idx="0">
                  <c:v>0.801952</c:v>
                </c:pt>
                <c:pt idx="1">
                  <c:v>0.65856800000000004</c:v>
                </c:pt>
                <c:pt idx="2">
                  <c:v>0.754521</c:v>
                </c:pt>
                <c:pt idx="3">
                  <c:v>0.68723100000000004</c:v>
                </c:pt>
                <c:pt idx="4">
                  <c:v>0.77287899999999998</c:v>
                </c:pt>
                <c:pt idx="5">
                  <c:v>0.68279500000000004</c:v>
                </c:pt>
                <c:pt idx="6">
                  <c:v>0.72995299999999996</c:v>
                </c:pt>
                <c:pt idx="7">
                  <c:v>0.70852400000000004</c:v>
                </c:pt>
                <c:pt idx="8">
                  <c:v>0.59939900000000002</c:v>
                </c:pt>
                <c:pt idx="9">
                  <c:v>0.73397900000000005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4-4702-800A-82C8AC3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261824"/>
        <c:axId val="1040259328"/>
      </c:lineChart>
      <c:catAx>
        <c:axId val="104026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9328"/>
        <c:crosses val="autoZero"/>
        <c:auto val="1"/>
        <c:lblAlgn val="ctr"/>
        <c:lblOffset val="100"/>
        <c:noMultiLvlLbl val="0"/>
      </c:catAx>
      <c:valAx>
        <c:axId val="10402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classifier'!$H$3:$H$12</c:f>
              <c:numCache>
                <c:formatCode>General</c:formatCode>
                <c:ptCount val="10"/>
                <c:pt idx="0">
                  <c:v>0.41536299999999998</c:v>
                </c:pt>
                <c:pt idx="1">
                  <c:v>0.77561500000000005</c:v>
                </c:pt>
                <c:pt idx="2">
                  <c:v>0.63531899999999997</c:v>
                </c:pt>
                <c:pt idx="3">
                  <c:v>0.839032</c:v>
                </c:pt>
                <c:pt idx="4">
                  <c:v>1.753952</c:v>
                </c:pt>
                <c:pt idx="5">
                  <c:v>1.8508599999999999</c:v>
                </c:pt>
                <c:pt idx="6">
                  <c:v>1.1580859999999999</c:v>
                </c:pt>
                <c:pt idx="7">
                  <c:v>1.7577849999999999</c:v>
                </c:pt>
                <c:pt idx="8">
                  <c:v>1.2874969999999999</c:v>
                </c:pt>
                <c:pt idx="9">
                  <c:v>0.73474300000000003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A-480A-B0F2-9E4AAB7D9FC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classifier'!$L$3:$L$12</c:f>
              <c:numCache>
                <c:formatCode>General</c:formatCode>
                <c:ptCount val="10"/>
                <c:pt idx="0">
                  <c:v>0.41536299999999998</c:v>
                </c:pt>
                <c:pt idx="1">
                  <c:v>0.77561500000000005</c:v>
                </c:pt>
                <c:pt idx="2">
                  <c:v>0.63531899999999997</c:v>
                </c:pt>
                <c:pt idx="3">
                  <c:v>0.839032</c:v>
                </c:pt>
                <c:pt idx="4">
                  <c:v>1.6722129999999999</c:v>
                </c:pt>
                <c:pt idx="5">
                  <c:v>1.69177</c:v>
                </c:pt>
                <c:pt idx="6">
                  <c:v>0.74744299999999997</c:v>
                </c:pt>
                <c:pt idx="7">
                  <c:v>1.039318</c:v>
                </c:pt>
                <c:pt idx="8">
                  <c:v>1.5184470000000001</c:v>
                </c:pt>
                <c:pt idx="9">
                  <c:v>0.85743100000000005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A-480A-B0F2-9E4AAB7D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194912"/>
        <c:axId val="726204480"/>
      </c:lineChart>
      <c:catAx>
        <c:axId val="7261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04480"/>
        <c:crosses val="autoZero"/>
        <c:auto val="1"/>
        <c:lblAlgn val="ctr"/>
        <c:lblOffset val="100"/>
        <c:noMultiLvlLbl val="0"/>
      </c:catAx>
      <c:valAx>
        <c:axId val="726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classifier'!$I$3:$I$12</c:f>
              <c:numCache>
                <c:formatCode>General</c:formatCode>
                <c:ptCount val="10"/>
                <c:pt idx="0">
                  <c:v>0.41536299999999993</c:v>
                </c:pt>
                <c:pt idx="1">
                  <c:v>0.77561500000000005</c:v>
                </c:pt>
                <c:pt idx="2">
                  <c:v>0.63531899999999997</c:v>
                </c:pt>
                <c:pt idx="3">
                  <c:v>0.839032</c:v>
                </c:pt>
                <c:pt idx="4">
                  <c:v>0.24604800000000004</c:v>
                </c:pt>
                <c:pt idx="5">
                  <c:v>0.14914000000000005</c:v>
                </c:pt>
                <c:pt idx="6">
                  <c:v>0.84191400000000005</c:v>
                </c:pt>
                <c:pt idx="7">
                  <c:v>0.24221500000000007</c:v>
                </c:pt>
                <c:pt idx="8">
                  <c:v>0.71250300000000011</c:v>
                </c:pt>
                <c:pt idx="9">
                  <c:v>0.73474300000000003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43F-BC31-DB62AB443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'metafair classifier'!$M$3:$M$12</c:f>
              <c:numCache>
                <c:formatCode>General</c:formatCode>
                <c:ptCount val="10"/>
                <c:pt idx="0">
                  <c:v>0.41536299999999998</c:v>
                </c:pt>
                <c:pt idx="1">
                  <c:v>0.77561500000000005</c:v>
                </c:pt>
                <c:pt idx="2">
                  <c:v>0.63531899999999997</c:v>
                </c:pt>
                <c:pt idx="3">
                  <c:v>0.839032</c:v>
                </c:pt>
                <c:pt idx="4">
                  <c:v>0.327787</c:v>
                </c:pt>
                <c:pt idx="5">
                  <c:v>0.30823</c:v>
                </c:pt>
                <c:pt idx="6">
                  <c:v>0.74744299999999997</c:v>
                </c:pt>
                <c:pt idx="7">
                  <c:v>0.96068200000000004</c:v>
                </c:pt>
                <c:pt idx="8">
                  <c:v>0.48155300000000001</c:v>
                </c:pt>
                <c:pt idx="9">
                  <c:v>0.85743100000000005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43F-BC31-DB62AB44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75936"/>
        <c:axId val="718185504"/>
      </c:lineChart>
      <c:catAx>
        <c:axId val="71817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85504"/>
        <c:crosses val="autoZero"/>
        <c:auto val="1"/>
        <c:lblAlgn val="ctr"/>
        <c:lblOffset val="100"/>
        <c:noMultiLvlLbl val="0"/>
      </c:catAx>
      <c:valAx>
        <c:axId val="718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0617720403997"/>
          <c:y val="5.0925925925925923E-2"/>
          <c:w val="0.78884514435695541"/>
          <c:h val="0.7930264756944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SUMMARY!$K$1</c:f>
              <c:strCache>
                <c:ptCount val="1"/>
                <c:pt idx="0">
                  <c:v>Generation
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1D558B-230F-4493-B5FF-C24EB4DB46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CB1-40CB-9299-16B8000012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50F34B-67D2-45A6-B27D-FDBA60C761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CB1-40CB-9299-16B8000012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36172B-DF73-4BC0-A7CD-5B8BFEF7A2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CB1-40CB-9299-16B8000012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0106FB-0AB5-41B1-85B8-283FBA6A69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CB1-40CB-9299-16B8000012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B89D9B-DB39-44EA-AE3B-9ED21ED224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CB1-40CB-9299-16B8000012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B942FF-DD82-45AA-A513-569C2BCAEB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CB1-40CB-9299-16B8000012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43E308-F9A6-4D53-8245-EC8D93F756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CB1-40CB-9299-16B8000012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FB189D-26EC-42A2-8077-C9D8B28674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CB1-40CB-9299-16B8000012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725FCC-74B0-4D2A-A187-C85ADD953D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CB1-40CB-9299-16B8000012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F5457C-0D5C-461E-B976-B783D3814C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CB1-40CB-9299-16B8000012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E41C40-6697-4907-A18E-A29FF16008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CB1-40CB-9299-16B8000012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DBCF98-590C-4717-ABBD-10BCA08CB1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CB1-40CB-9299-16B800001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SUMMARY!$J$2:$J$13</c:f>
              <c:numCache>
                <c:formatCode>General</c:formatCode>
                <c:ptCount val="12"/>
                <c:pt idx="0">
                  <c:v>128</c:v>
                </c:pt>
                <c:pt idx="1">
                  <c:v>170</c:v>
                </c:pt>
                <c:pt idx="2">
                  <c:v>375</c:v>
                </c:pt>
                <c:pt idx="3">
                  <c:v>118</c:v>
                </c:pt>
                <c:pt idx="4">
                  <c:v>91</c:v>
                </c:pt>
                <c:pt idx="5">
                  <c:v>345</c:v>
                </c:pt>
                <c:pt idx="6">
                  <c:v>86</c:v>
                </c:pt>
                <c:pt idx="7">
                  <c:v>146</c:v>
                </c:pt>
                <c:pt idx="8">
                  <c:v>138</c:v>
                </c:pt>
                <c:pt idx="9">
                  <c:v>176</c:v>
                </c:pt>
                <c:pt idx="10">
                  <c:v>85</c:v>
                </c:pt>
                <c:pt idx="11">
                  <c:v>644</c:v>
                </c:pt>
              </c:numCache>
            </c:numRef>
          </c:xVal>
          <c:yVal>
            <c:numRef>
              <c:f>SUMMARY!$K$2:$K$13</c:f>
              <c:numCache>
                <c:formatCode>General</c:formatCode>
                <c:ptCount val="12"/>
                <c:pt idx="0">
                  <c:v>0.16800000000000001</c:v>
                </c:pt>
                <c:pt idx="1">
                  <c:v>0.16800000000000001</c:v>
                </c:pt>
                <c:pt idx="2">
                  <c:v>0.185</c:v>
                </c:pt>
                <c:pt idx="3">
                  <c:v>0.17299999999999999</c:v>
                </c:pt>
                <c:pt idx="4">
                  <c:v>0.157</c:v>
                </c:pt>
                <c:pt idx="5">
                  <c:v>0.19600000000000001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0.16600000000000001</c:v>
                </c:pt>
                <c:pt idx="9">
                  <c:v>0.17100000000000001</c:v>
                </c:pt>
                <c:pt idx="10">
                  <c:v>0.17100000000000001</c:v>
                </c:pt>
                <c:pt idx="11">
                  <c:v>0.221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SUMMARY!$I$2:$I$13</c15:f>
                <c15:dlblRangeCache>
                  <c:ptCount val="12"/>
                  <c:pt idx="0">
                    <c:v>E01</c:v>
                  </c:pt>
                  <c:pt idx="1">
                    <c:v>E02</c:v>
                  </c:pt>
                  <c:pt idx="2">
                    <c:v>E03</c:v>
                  </c:pt>
                  <c:pt idx="3">
                    <c:v>E04</c:v>
                  </c:pt>
                  <c:pt idx="4">
                    <c:v>E05</c:v>
                  </c:pt>
                  <c:pt idx="5">
                    <c:v>E06</c:v>
                  </c:pt>
                  <c:pt idx="6">
                    <c:v>E07</c:v>
                  </c:pt>
                  <c:pt idx="7">
                    <c:v>E08</c:v>
                  </c:pt>
                  <c:pt idx="8">
                    <c:v>E09</c:v>
                  </c:pt>
                  <c:pt idx="9">
                    <c:v>E10</c:v>
                  </c:pt>
                  <c:pt idx="10">
                    <c:v>E11</c:v>
                  </c:pt>
                  <c:pt idx="11">
                    <c:v>E12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B1-40CB-9299-16B800001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6428096"/>
        <c:axId val="456430592"/>
      </c:scatterChart>
      <c:valAx>
        <c:axId val="456428096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Lines of Generated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456430592"/>
        <c:crosses val="autoZero"/>
        <c:crossBetween val="midCat"/>
        <c:majorUnit val="100"/>
        <c:minorUnit val="50"/>
      </c:valAx>
      <c:valAx>
        <c:axId val="456430592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Generation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4564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Liberation Serif" panose="02020603050405020304" pitchFamily="18" charset="0"/>
          <a:ea typeface="Liberation Serif" panose="02020603050405020304" pitchFamily="18" charset="0"/>
          <a:cs typeface="Liberation Serif" panose="02020603050405020304" pitchFamily="18" charset="0"/>
        </a:defRPr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3513858153352"/>
          <c:y val="0.15231044036162147"/>
          <c:w val="0.82440944881889766"/>
          <c:h val="0.67880067074948958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Ori
LoC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E11</c:v>
                </c:pt>
                <c:pt idx="1">
                  <c:v>E07</c:v>
                </c:pt>
                <c:pt idx="2">
                  <c:v>E03</c:v>
                </c:pt>
                <c:pt idx="3">
                  <c:v>E10</c:v>
                </c:pt>
                <c:pt idx="4">
                  <c:v>E04</c:v>
                </c:pt>
                <c:pt idx="5">
                  <c:v>E06</c:v>
                </c:pt>
                <c:pt idx="6">
                  <c:v>E05</c:v>
                </c:pt>
                <c:pt idx="7">
                  <c:v>E01</c:v>
                </c:pt>
                <c:pt idx="8">
                  <c:v>E08</c:v>
                </c:pt>
                <c:pt idx="9">
                  <c:v>E09</c:v>
                </c:pt>
                <c:pt idx="10">
                  <c:v>E02</c:v>
                </c:pt>
                <c:pt idx="11">
                  <c:v>E12</c:v>
                </c:pt>
              </c:strCache>
            </c:strRef>
          </c:cat>
          <c:val>
            <c:numRef>
              <c:f>SUMMARY!$B$2:$B$13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93</c:v>
                </c:pt>
                <c:pt idx="5">
                  <c:v>95</c:v>
                </c:pt>
                <c:pt idx="6">
                  <c:v>103</c:v>
                </c:pt>
                <c:pt idx="7">
                  <c:v>133</c:v>
                </c:pt>
                <c:pt idx="8">
                  <c:v>143</c:v>
                </c:pt>
                <c:pt idx="9">
                  <c:v>212</c:v>
                </c:pt>
                <c:pt idx="10">
                  <c:v>257</c:v>
                </c:pt>
                <c:pt idx="11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C-4C9E-BA1E-648D8A7B13DB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Model
LoC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E11</c:v>
                </c:pt>
                <c:pt idx="1">
                  <c:v>E07</c:v>
                </c:pt>
                <c:pt idx="2">
                  <c:v>E03</c:v>
                </c:pt>
                <c:pt idx="3">
                  <c:v>E10</c:v>
                </c:pt>
                <c:pt idx="4">
                  <c:v>E04</c:v>
                </c:pt>
                <c:pt idx="5">
                  <c:v>E06</c:v>
                </c:pt>
                <c:pt idx="6">
                  <c:v>E05</c:v>
                </c:pt>
                <c:pt idx="7">
                  <c:v>E01</c:v>
                </c:pt>
                <c:pt idx="8">
                  <c:v>E08</c:v>
                </c:pt>
                <c:pt idx="9">
                  <c:v>E09</c:v>
                </c:pt>
                <c:pt idx="10">
                  <c:v>E02</c:v>
                </c:pt>
                <c:pt idx="11">
                  <c:v>E12</c:v>
                </c:pt>
              </c:strCache>
            </c:strRef>
          </c:cat>
          <c:val>
            <c:numRef>
              <c:f>SUMMARY!$C$2:$C$13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55</c:v>
                </c:pt>
                <c:pt idx="4">
                  <c:v>33</c:v>
                </c:pt>
                <c:pt idx="5">
                  <c:v>67</c:v>
                </c:pt>
                <c:pt idx="6">
                  <c:v>37</c:v>
                </c:pt>
                <c:pt idx="7">
                  <c:v>41</c:v>
                </c:pt>
                <c:pt idx="8">
                  <c:v>61</c:v>
                </c:pt>
                <c:pt idx="9">
                  <c:v>59</c:v>
                </c:pt>
                <c:pt idx="10">
                  <c:v>37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C-4C9E-BA1E-648D8A7B13D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Gen
LoC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SUMMARY!$D$2:$D$13</c:f>
              <c:numCache>
                <c:formatCode>General</c:formatCode>
                <c:ptCount val="12"/>
                <c:pt idx="0">
                  <c:v>85</c:v>
                </c:pt>
                <c:pt idx="1">
                  <c:v>86</c:v>
                </c:pt>
                <c:pt idx="2">
                  <c:v>375</c:v>
                </c:pt>
                <c:pt idx="3">
                  <c:v>176</c:v>
                </c:pt>
                <c:pt idx="4">
                  <c:v>118</c:v>
                </c:pt>
                <c:pt idx="5">
                  <c:v>345</c:v>
                </c:pt>
                <c:pt idx="6">
                  <c:v>91</c:v>
                </c:pt>
                <c:pt idx="7">
                  <c:v>128</c:v>
                </c:pt>
                <c:pt idx="8">
                  <c:v>146</c:v>
                </c:pt>
                <c:pt idx="9">
                  <c:v>138</c:v>
                </c:pt>
                <c:pt idx="10">
                  <c:v>170</c:v>
                </c:pt>
                <c:pt idx="11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3-4704-B77E-B80A2946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68816"/>
        <c:axId val="770167568"/>
      </c:lineChart>
      <c:catAx>
        <c:axId val="7701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770167568"/>
        <c:crosses val="autoZero"/>
        <c:auto val="1"/>
        <c:lblAlgn val="ctr"/>
        <c:lblOffset val="100"/>
        <c:noMultiLvlLbl val="0"/>
      </c:catAx>
      <c:valAx>
        <c:axId val="7701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7701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505030621172342E-2"/>
          <c:y val="2.7777777777777776E-2"/>
          <c:w val="0.94076481481481478"/>
          <c:h val="0.1418315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iberation Serif" panose="02020603050405020304" pitchFamily="18" charset="0"/>
              <a:ea typeface="Liberation Serif" panose="02020603050405020304" pitchFamily="18" charset="0"/>
              <a:cs typeface="Liberation Serif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Liberation Serif" panose="02020603050405020304" pitchFamily="18" charset="0"/>
          <a:ea typeface="Liberation Serif" panose="02020603050405020304" pitchFamily="18" charset="0"/>
          <a:cs typeface="Liberation Serif" panose="02020603050405020304" pitchFamily="18" charset="0"/>
        </a:defRPr>
      </a:pPr>
      <a:endParaRPr lang="en-US"/>
    </a:p>
  </c:txPr>
  <c:printSettings>
    <c:headerFooter/>
    <c:pageMargins b="0" l="0" r="0" t="0" header="0" footer="0"/>
    <c:pageSetup paperSize="9" orientation="landscape" horizont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Gen Time/
Ori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SUMMARY!$O$2:$O$13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1.4610000000000001</c:v>
                </c:pt>
                <c:pt idx="2">
                  <c:v>3.3889999999999998</c:v>
                </c:pt>
                <c:pt idx="3">
                  <c:v>7.9249999999999998</c:v>
                </c:pt>
                <c:pt idx="4">
                  <c:v>8.0440000000000005</c:v>
                </c:pt>
                <c:pt idx="5">
                  <c:v>12.965999999999999</c:v>
                </c:pt>
                <c:pt idx="6">
                  <c:v>12.989000000000001</c:v>
                </c:pt>
                <c:pt idx="7">
                  <c:v>20.991</c:v>
                </c:pt>
                <c:pt idx="8">
                  <c:v>29.927</c:v>
                </c:pt>
                <c:pt idx="9">
                  <c:v>34.896999999999998</c:v>
                </c:pt>
                <c:pt idx="10">
                  <c:v>96.206000000000003</c:v>
                </c:pt>
                <c:pt idx="11">
                  <c:v>218.04499999999999</c:v>
                </c:pt>
              </c:numCache>
            </c:numRef>
          </c:xVal>
          <c:yVal>
            <c:numRef>
              <c:f>SUMMARY!$P$2:$P$13</c:f>
              <c:numCache>
                <c:formatCode>General</c:formatCode>
                <c:ptCount val="12"/>
                <c:pt idx="0">
                  <c:v>7.8E-2</c:v>
                </c:pt>
                <c:pt idx="1">
                  <c:v>4.633</c:v>
                </c:pt>
                <c:pt idx="2">
                  <c:v>3.875</c:v>
                </c:pt>
                <c:pt idx="3">
                  <c:v>2.3340000000000001</c:v>
                </c:pt>
                <c:pt idx="4">
                  <c:v>15.52</c:v>
                </c:pt>
                <c:pt idx="5">
                  <c:v>15.57</c:v>
                </c:pt>
                <c:pt idx="6">
                  <c:v>14.67</c:v>
                </c:pt>
                <c:pt idx="7">
                  <c:v>20.23</c:v>
                </c:pt>
                <c:pt idx="8">
                  <c:v>30.210999999999999</c:v>
                </c:pt>
                <c:pt idx="9">
                  <c:v>54.247999999999998</c:v>
                </c:pt>
                <c:pt idx="10">
                  <c:v>102.97799999999999</c:v>
                </c:pt>
                <c:pt idx="11">
                  <c:v>207.77699999999999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21-41CC-95DC-3902FAA2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4912"/>
        <c:axId val="636156992"/>
      </c:scatterChart>
      <c:valAx>
        <c:axId val="6361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6992"/>
        <c:crosses val="autoZero"/>
        <c:crossBetween val="midCat"/>
      </c:valAx>
      <c:valAx>
        <c:axId val="6361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9</xdr:row>
      <xdr:rowOff>175260</xdr:rowOff>
    </xdr:from>
    <xdr:to>
      <xdr:col>9</xdr:col>
      <xdr:colOff>525780</xdr:colOff>
      <xdr:row>24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470DC-F1BE-47E0-BDBC-B47580BB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24</xdr:row>
      <xdr:rowOff>152400</xdr:rowOff>
    </xdr:from>
    <xdr:to>
      <xdr:col>9</xdr:col>
      <xdr:colOff>518160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5DF66-510B-43E2-BE5F-8A7784945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13</xdr:row>
      <xdr:rowOff>91440</xdr:rowOff>
    </xdr:from>
    <xdr:to>
      <xdr:col>21</xdr:col>
      <xdr:colOff>15240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178CB-F462-4C8B-AFCD-7237AA5B7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29</xdr:row>
      <xdr:rowOff>15240</xdr:rowOff>
    </xdr:from>
    <xdr:to>
      <xdr:col>20</xdr:col>
      <xdr:colOff>502920</xdr:colOff>
      <xdr:row>44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A5C30-91E1-411E-AA59-01B558CC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29</xdr:row>
      <xdr:rowOff>144780</xdr:rowOff>
    </xdr:from>
    <xdr:to>
      <xdr:col>12</xdr:col>
      <xdr:colOff>182880</xdr:colOff>
      <xdr:row>44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85DDB8-E0A5-4051-B1D3-5DDB96CD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518160</xdr:colOff>
      <xdr:row>22</xdr:row>
      <xdr:rowOff>15240</xdr:rowOff>
    </xdr:from>
    <xdr:to>
      <xdr:col>19</xdr:col>
      <xdr:colOff>213360</xdr:colOff>
      <xdr:row>37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60E716-62F8-4478-AE7C-4B06CDE1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853440</xdr:colOff>
      <xdr:row>23</xdr:row>
      <xdr:rowOff>15240</xdr:rowOff>
    </xdr:from>
    <xdr:to>
      <xdr:col>12</xdr:col>
      <xdr:colOff>809220</xdr:colOff>
      <xdr:row>35</xdr:row>
      <xdr:rowOff>124680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A0A0F-DCDF-37E2-F267-EFBC3940C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739140</xdr:colOff>
      <xdr:row>23</xdr:row>
      <xdr:rowOff>0</xdr:rowOff>
    </xdr:from>
    <xdr:to>
      <xdr:col>9</xdr:col>
      <xdr:colOff>435840</xdr:colOff>
      <xdr:row>35</xdr:row>
      <xdr:rowOff>109440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87AD3-F9C4-8B41-39FA-A5346AE0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175260</xdr:colOff>
      <xdr:row>38</xdr:row>
      <xdr:rowOff>114300</xdr:rowOff>
    </xdr:from>
    <xdr:to>
      <xdr:col>17</xdr:col>
      <xdr:colOff>60960</xdr:colOff>
      <xdr:row>53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A9802-8E15-4CF0-F65E-C10FFF6C0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23</xdr:row>
      <xdr:rowOff>22860</xdr:rowOff>
    </xdr:from>
    <xdr:to>
      <xdr:col>15</xdr:col>
      <xdr:colOff>1251180</xdr:colOff>
      <xdr:row>35</xdr:row>
      <xdr:rowOff>132300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3EFB56-8A04-B74C-D2AA-C33EEB67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64D1-2F80-498E-8381-1D59AFCDAE4A}">
  <dimension ref="G4:S26"/>
  <sheetViews>
    <sheetView topLeftCell="B7" workbookViewId="0">
      <selection activeCell="N19" sqref="N19"/>
    </sheetView>
  </sheetViews>
  <sheetFormatPr defaultRowHeight="14.4" x14ac:dyDescent="0.3"/>
  <cols>
    <col min="7" max="7" width="12.33203125" bestFit="1" customWidth="1"/>
    <col min="15" max="15" width="11.5546875" bestFit="1" customWidth="1"/>
  </cols>
  <sheetData>
    <row r="4" spans="7:17" x14ac:dyDescent="0.3">
      <c r="G4" t="s">
        <v>6</v>
      </c>
      <c r="H4" t="s">
        <v>7</v>
      </c>
      <c r="I4" t="s">
        <v>8</v>
      </c>
      <c r="J4" t="s">
        <v>9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</row>
    <row r="5" spans="7:17" x14ac:dyDescent="0.3">
      <c r="H5" t="s">
        <v>10</v>
      </c>
      <c r="I5" t="s">
        <v>11</v>
      </c>
      <c r="J5" t="s">
        <v>11</v>
      </c>
      <c r="K5">
        <v>1</v>
      </c>
      <c r="L5" s="1">
        <v>0.77593500000000004</v>
      </c>
      <c r="M5" s="1">
        <v>-0.205706</v>
      </c>
      <c r="N5" s="1">
        <v>0.426176</v>
      </c>
      <c r="O5" s="1">
        <v>-0.26120700000000002</v>
      </c>
      <c r="P5" s="1">
        <v>-0.222779</v>
      </c>
      <c r="Q5" s="1">
        <v>9.2121999999999996E-2</v>
      </c>
    </row>
    <row r="6" spans="7:17" x14ac:dyDescent="0.3">
      <c r="G6" t="s">
        <v>12</v>
      </c>
      <c r="H6" t="s">
        <v>10</v>
      </c>
      <c r="I6" t="s">
        <v>11</v>
      </c>
      <c r="J6" t="s">
        <v>11</v>
      </c>
      <c r="K6">
        <v>2</v>
      </c>
      <c r="L6" s="1">
        <v>0.75389300000000004</v>
      </c>
      <c r="M6" s="1">
        <v>-1.5103999999999999E-2</v>
      </c>
      <c r="N6" s="1">
        <v>0.75175499999999995</v>
      </c>
      <c r="O6" s="1">
        <v>-8.7195999999999996E-2</v>
      </c>
      <c r="P6" s="1">
        <v>-3.5179999999999999E-3</v>
      </c>
      <c r="Q6" s="1">
        <v>9.6574999999999994E-2</v>
      </c>
    </row>
    <row r="7" spans="7:17" x14ac:dyDescent="0.3">
      <c r="G7" t="s">
        <v>12</v>
      </c>
      <c r="H7" t="s">
        <v>10</v>
      </c>
      <c r="I7" t="s">
        <v>11</v>
      </c>
      <c r="J7" t="s">
        <v>13</v>
      </c>
      <c r="K7">
        <v>3</v>
      </c>
      <c r="L7" s="1">
        <v>0.73113600000000001</v>
      </c>
      <c r="M7" s="1">
        <v>7.1349999999999998E-3</v>
      </c>
      <c r="N7" s="1">
        <v>0.805724</v>
      </c>
      <c r="O7" s="1">
        <v>-5.9602000000000002E-2</v>
      </c>
      <c r="P7" s="1">
        <v>3.0262000000000001E-2</v>
      </c>
      <c r="Q7" s="1">
        <v>0.10191</v>
      </c>
    </row>
    <row r="8" spans="7:17" x14ac:dyDescent="0.3">
      <c r="G8" t="s">
        <v>12</v>
      </c>
      <c r="H8" t="s">
        <v>10</v>
      </c>
      <c r="I8" t="s">
        <v>11</v>
      </c>
      <c r="J8" t="s">
        <v>14</v>
      </c>
      <c r="K8">
        <v>4</v>
      </c>
      <c r="L8" s="1">
        <v>0.73791600000000002</v>
      </c>
      <c r="M8" s="1">
        <v>-1.434E-2</v>
      </c>
      <c r="N8" s="1">
        <v>0.74412599999999995</v>
      </c>
      <c r="O8" s="1">
        <v>-8.1262000000000001E-2</v>
      </c>
      <c r="P8" s="1">
        <v>-4.4050000000000001E-3</v>
      </c>
      <c r="Q8" s="1">
        <v>9.9419999999999994E-2</v>
      </c>
    </row>
    <row r="9" spans="7:17" x14ac:dyDescent="0.3">
      <c r="G9" t="s">
        <v>12</v>
      </c>
      <c r="H9" t="s">
        <v>10</v>
      </c>
      <c r="I9" t="s">
        <v>13</v>
      </c>
      <c r="J9" t="s">
        <v>13</v>
      </c>
      <c r="K9">
        <v>5</v>
      </c>
      <c r="L9" s="1">
        <v>0.71685600000000005</v>
      </c>
      <c r="M9" s="1">
        <v>4.4041999999999998E-2</v>
      </c>
      <c r="N9" s="1">
        <v>0.93412899999999999</v>
      </c>
      <c r="O9" s="1">
        <v>-2.4657999999999999E-2</v>
      </c>
      <c r="P9" s="1">
        <v>6.7614999999999995E-2</v>
      </c>
      <c r="Q9" s="1">
        <v>0.101979</v>
      </c>
    </row>
    <row r="10" spans="7:17" x14ac:dyDescent="0.3">
      <c r="G10" t="s">
        <v>12</v>
      </c>
      <c r="H10" t="s">
        <v>10</v>
      </c>
      <c r="I10" t="s">
        <v>13</v>
      </c>
      <c r="J10" t="s">
        <v>14</v>
      </c>
      <c r="K10">
        <v>6</v>
      </c>
      <c r="L10" s="1">
        <v>0.73083100000000001</v>
      </c>
      <c r="M10" s="1">
        <v>-1.7700000000000001E-3</v>
      </c>
      <c r="N10" s="1">
        <v>0.82353200000000004</v>
      </c>
      <c r="O10" s="1">
        <v>-7.0223999999999995E-2</v>
      </c>
      <c r="P10" s="1">
        <v>1.2645E-2</v>
      </c>
      <c r="Q10" s="1">
        <v>9.5263E-2</v>
      </c>
    </row>
    <row r="12" spans="7:17" x14ac:dyDescent="0.3">
      <c r="L12" t="s">
        <v>0</v>
      </c>
      <c r="M12" t="s">
        <v>1</v>
      </c>
      <c r="N12" t="s">
        <v>2</v>
      </c>
      <c r="O12" t="s">
        <v>3</v>
      </c>
      <c r="P12" t="s">
        <v>4</v>
      </c>
      <c r="Q12" t="s">
        <v>5</v>
      </c>
    </row>
    <row r="13" spans="7:17" x14ac:dyDescent="0.3">
      <c r="K13">
        <v>1</v>
      </c>
      <c r="L13">
        <f t="shared" ref="L13:M18" si="0">ABS(L5)</f>
        <v>0.77593500000000004</v>
      </c>
      <c r="M13">
        <f t="shared" si="0"/>
        <v>0.205706</v>
      </c>
      <c r="N13">
        <f t="shared" ref="N13:N18" si="1">ABS(N5-1)</f>
        <v>0.573824</v>
      </c>
      <c r="O13">
        <f t="shared" ref="O13:Q18" si="2">ABS(O5)</f>
        <v>0.26120700000000002</v>
      </c>
      <c r="P13">
        <f t="shared" si="2"/>
        <v>0.222779</v>
      </c>
      <c r="Q13">
        <f t="shared" si="2"/>
        <v>9.2121999999999996E-2</v>
      </c>
    </row>
    <row r="14" spans="7:17" x14ac:dyDescent="0.3">
      <c r="K14">
        <v>2</v>
      </c>
      <c r="L14">
        <f t="shared" si="0"/>
        <v>0.75389300000000004</v>
      </c>
      <c r="M14">
        <f t="shared" si="0"/>
        <v>1.5103999999999999E-2</v>
      </c>
      <c r="N14">
        <f t="shared" si="1"/>
        <v>0.24824500000000005</v>
      </c>
      <c r="O14">
        <f t="shared" si="2"/>
        <v>8.7195999999999996E-2</v>
      </c>
      <c r="P14">
        <f t="shared" si="2"/>
        <v>3.5179999999999999E-3</v>
      </c>
      <c r="Q14">
        <f t="shared" si="2"/>
        <v>9.6574999999999994E-2</v>
      </c>
    </row>
    <row r="15" spans="7:17" x14ac:dyDescent="0.3">
      <c r="K15">
        <v>3</v>
      </c>
      <c r="L15">
        <f t="shared" si="0"/>
        <v>0.73113600000000001</v>
      </c>
      <c r="M15">
        <f t="shared" si="0"/>
        <v>7.1349999999999998E-3</v>
      </c>
      <c r="N15">
        <f t="shared" si="1"/>
        <v>0.194276</v>
      </c>
      <c r="O15">
        <f t="shared" si="2"/>
        <v>5.9602000000000002E-2</v>
      </c>
      <c r="P15">
        <f t="shared" si="2"/>
        <v>3.0262000000000001E-2</v>
      </c>
      <c r="Q15">
        <f t="shared" si="2"/>
        <v>0.10191</v>
      </c>
    </row>
    <row r="16" spans="7:17" x14ac:dyDescent="0.3">
      <c r="K16">
        <v>4</v>
      </c>
      <c r="L16">
        <f t="shared" si="0"/>
        <v>0.73791600000000002</v>
      </c>
      <c r="M16">
        <f t="shared" si="0"/>
        <v>1.434E-2</v>
      </c>
      <c r="N16">
        <f t="shared" si="1"/>
        <v>0.25587400000000005</v>
      </c>
      <c r="O16">
        <f t="shared" si="2"/>
        <v>8.1262000000000001E-2</v>
      </c>
      <c r="P16">
        <f t="shared" si="2"/>
        <v>4.4050000000000001E-3</v>
      </c>
      <c r="Q16">
        <f t="shared" si="2"/>
        <v>9.9419999999999994E-2</v>
      </c>
    </row>
    <row r="17" spans="11:19" x14ac:dyDescent="0.3">
      <c r="K17">
        <v>5</v>
      </c>
      <c r="L17">
        <f t="shared" si="0"/>
        <v>0.71685600000000005</v>
      </c>
      <c r="M17">
        <f t="shared" si="0"/>
        <v>4.4041999999999998E-2</v>
      </c>
      <c r="N17">
        <f t="shared" si="1"/>
        <v>6.5871000000000013E-2</v>
      </c>
      <c r="O17">
        <f t="shared" si="2"/>
        <v>2.4657999999999999E-2</v>
      </c>
      <c r="P17">
        <f t="shared" si="2"/>
        <v>6.7614999999999995E-2</v>
      </c>
      <c r="Q17">
        <f t="shared" si="2"/>
        <v>0.101979</v>
      </c>
    </row>
    <row r="18" spans="11:19" x14ac:dyDescent="0.3">
      <c r="K18">
        <v>6</v>
      </c>
      <c r="L18">
        <f t="shared" si="0"/>
        <v>0.73083100000000001</v>
      </c>
      <c r="M18">
        <f t="shared" si="0"/>
        <v>1.7700000000000001E-3</v>
      </c>
      <c r="N18">
        <f t="shared" si="1"/>
        <v>0.17646799999999996</v>
      </c>
      <c r="O18">
        <f t="shared" si="2"/>
        <v>7.0223999999999995E-2</v>
      </c>
      <c r="P18">
        <f t="shared" si="2"/>
        <v>1.2645E-2</v>
      </c>
      <c r="Q18">
        <f t="shared" si="2"/>
        <v>9.5263E-2</v>
      </c>
    </row>
    <row r="20" spans="11:19" x14ac:dyDescent="0.3">
      <c r="L20" t="s">
        <v>0</v>
      </c>
      <c r="M20" t="s">
        <v>1</v>
      </c>
      <c r="N20" t="s">
        <v>2</v>
      </c>
      <c r="O20" t="s">
        <v>3</v>
      </c>
      <c r="P20" t="s">
        <v>4</v>
      </c>
      <c r="Q20" t="s">
        <v>5</v>
      </c>
      <c r="R20" t="s">
        <v>15</v>
      </c>
      <c r="S20" t="s">
        <v>16</v>
      </c>
    </row>
    <row r="21" spans="11:19" x14ac:dyDescent="0.3">
      <c r="K21">
        <v>1</v>
      </c>
      <c r="L21">
        <f>(L13-MIN(L$13:L$18))/(MAX(L$13:L$18)-MIN(L$13:L$18))</f>
        <v>1</v>
      </c>
      <c r="M21">
        <f>1-(M13-MIN(M$13:M$18))/(MAX(M$13:M$18)-MIN(M$13:M$18))</f>
        <v>0</v>
      </c>
      <c r="N21">
        <f t="shared" ref="N21:Q21" si="3">1-(N13-MIN(N$13:N$18))/(MAX(N$13:N$18)-MIN(N$13:N$18))</f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>AVERAGE(L21:Q21)</f>
        <v>0.33333333333333331</v>
      </c>
      <c r="S21">
        <f>MEDIAN(L21:Q21)</f>
        <v>0</v>
      </c>
    </row>
    <row r="22" spans="11:19" x14ac:dyDescent="0.3">
      <c r="K22">
        <v>2</v>
      </c>
      <c r="L22">
        <f t="shared" ref="L22" si="4">(L14-MIN(L$13:L$18))/(MAX(L$13:L$18)-MIN(L$13:L$18))</f>
        <v>0.62690634574044912</v>
      </c>
      <c r="M22">
        <f t="shared" ref="M22:Q22" si="5">1-(M14-MIN(M$13:M$18))/(MAX(M$13:M$18)-MIN(M$13:M$18))</f>
        <v>0.9346167425074533</v>
      </c>
      <c r="N22">
        <f t="shared" si="5"/>
        <v>0.64096284498762679</v>
      </c>
      <c r="O22">
        <f t="shared" si="5"/>
        <v>0.73562348604306083</v>
      </c>
      <c r="P22">
        <f t="shared" si="5"/>
        <v>1</v>
      </c>
      <c r="Q22">
        <f t="shared" si="5"/>
        <v>0.54823982956274764</v>
      </c>
      <c r="R22">
        <f t="shared" ref="R22:R26" si="6">AVERAGE(L22:Q22)</f>
        <v>0.74772487480688954</v>
      </c>
      <c r="S22">
        <f t="shared" ref="S22:S26" si="7">MEDIAN(L22:Q22)</f>
        <v>0.68829316551534381</v>
      </c>
    </row>
    <row r="23" spans="11:19" x14ac:dyDescent="0.3">
      <c r="K23">
        <v>3</v>
      </c>
      <c r="L23">
        <f t="shared" ref="L23" si="8">(L15-MIN(L$13:L$18))/(MAX(L$13:L$18)-MIN(L$13:L$18))</f>
        <v>0.24171025237393931</v>
      </c>
      <c r="M23">
        <f t="shared" ref="M23:Q23" si="9">1-(M15-MIN(M$13:M$18))/(MAX(M$13:M$18)-MIN(M$13:M$18))</f>
        <v>0.97369272713008004</v>
      </c>
      <c r="N23">
        <f t="shared" si="9"/>
        <v>0.74721086399725967</v>
      </c>
      <c r="O23">
        <f t="shared" si="9"/>
        <v>0.85227584982392657</v>
      </c>
      <c r="P23">
        <f t="shared" si="9"/>
        <v>0.87802664404522468</v>
      </c>
      <c r="Q23">
        <f t="shared" si="9"/>
        <v>7.0001014507455883E-3</v>
      </c>
      <c r="R23">
        <f t="shared" si="6"/>
        <v>0.61665273980352941</v>
      </c>
      <c r="S23">
        <f t="shared" si="7"/>
        <v>0.79974335691059317</v>
      </c>
    </row>
    <row r="24" spans="11:19" x14ac:dyDescent="0.3">
      <c r="K24">
        <v>4</v>
      </c>
      <c r="L24">
        <f t="shared" ref="L24" si="10">(L16-MIN(L$13:L$18))/(MAX(L$13:L$18)-MIN(L$13:L$18))</f>
        <v>0.35647184278677652</v>
      </c>
      <c r="M24">
        <f t="shared" ref="M24:Q24" si="11">1-(M16-MIN(M$13:M$18))/(MAX(M$13:M$18)-MIN(M$13:M$18))</f>
        <v>0.93836301584810922</v>
      </c>
      <c r="N24">
        <f t="shared" si="11"/>
        <v>0.62594373888922794</v>
      </c>
      <c r="O24">
        <f t="shared" si="11"/>
        <v>0.76070919767151834</v>
      </c>
      <c r="P24">
        <f t="shared" si="11"/>
        <v>0.99595459292806288</v>
      </c>
      <c r="Q24">
        <f t="shared" si="11"/>
        <v>0.25961245815156786</v>
      </c>
      <c r="R24">
        <f t="shared" si="6"/>
        <v>0.6561758077125438</v>
      </c>
      <c r="S24">
        <f t="shared" si="7"/>
        <v>0.69332646828037314</v>
      </c>
    </row>
    <row r="25" spans="11:19" x14ac:dyDescent="0.3">
      <c r="K25">
        <v>5</v>
      </c>
      <c r="L25">
        <f t="shared" ref="L25" si="12">(L17-MIN(L$13:L$18))/(MAX(L$13:L$18)-MIN(L$13:L$18))</f>
        <v>0</v>
      </c>
      <c r="M25">
        <f t="shared" ref="M25:Q25" si="13">1-(M17-MIN(M$13:M$18))/(MAX(M$13:M$18)-MIN(M$13:M$18))</f>
        <v>0.79271928448140594</v>
      </c>
      <c r="N25">
        <f t="shared" si="13"/>
        <v>1</v>
      </c>
      <c r="O25">
        <f t="shared" si="13"/>
        <v>1</v>
      </c>
      <c r="P25">
        <f t="shared" si="13"/>
        <v>0.70766803033827264</v>
      </c>
      <c r="Q25">
        <f t="shared" si="13"/>
        <v>0</v>
      </c>
      <c r="R25">
        <f t="shared" si="6"/>
        <v>0.58339788580327978</v>
      </c>
      <c r="S25">
        <f t="shared" si="7"/>
        <v>0.75019365740983934</v>
      </c>
    </row>
    <row r="26" spans="11:19" x14ac:dyDescent="0.3">
      <c r="K26">
        <v>6</v>
      </c>
      <c r="L26">
        <f t="shared" ref="L26" si="14">(L18-MIN(L$13:L$18))/(MAX(L$13:L$18)-MIN(L$13:L$18))</f>
        <v>0.23654767345418781</v>
      </c>
      <c r="M26">
        <f t="shared" ref="M26:Q26" si="15">1-(M18-MIN(M$13:M$18))/(MAX(M$13:M$18)-MIN(M$13:M$18))</f>
        <v>1</v>
      </c>
      <c r="N26">
        <f t="shared" si="15"/>
        <v>0.78226922569607826</v>
      </c>
      <c r="O26">
        <f t="shared" si="15"/>
        <v>0.80737183416543723</v>
      </c>
      <c r="P26">
        <f t="shared" si="15"/>
        <v>0.95837381020792567</v>
      </c>
      <c r="Q26">
        <f t="shared" si="15"/>
        <v>0.68134320787257752</v>
      </c>
      <c r="R26">
        <f t="shared" si="6"/>
        <v>0.74431762523270117</v>
      </c>
      <c r="S26">
        <f t="shared" si="7"/>
        <v>0.7948205299307578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C7C7-90FD-4595-BF7F-B2275D626560}">
  <dimension ref="A1:W27"/>
  <sheetViews>
    <sheetView workbookViewId="0">
      <selection activeCell="E29" sqref="E29"/>
    </sheetView>
  </sheetViews>
  <sheetFormatPr defaultRowHeight="14.4" x14ac:dyDescent="0.3"/>
  <cols>
    <col min="1" max="1" width="4" bestFit="1" customWidth="1"/>
    <col min="2" max="2" width="9" bestFit="1" customWidth="1"/>
    <col min="3" max="3" width="15" bestFit="1" customWidth="1"/>
    <col min="4" max="4" width="10" bestFit="1" customWidth="1"/>
    <col min="6" max="6" width="3" bestFit="1" customWidth="1"/>
    <col min="7" max="7" width="9" bestFit="1" customWidth="1"/>
    <col min="8" max="8" width="15.21875" bestFit="1" customWidth="1"/>
  </cols>
  <sheetData>
    <row r="1" spans="1:23" s="2" customFormat="1" x14ac:dyDescent="0.3">
      <c r="A1" s="2" t="s">
        <v>17</v>
      </c>
      <c r="G1" s="2" t="s">
        <v>28</v>
      </c>
      <c r="K1" s="2" t="s">
        <v>18</v>
      </c>
      <c r="O1" s="2" t="s">
        <v>19</v>
      </c>
      <c r="T1" s="2" t="s">
        <v>20</v>
      </c>
    </row>
    <row r="2" spans="1:23" x14ac:dyDescent="0.3">
      <c r="A2" t="s">
        <v>21</v>
      </c>
      <c r="B2" t="s">
        <v>22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J2" t="s">
        <v>21</v>
      </c>
      <c r="K2" t="s">
        <v>22</v>
      </c>
      <c r="L2" t="s">
        <v>23</v>
      </c>
      <c r="M2" t="s">
        <v>24</v>
      </c>
      <c r="O2" t="s">
        <v>21</v>
      </c>
      <c r="P2" t="s">
        <v>22</v>
      </c>
      <c r="Q2" t="s">
        <v>23</v>
      </c>
      <c r="R2" t="s">
        <v>24</v>
      </c>
      <c r="T2" t="s">
        <v>21</v>
      </c>
      <c r="U2" t="s">
        <v>22</v>
      </c>
      <c r="V2" t="s">
        <v>23</v>
      </c>
      <c r="W2" t="s">
        <v>24</v>
      </c>
    </row>
    <row r="3" spans="1:23" x14ac:dyDescent="0.3">
      <c r="A3">
        <v>0</v>
      </c>
      <c r="B3">
        <v>0.80468200000000001</v>
      </c>
      <c r="C3">
        <v>0.41536299999999998</v>
      </c>
      <c r="D3">
        <v>0.41536299999999998</v>
      </c>
      <c r="F3">
        <v>2</v>
      </c>
      <c r="G3">
        <v>0.80468200000000001</v>
      </c>
      <c r="H3">
        <v>0.41536299999999998</v>
      </c>
      <c r="I3">
        <f>1 - ABS(H3-1)</f>
        <v>0.41536299999999993</v>
      </c>
      <c r="J3">
        <v>0</v>
      </c>
      <c r="K3">
        <v>0.80468200000000001</v>
      </c>
      <c r="L3">
        <v>0.41536299999999998</v>
      </c>
      <c r="M3">
        <v>0.41536299999999998</v>
      </c>
      <c r="O3">
        <v>0</v>
      </c>
      <c r="P3">
        <v>0.801952</v>
      </c>
      <c r="Q3">
        <v>0.39486599999999999</v>
      </c>
      <c r="R3">
        <v>0.39486599999999999</v>
      </c>
      <c r="T3">
        <v>0</v>
      </c>
      <c r="U3">
        <v>0.80468200000000001</v>
      </c>
      <c r="V3">
        <v>0.41536299999999998</v>
      </c>
      <c r="W3">
        <v>0.41536299999999998</v>
      </c>
    </row>
    <row r="4" spans="1:23" x14ac:dyDescent="0.3">
      <c r="A4">
        <v>0.1</v>
      </c>
      <c r="B4">
        <v>0.62335399999999996</v>
      </c>
      <c r="C4">
        <v>1.9962690000000001</v>
      </c>
      <c r="D4">
        <v>3.7304999999999999E-3</v>
      </c>
      <c r="F4">
        <v>3</v>
      </c>
      <c r="G4">
        <v>0.70722700000000005</v>
      </c>
      <c r="H4">
        <v>0.77561500000000005</v>
      </c>
      <c r="I4">
        <f t="shared" ref="I4:I15" si="0">1 - ABS(H4-1)</f>
        <v>0.77561500000000005</v>
      </c>
      <c r="J4">
        <v>0.1</v>
      </c>
      <c r="K4">
        <v>0.70722700000000005</v>
      </c>
      <c r="L4">
        <v>0.77561500000000005</v>
      </c>
      <c r="M4">
        <v>0.77561500000000005</v>
      </c>
      <c r="O4">
        <v>0.1</v>
      </c>
      <c r="P4">
        <v>0.65856800000000004</v>
      </c>
      <c r="Q4">
        <v>0.34881000000000001</v>
      </c>
      <c r="R4">
        <v>0.34881000000000001</v>
      </c>
      <c r="T4">
        <v>0.1</v>
      </c>
      <c r="U4">
        <v>0.65433699999999995</v>
      </c>
      <c r="V4">
        <v>1.5039530000000001</v>
      </c>
      <c r="W4">
        <v>0.49604700000000002</v>
      </c>
    </row>
    <row r="5" spans="1:23" x14ac:dyDescent="0.3">
      <c r="A5">
        <v>0.2</v>
      </c>
      <c r="B5">
        <v>0.68491100000000005</v>
      </c>
      <c r="C5">
        <v>0.72678900000000002</v>
      </c>
      <c r="D5">
        <v>0.72678900000000002</v>
      </c>
      <c r="F5">
        <v>4</v>
      </c>
      <c r="G5">
        <v>0.68818699999999999</v>
      </c>
      <c r="H5">
        <v>0.63531899999999997</v>
      </c>
      <c r="I5">
        <f t="shared" si="0"/>
        <v>0.63531899999999997</v>
      </c>
      <c r="J5">
        <v>0.2</v>
      </c>
      <c r="K5">
        <v>0.68818699999999999</v>
      </c>
      <c r="L5">
        <v>0.63531899999999997</v>
      </c>
      <c r="M5">
        <v>0.63531899999999997</v>
      </c>
      <c r="O5">
        <v>0.2</v>
      </c>
      <c r="P5">
        <v>0.754521</v>
      </c>
      <c r="Q5">
        <v>0.314114</v>
      </c>
      <c r="R5">
        <v>0.314114</v>
      </c>
      <c r="T5">
        <v>0.2</v>
      </c>
      <c r="U5">
        <v>0.60322100000000001</v>
      </c>
      <c r="V5">
        <v>0.56647700000000001</v>
      </c>
      <c r="W5">
        <v>0.56647700000000001</v>
      </c>
    </row>
    <row r="6" spans="1:23" x14ac:dyDescent="0.3">
      <c r="A6">
        <v>0.3</v>
      </c>
      <c r="B6">
        <v>0.70217700000000005</v>
      </c>
      <c r="C6">
        <v>0.54565799999999998</v>
      </c>
      <c r="D6">
        <v>0.54565799999999998</v>
      </c>
      <c r="F6">
        <v>5</v>
      </c>
      <c r="G6">
        <v>0.63836800000000005</v>
      </c>
      <c r="H6">
        <v>0.839032</v>
      </c>
      <c r="I6">
        <f t="shared" si="0"/>
        <v>0.839032</v>
      </c>
      <c r="J6">
        <v>0.3</v>
      </c>
      <c r="K6">
        <v>0.63836800000000005</v>
      </c>
      <c r="L6">
        <v>0.839032</v>
      </c>
      <c r="M6">
        <v>0.839032</v>
      </c>
      <c r="O6">
        <v>0.3</v>
      </c>
      <c r="P6">
        <v>0.68723100000000004</v>
      </c>
      <c r="Q6">
        <v>0.68521699999999996</v>
      </c>
      <c r="R6">
        <v>0.68521699999999996</v>
      </c>
      <c r="T6">
        <v>0.3</v>
      </c>
      <c r="U6">
        <v>0.63140700000000005</v>
      </c>
      <c r="V6">
        <v>1.867478</v>
      </c>
      <c r="W6">
        <v>0.132522</v>
      </c>
    </row>
    <row r="7" spans="1:23" x14ac:dyDescent="0.3">
      <c r="A7">
        <v>0.4</v>
      </c>
      <c r="B7">
        <v>0.68907399999999996</v>
      </c>
      <c r="C7">
        <v>0.63832800000000001</v>
      </c>
      <c r="D7">
        <v>0.63832800000000001</v>
      </c>
      <c r="F7">
        <v>6</v>
      </c>
      <c r="G7">
        <v>0.67747199999999996</v>
      </c>
      <c r="H7">
        <v>1.753952</v>
      </c>
      <c r="I7">
        <f t="shared" si="0"/>
        <v>0.24604800000000004</v>
      </c>
      <c r="J7">
        <v>0.4</v>
      </c>
      <c r="K7">
        <v>0.64382700000000004</v>
      </c>
      <c r="L7">
        <v>1.6722129999999999</v>
      </c>
      <c r="M7">
        <v>0.327787</v>
      </c>
      <c r="O7">
        <v>0.4</v>
      </c>
      <c r="P7">
        <v>0.69862800000000003</v>
      </c>
      <c r="Q7">
        <v>0.31078</v>
      </c>
      <c r="R7">
        <v>0.31078</v>
      </c>
      <c r="T7">
        <v>0.4</v>
      </c>
      <c r="U7">
        <v>0.71944300000000005</v>
      </c>
      <c r="V7">
        <v>0.41391099999999997</v>
      </c>
      <c r="W7">
        <v>0.41391099999999997</v>
      </c>
    </row>
    <row r="8" spans="1:23" x14ac:dyDescent="0.3">
      <c r="A8">
        <v>0.5</v>
      </c>
      <c r="B8">
        <v>0.70722700000000005</v>
      </c>
      <c r="C8">
        <v>0.77561500000000005</v>
      </c>
      <c r="D8">
        <v>0.77561500000000005</v>
      </c>
      <c r="F8">
        <v>7</v>
      </c>
      <c r="G8">
        <v>0.632498</v>
      </c>
      <c r="H8">
        <v>1.8508599999999999</v>
      </c>
      <c r="I8">
        <f t="shared" si="0"/>
        <v>0.14914000000000005</v>
      </c>
      <c r="J8">
        <v>0.5</v>
      </c>
      <c r="K8">
        <v>0.64525999999999994</v>
      </c>
      <c r="L8">
        <v>1.69177</v>
      </c>
      <c r="M8">
        <v>0.30823</v>
      </c>
      <c r="O8">
        <v>0.5</v>
      </c>
      <c r="P8">
        <v>0.704156</v>
      </c>
      <c r="Q8">
        <v>0.65969100000000003</v>
      </c>
      <c r="R8">
        <v>0.65969100000000003</v>
      </c>
      <c r="T8">
        <v>0.5</v>
      </c>
      <c r="U8">
        <v>0.61427699999999996</v>
      </c>
      <c r="V8">
        <v>2.138563</v>
      </c>
      <c r="W8">
        <v>-0.13856299999999999</v>
      </c>
    </row>
    <row r="9" spans="1:23" x14ac:dyDescent="0.3">
      <c r="A9">
        <v>0.6</v>
      </c>
      <c r="B9">
        <v>0.70654499999999998</v>
      </c>
      <c r="C9">
        <v>0.67270399999999997</v>
      </c>
      <c r="D9">
        <v>0.67270399999999997</v>
      </c>
      <c r="F9">
        <v>8</v>
      </c>
      <c r="G9">
        <v>0.67446899999999999</v>
      </c>
      <c r="H9">
        <v>1.1580859999999999</v>
      </c>
      <c r="I9">
        <f t="shared" si="0"/>
        <v>0.84191400000000005</v>
      </c>
      <c r="J9">
        <v>0.6</v>
      </c>
      <c r="K9">
        <v>0.69269099999999995</v>
      </c>
      <c r="L9">
        <v>0.74744299999999997</v>
      </c>
      <c r="M9">
        <v>0.74744299999999997</v>
      </c>
      <c r="O9">
        <v>0.6</v>
      </c>
      <c r="P9">
        <v>0.69869700000000001</v>
      </c>
      <c r="Q9">
        <v>0.41321999999999998</v>
      </c>
      <c r="R9">
        <v>0.41321999999999998</v>
      </c>
      <c r="T9">
        <v>0.6</v>
      </c>
      <c r="U9">
        <v>0.61680199999999996</v>
      </c>
      <c r="V9">
        <v>2.1582300000000001</v>
      </c>
      <c r="W9">
        <v>-0.15823000000000001</v>
      </c>
    </row>
    <row r="10" spans="1:23" x14ac:dyDescent="0.3">
      <c r="A10">
        <v>0.7</v>
      </c>
      <c r="B10">
        <v>0.64846800000000004</v>
      </c>
      <c r="C10">
        <v>1.4836039999999999</v>
      </c>
      <c r="D10">
        <v>0.51639599999999997</v>
      </c>
      <c r="F10">
        <v>9</v>
      </c>
      <c r="G10">
        <v>0.63140700000000005</v>
      </c>
      <c r="H10">
        <v>1.7577849999999999</v>
      </c>
      <c r="I10">
        <f t="shared" si="0"/>
        <v>0.24221500000000007</v>
      </c>
      <c r="J10">
        <v>0.7</v>
      </c>
      <c r="K10">
        <v>0.60103700000000004</v>
      </c>
      <c r="L10">
        <v>1.039318</v>
      </c>
      <c r="M10">
        <v>0.96068200000000004</v>
      </c>
      <c r="O10">
        <v>0.7</v>
      </c>
      <c r="P10">
        <v>0.67576599999999998</v>
      </c>
      <c r="Q10">
        <v>0.91420199999999996</v>
      </c>
      <c r="R10">
        <v>0.91420199999999996</v>
      </c>
      <c r="T10">
        <v>0.7</v>
      </c>
      <c r="U10">
        <v>0.54766899999999996</v>
      </c>
      <c r="V10">
        <v>0.67914799999999997</v>
      </c>
      <c r="W10">
        <v>0.67914799999999997</v>
      </c>
    </row>
    <row r="11" spans="1:23" x14ac:dyDescent="0.3">
      <c r="A11">
        <v>0.8</v>
      </c>
      <c r="B11">
        <v>0.53913900000000003</v>
      </c>
      <c r="C11">
        <v>0.66374900000000003</v>
      </c>
      <c r="D11">
        <v>0.66374900000000003</v>
      </c>
      <c r="F11">
        <v>10</v>
      </c>
      <c r="G11">
        <v>0.53497600000000001</v>
      </c>
      <c r="H11">
        <v>1.2874969999999999</v>
      </c>
      <c r="I11">
        <f t="shared" si="0"/>
        <v>0.71250300000000011</v>
      </c>
      <c r="J11">
        <v>0.8</v>
      </c>
      <c r="K11">
        <v>0.49518899999999999</v>
      </c>
      <c r="L11">
        <v>1.5184470000000001</v>
      </c>
      <c r="M11">
        <v>0.48155300000000001</v>
      </c>
      <c r="O11">
        <v>0.8</v>
      </c>
      <c r="P11">
        <v>0.68675399999999998</v>
      </c>
      <c r="Q11">
        <v>1.5584439999999999</v>
      </c>
      <c r="R11">
        <v>0.441556</v>
      </c>
      <c r="T11">
        <v>0.8</v>
      </c>
      <c r="U11">
        <v>0.68491100000000005</v>
      </c>
      <c r="V11">
        <v>0.72678900000000002</v>
      </c>
      <c r="W11">
        <v>0.72678900000000002</v>
      </c>
    </row>
    <row r="12" spans="1:23" x14ac:dyDescent="0.3">
      <c r="A12">
        <v>0.9</v>
      </c>
      <c r="B12">
        <v>0.70504299999999998</v>
      </c>
      <c r="C12">
        <v>0.832341</v>
      </c>
      <c r="D12">
        <v>0.832341</v>
      </c>
      <c r="F12">
        <v>11</v>
      </c>
      <c r="G12">
        <v>0.68450100000000003</v>
      </c>
      <c r="H12">
        <v>0.73474300000000003</v>
      </c>
      <c r="I12">
        <f t="shared" si="0"/>
        <v>0.73474300000000003</v>
      </c>
      <c r="J12">
        <v>0.9</v>
      </c>
      <c r="K12">
        <v>0.70360999999999996</v>
      </c>
      <c r="L12">
        <v>0.85743100000000005</v>
      </c>
      <c r="M12">
        <v>0.85743100000000005</v>
      </c>
      <c r="O12">
        <v>0.9</v>
      </c>
      <c r="P12">
        <v>0.60206099999999996</v>
      </c>
      <c r="Q12">
        <v>0.86711800000000006</v>
      </c>
      <c r="R12">
        <v>0.86711800000000006</v>
      </c>
      <c r="T12">
        <v>0.9</v>
      </c>
      <c r="U12">
        <v>0.23735800000000001</v>
      </c>
      <c r="V12">
        <v>1.0012719999999999</v>
      </c>
      <c r="W12">
        <v>0.99872799999999995</v>
      </c>
    </row>
    <row r="13" spans="1:23" s="2" customFormat="1" x14ac:dyDescent="0.3">
      <c r="B13" s="2">
        <f>AVERAGE(B3:B12)</f>
        <v>0.68106200000000006</v>
      </c>
      <c r="C13" s="2">
        <f>AVERAGE(C3:C12)</f>
        <v>0.87504199999999999</v>
      </c>
      <c r="D13" s="2">
        <f>AVERAGE(D3:D12)</f>
        <v>0.57906735000000009</v>
      </c>
      <c r="G13" s="2">
        <f>AVERAGE(G3:G12)</f>
        <v>0.6673787000000001</v>
      </c>
      <c r="H13" s="2">
        <f>AVERAGE(H3:H12)</f>
        <v>1.1208252000000001</v>
      </c>
      <c r="I13" s="2">
        <f>AVERAGE(I3:I12)</f>
        <v>0.55918919999999994</v>
      </c>
      <c r="K13" s="2">
        <f>AVERAGE(K3:K12)</f>
        <v>0.66200780000000004</v>
      </c>
      <c r="L13" s="2">
        <f>AVERAGE(L3:L12)</f>
        <v>1.0191950999999999</v>
      </c>
      <c r="M13" s="2">
        <f>AVERAGE(M3:M12)</f>
        <v>0.63484549999999995</v>
      </c>
      <c r="P13" s="2">
        <f>AVERAGE(P3:P12)</f>
        <v>0.69683340000000005</v>
      </c>
      <c r="Q13" s="2">
        <f>AVERAGE(Q3:Q12)</f>
        <v>0.64664619999999995</v>
      </c>
      <c r="R13" s="2">
        <f>AVERAGE(R3:R12)</f>
        <v>0.53495740000000003</v>
      </c>
      <c r="U13" s="2">
        <f>AVERAGE(U3:U12)</f>
        <v>0.61141070000000008</v>
      </c>
      <c r="V13" s="2">
        <f>AVERAGE(V3:V12)</f>
        <v>1.1471183999999999</v>
      </c>
      <c r="W13" s="2">
        <f>AVERAGE(W3:W12)</f>
        <v>0.41321920000000001</v>
      </c>
    </row>
    <row r="14" spans="1:23" x14ac:dyDescent="0.3">
      <c r="G14">
        <f>MEDIAN(G3:G12)</f>
        <v>0.67597050000000003</v>
      </c>
      <c r="H14">
        <f>MEDIAN(H3:H12)</f>
        <v>0.99855899999999997</v>
      </c>
      <c r="K14">
        <f>MEDIAN(K3:K12)</f>
        <v>0.66672350000000002</v>
      </c>
      <c r="L14">
        <f>MEDIAN(L3:L12)</f>
        <v>0.84823150000000003</v>
      </c>
    </row>
    <row r="15" spans="1:23" x14ac:dyDescent="0.3">
      <c r="I15">
        <f t="shared" si="0"/>
        <v>0</v>
      </c>
      <c r="J15" s="2" t="s">
        <v>29</v>
      </c>
    </row>
    <row r="16" spans="1:23" x14ac:dyDescent="0.3">
      <c r="C16">
        <f>CORREL(H3:H12,L3:L12)</f>
        <v>0.84962670467398571</v>
      </c>
      <c r="I16" t="s">
        <v>25</v>
      </c>
      <c r="J16" t="s">
        <v>26</v>
      </c>
      <c r="K16" t="s">
        <v>27</v>
      </c>
    </row>
    <row r="17" spans="3:12" x14ac:dyDescent="0.3">
      <c r="C17">
        <f>CORREL(G3:G12,K3:K12)</f>
        <v>0.97096108116268176</v>
      </c>
      <c r="I17">
        <v>2</v>
      </c>
      <c r="J17">
        <v>0.801952</v>
      </c>
      <c r="K17">
        <v>0.39486599999999999</v>
      </c>
      <c r="L17">
        <f>1 - ABS(K17-1)</f>
        <v>0.39486599999999994</v>
      </c>
    </row>
    <row r="18" spans="3:12" x14ac:dyDescent="0.3">
      <c r="G18">
        <f>H13-C13</f>
        <v>0.24578320000000009</v>
      </c>
      <c r="I18">
        <v>3</v>
      </c>
      <c r="J18">
        <v>0.65856800000000004</v>
      </c>
      <c r="K18">
        <v>0.34881000000000001</v>
      </c>
      <c r="L18">
        <f t="shared" ref="L18:L26" si="1">1 - ABS(K18-1)</f>
        <v>0.34881000000000006</v>
      </c>
    </row>
    <row r="19" spans="3:12" x14ac:dyDescent="0.3">
      <c r="G19">
        <f>H13-V13</f>
        <v>-2.6293199999999795E-2</v>
      </c>
      <c r="I19">
        <v>4</v>
      </c>
      <c r="J19">
        <v>0.754521</v>
      </c>
      <c r="K19">
        <v>0.314114</v>
      </c>
      <c r="L19">
        <f t="shared" si="1"/>
        <v>0.314114</v>
      </c>
    </row>
    <row r="20" spans="3:12" x14ac:dyDescent="0.3">
      <c r="C20">
        <f>CORREL(G3:G12,J17:J26)</f>
        <v>0.79635357578632671</v>
      </c>
      <c r="I20">
        <v>5</v>
      </c>
      <c r="J20">
        <v>0.68723100000000004</v>
      </c>
      <c r="K20">
        <v>0.68521699999999996</v>
      </c>
      <c r="L20">
        <f t="shared" si="1"/>
        <v>0.68521699999999996</v>
      </c>
    </row>
    <row r="21" spans="3:12" x14ac:dyDescent="0.3">
      <c r="G21">
        <f>G13-K13</f>
        <v>5.3709000000000673E-3</v>
      </c>
      <c r="I21">
        <v>6</v>
      </c>
      <c r="J21">
        <v>0.77287899999999998</v>
      </c>
      <c r="K21">
        <v>1.403338</v>
      </c>
      <c r="L21">
        <f t="shared" si="1"/>
        <v>0.59666200000000003</v>
      </c>
    </row>
    <row r="22" spans="3:12" x14ac:dyDescent="0.3">
      <c r="G22">
        <f>H13-L13</f>
        <v>0.10163010000000017</v>
      </c>
      <c r="I22">
        <v>7</v>
      </c>
      <c r="J22">
        <v>0.68279500000000004</v>
      </c>
      <c r="K22">
        <v>1.155497</v>
      </c>
      <c r="L22">
        <f t="shared" si="1"/>
        <v>0.844503</v>
      </c>
    </row>
    <row r="23" spans="3:12" x14ac:dyDescent="0.3">
      <c r="I23">
        <v>8</v>
      </c>
      <c r="J23">
        <v>0.72995299999999996</v>
      </c>
      <c r="K23">
        <v>1.6027690000000001</v>
      </c>
      <c r="L23">
        <f t="shared" si="1"/>
        <v>0.39723099999999989</v>
      </c>
    </row>
    <row r="24" spans="3:12" x14ac:dyDescent="0.3">
      <c r="G24">
        <f>G13-U13</f>
        <v>5.5968000000000018E-2</v>
      </c>
      <c r="I24">
        <v>9</v>
      </c>
      <c r="J24">
        <v>0.70852400000000004</v>
      </c>
      <c r="K24">
        <v>0.67361099999999996</v>
      </c>
      <c r="L24">
        <f t="shared" si="1"/>
        <v>0.67361099999999996</v>
      </c>
    </row>
    <row r="25" spans="3:12" x14ac:dyDescent="0.3">
      <c r="G25">
        <f>H13-V13</f>
        <v>-2.6293199999999795E-2</v>
      </c>
      <c r="I25">
        <v>10</v>
      </c>
      <c r="J25">
        <v>0.59939900000000002</v>
      </c>
      <c r="K25">
        <v>1.1570780000000001</v>
      </c>
      <c r="L25">
        <f t="shared" si="1"/>
        <v>0.84292199999999995</v>
      </c>
    </row>
    <row r="26" spans="3:12" x14ac:dyDescent="0.3">
      <c r="I26">
        <v>11</v>
      </c>
      <c r="J26">
        <v>0.73397900000000005</v>
      </c>
      <c r="K26">
        <v>1.036691</v>
      </c>
      <c r="L26">
        <f t="shared" si="1"/>
        <v>0.96330899999999997</v>
      </c>
    </row>
    <row r="27" spans="3:12" x14ac:dyDescent="0.3">
      <c r="J27" s="2">
        <f>AVERAGE(J17:J26)</f>
        <v>0.71298010000000001</v>
      </c>
      <c r="K27" s="2">
        <f>AVERAGE(K17:K26)</f>
        <v>0.87719910000000012</v>
      </c>
      <c r="L27" s="2">
        <f>AVERAGE(L17:L26)</f>
        <v>0.60612449999999995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573-0AE9-40CB-BFB2-2D005CC837C3}">
  <dimension ref="A1:AA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5.6640625" defaultRowHeight="14.4" x14ac:dyDescent="0.3"/>
  <cols>
    <col min="1" max="1" width="5.33203125" style="3" bestFit="1" customWidth="1"/>
    <col min="2" max="2" width="24.88671875" style="3" bestFit="1" customWidth="1"/>
    <col min="3" max="3" width="7.5546875" style="3" bestFit="1" customWidth="1"/>
    <col min="4" max="4" width="6.5546875" style="3" bestFit="1" customWidth="1"/>
    <col min="5" max="5" width="7.5546875" style="3" bestFit="1" customWidth="1"/>
    <col min="6" max="6" width="11.109375" bestFit="1" customWidth="1"/>
    <col min="7" max="8" width="10.88671875" customWidth="1"/>
    <col min="9" max="9" width="10" style="20" bestFit="1" customWidth="1"/>
    <col min="10" max="13" width="8.88671875" customWidth="1"/>
    <col min="14" max="14" width="23.109375" style="3" bestFit="1" customWidth="1"/>
    <col min="15" max="15" width="8.109375" style="3" customWidth="1"/>
    <col min="16" max="16" width="5.6640625" style="3"/>
    <col min="17" max="17" width="25.77734375" style="3" bestFit="1" customWidth="1"/>
    <col min="18" max="20" width="4" style="3" bestFit="1" customWidth="1"/>
    <col min="21" max="21" width="41.109375" style="3" bestFit="1" customWidth="1"/>
    <col min="22" max="24" width="4" style="3" customWidth="1"/>
    <col min="25" max="25" width="22.6640625" style="3" bestFit="1" customWidth="1"/>
    <col min="26" max="27" width="6.5546875" style="3" bestFit="1" customWidth="1"/>
    <col min="28" max="16384" width="5.6640625" style="3"/>
  </cols>
  <sheetData>
    <row r="1" spans="1:27" ht="57.6" x14ac:dyDescent="0.3">
      <c r="A1" s="4" t="s">
        <v>70</v>
      </c>
      <c r="B1" s="4" t="s">
        <v>71</v>
      </c>
      <c r="C1" s="4" t="s">
        <v>92</v>
      </c>
      <c r="D1" s="4" t="s">
        <v>72</v>
      </c>
      <c r="E1" s="4" t="s">
        <v>93</v>
      </c>
      <c r="F1" s="4" t="s">
        <v>94</v>
      </c>
      <c r="G1" s="4" t="s">
        <v>91</v>
      </c>
      <c r="H1" s="4" t="s">
        <v>89</v>
      </c>
      <c r="I1" s="18" t="s">
        <v>88</v>
      </c>
      <c r="J1" s="4" t="s">
        <v>73</v>
      </c>
      <c r="K1" s="4" t="s">
        <v>75</v>
      </c>
      <c r="L1" s="4" t="s">
        <v>74</v>
      </c>
      <c r="M1" s="4" t="s">
        <v>87</v>
      </c>
      <c r="N1" s="39" t="s">
        <v>77</v>
      </c>
      <c r="O1" s="39"/>
      <c r="Y1" s="3" t="s">
        <v>90</v>
      </c>
      <c r="Z1" s="3" t="s">
        <v>85</v>
      </c>
      <c r="AA1" s="3" t="s">
        <v>86</v>
      </c>
    </row>
    <row r="2" spans="1:27" ht="28.8" x14ac:dyDescent="0.3">
      <c r="A2" s="5" t="s">
        <v>40</v>
      </c>
      <c r="B2" s="5" t="s">
        <v>30</v>
      </c>
      <c r="C2" s="32">
        <v>133</v>
      </c>
      <c r="D2" s="32">
        <f>VLOOKUP(SUBSTITUTE(LOWER(_xlfn.CONCAT($B2,".flexmi"))," ","_"),$U$2:$X$20,4,FALSE)</f>
        <v>41</v>
      </c>
      <c r="E2" s="32">
        <f t="shared" ref="E2:E13" si="0">VLOOKUP(SUBSTITUTE(LOWER(_xlfn.CONCAT($B2,".py"))," ","_"),$Q$2:$T$20,4,FALSE)</f>
        <v>128</v>
      </c>
      <c r="F2" s="30">
        <f t="shared" ref="F2:F3" si="1">D2/C2</f>
        <v>0.30827067669172931</v>
      </c>
      <c r="G2" s="30">
        <f t="shared" ref="G2:G3" si="2">E2/D2</f>
        <v>3.1219512195121952</v>
      </c>
      <c r="H2" s="30">
        <f>E2/C2</f>
        <v>0.96240601503759393</v>
      </c>
      <c r="I2" s="31">
        <f t="shared" ref="I2:I3" si="3">E2/J2</f>
        <v>761.90476190476181</v>
      </c>
      <c r="J2" s="29">
        <f t="shared" ref="J2:J13" si="4">VLOOKUP($B2,$N$2:$O$20,2,FALSE)</f>
        <v>0.16800000000000001</v>
      </c>
      <c r="K2" s="29">
        <f t="shared" ref="K2:K3" si="5">VLOOKUP($B2,$Y$2:$AA$21,3,FALSE)</f>
        <v>96.206000000000003</v>
      </c>
      <c r="L2" s="29">
        <f t="shared" ref="L2:L3" si="6">VLOOKUP($B2,$Y$2:$AA$21,2,FALSE)</f>
        <v>102.97799999999999</v>
      </c>
      <c r="M2" s="30">
        <f t="shared" ref="M2:M3" si="7">L2/K2</f>
        <v>1.0703906201276427</v>
      </c>
      <c r="N2" s="5" t="s">
        <v>38</v>
      </c>
      <c r="O2" s="6">
        <v>0.221</v>
      </c>
      <c r="Q2" s="3" t="s">
        <v>161</v>
      </c>
      <c r="R2" s="3">
        <v>52</v>
      </c>
      <c r="S2" s="3">
        <v>30</v>
      </c>
      <c r="T2" s="3">
        <v>128</v>
      </c>
      <c r="U2" s="21" t="s">
        <v>151</v>
      </c>
      <c r="V2" s="3">
        <v>7</v>
      </c>
      <c r="W2" s="3">
        <v>2</v>
      </c>
      <c r="X2" s="3">
        <v>41</v>
      </c>
      <c r="Y2" s="3" t="s">
        <v>38</v>
      </c>
      <c r="Z2" s="3">
        <v>54.247999999999998</v>
      </c>
      <c r="AA2" s="3">
        <v>34.896999999999998</v>
      </c>
    </row>
    <row r="3" spans="1:27" ht="28.8" x14ac:dyDescent="0.3">
      <c r="A3" s="5" t="s">
        <v>41</v>
      </c>
      <c r="B3" s="5" t="s">
        <v>144</v>
      </c>
      <c r="C3" s="32">
        <v>257</v>
      </c>
      <c r="D3" s="32">
        <f t="shared" ref="D3:D13" si="8">VLOOKUP(SUBSTITUTE(LOWER(_xlfn.CONCAT($B3,".flexmi"))," ","_"),$U$2:$X$20,4,FALSE)</f>
        <v>37</v>
      </c>
      <c r="E3" s="32">
        <f t="shared" si="0"/>
        <v>170</v>
      </c>
      <c r="F3" s="30">
        <f t="shared" si="1"/>
        <v>0.14396887159533073</v>
      </c>
      <c r="G3" s="30">
        <f t="shared" si="2"/>
        <v>4.5945945945945947</v>
      </c>
      <c r="H3" s="30">
        <f t="shared" ref="H3" si="9">E3/C3</f>
        <v>0.66147859922178986</v>
      </c>
      <c r="I3" s="31">
        <f t="shared" si="3"/>
        <v>1011.9047619047618</v>
      </c>
      <c r="J3" s="29">
        <f t="shared" si="4"/>
        <v>0.16800000000000001</v>
      </c>
      <c r="K3" s="29">
        <f t="shared" si="5"/>
        <v>7.9249999999999998</v>
      </c>
      <c r="L3" s="29">
        <f t="shared" si="6"/>
        <v>2.3340000000000001</v>
      </c>
      <c r="M3" s="30">
        <f t="shared" si="7"/>
        <v>0.29451104100946374</v>
      </c>
      <c r="N3" s="5" t="s">
        <v>37</v>
      </c>
      <c r="O3" s="5">
        <v>0.17100000000000001</v>
      </c>
      <c r="Q3" s="3" t="s">
        <v>159</v>
      </c>
      <c r="R3" s="3">
        <v>53</v>
      </c>
      <c r="S3" s="3">
        <v>28</v>
      </c>
      <c r="T3" s="3">
        <v>170</v>
      </c>
      <c r="U3" s="21" t="s">
        <v>152</v>
      </c>
      <c r="V3" s="3">
        <v>9</v>
      </c>
      <c r="W3" s="3">
        <v>2</v>
      </c>
      <c r="X3" s="3">
        <v>37</v>
      </c>
      <c r="Y3" s="3" t="s">
        <v>62</v>
      </c>
      <c r="Z3" s="3">
        <v>30.210999999999999</v>
      </c>
      <c r="AA3" s="3">
        <v>29.927</v>
      </c>
    </row>
    <row r="4" spans="1:27" ht="28.8" x14ac:dyDescent="0.3">
      <c r="A4" s="5" t="s">
        <v>42</v>
      </c>
      <c r="B4" s="5" t="s">
        <v>61</v>
      </c>
      <c r="C4" s="32">
        <v>50</v>
      </c>
      <c r="D4" s="32">
        <f t="shared" si="8"/>
        <v>50</v>
      </c>
      <c r="E4" s="32">
        <f t="shared" si="0"/>
        <v>375</v>
      </c>
      <c r="F4" s="30">
        <f t="shared" ref="F4:G11" si="10">D4/C4</f>
        <v>1</v>
      </c>
      <c r="G4" s="30">
        <f t="shared" si="10"/>
        <v>7.5</v>
      </c>
      <c r="H4" s="30">
        <f t="shared" ref="H4:H10" si="11">E4/C4</f>
        <v>7.5</v>
      </c>
      <c r="I4" s="31">
        <f t="shared" ref="I4:I13" si="12">E4/J4</f>
        <v>2027.0270270270271</v>
      </c>
      <c r="J4" s="29">
        <f t="shared" si="4"/>
        <v>0.185</v>
      </c>
      <c r="K4" s="29">
        <f t="shared" ref="K4:K13" si="13">VLOOKUP($B4,$Y$2:$AA$21,3,FALSE)</f>
        <v>20.991</v>
      </c>
      <c r="L4" s="29">
        <f t="shared" ref="L4:L13" si="14">VLOOKUP($B4,$Y$2:$AA$21,2,FALSE)</f>
        <v>20.23</v>
      </c>
      <c r="M4" s="30">
        <f t="shared" ref="M4:M10" si="15">L4/K4</f>
        <v>0.96374636749082943</v>
      </c>
      <c r="N4" s="5" t="s">
        <v>61</v>
      </c>
      <c r="O4" s="5">
        <v>0.185</v>
      </c>
      <c r="Q4" s="3" t="s">
        <v>79</v>
      </c>
      <c r="R4" s="3">
        <v>223</v>
      </c>
      <c r="S4" s="3">
        <v>99</v>
      </c>
      <c r="T4" s="3">
        <v>375</v>
      </c>
      <c r="U4" s="3" t="s">
        <v>150</v>
      </c>
      <c r="V4" s="3">
        <v>8</v>
      </c>
      <c r="W4" s="3">
        <v>9</v>
      </c>
      <c r="X4" s="3">
        <v>50</v>
      </c>
      <c r="Y4" s="3" t="s">
        <v>61</v>
      </c>
      <c r="Z4" s="3">
        <v>20.23</v>
      </c>
      <c r="AA4" s="3">
        <v>20.991</v>
      </c>
    </row>
    <row r="5" spans="1:27" ht="28.8" x14ac:dyDescent="0.3">
      <c r="A5" s="5" t="s">
        <v>43</v>
      </c>
      <c r="B5" s="5" t="s">
        <v>62</v>
      </c>
      <c r="C5" s="32">
        <v>93</v>
      </c>
      <c r="D5" s="32">
        <f t="shared" si="8"/>
        <v>33</v>
      </c>
      <c r="E5" s="32">
        <f t="shared" si="0"/>
        <v>118</v>
      </c>
      <c r="F5" s="30">
        <f t="shared" si="10"/>
        <v>0.35483870967741937</v>
      </c>
      <c r="G5" s="30">
        <f t="shared" si="10"/>
        <v>3.5757575757575757</v>
      </c>
      <c r="H5" s="30">
        <f t="shared" si="11"/>
        <v>1.2688172043010753</v>
      </c>
      <c r="I5" s="31">
        <f t="shared" si="12"/>
        <v>682.08092485549139</v>
      </c>
      <c r="J5" s="29">
        <f t="shared" si="4"/>
        <v>0.17299999999999999</v>
      </c>
      <c r="K5" s="29">
        <f t="shared" si="13"/>
        <v>29.927</v>
      </c>
      <c r="L5" s="29">
        <f t="shared" si="14"/>
        <v>30.210999999999999</v>
      </c>
      <c r="M5" s="30">
        <f t="shared" si="15"/>
        <v>1.0094897584121361</v>
      </c>
      <c r="N5" s="5" t="s">
        <v>33</v>
      </c>
      <c r="O5" s="5">
        <v>0.19600000000000001</v>
      </c>
      <c r="Q5" s="3" t="s">
        <v>83</v>
      </c>
      <c r="R5" s="3">
        <v>48</v>
      </c>
      <c r="S5" s="3">
        <v>30</v>
      </c>
      <c r="T5" s="3">
        <v>118</v>
      </c>
      <c r="U5" s="3" t="s">
        <v>154</v>
      </c>
      <c r="V5" s="3">
        <v>6</v>
      </c>
      <c r="W5" s="3">
        <v>2</v>
      </c>
      <c r="X5" s="3">
        <v>33</v>
      </c>
      <c r="Y5" s="3" t="s">
        <v>76</v>
      </c>
      <c r="Z5" s="3">
        <v>15.52</v>
      </c>
      <c r="AA5" s="3">
        <v>8.0440000000000005</v>
      </c>
    </row>
    <row r="6" spans="1:27" ht="28.8" x14ac:dyDescent="0.3">
      <c r="A6" s="5" t="s">
        <v>44</v>
      </c>
      <c r="B6" s="5" t="s">
        <v>32</v>
      </c>
      <c r="C6" s="32">
        <v>103</v>
      </c>
      <c r="D6" s="32">
        <f t="shared" si="8"/>
        <v>37</v>
      </c>
      <c r="E6" s="32">
        <f t="shared" si="0"/>
        <v>91</v>
      </c>
      <c r="F6" s="30">
        <f t="shared" si="10"/>
        <v>0.35922330097087379</v>
      </c>
      <c r="G6" s="30">
        <f t="shared" si="10"/>
        <v>2.4594594594594597</v>
      </c>
      <c r="H6" s="30">
        <f t="shared" si="11"/>
        <v>0.88349514563106801</v>
      </c>
      <c r="I6" s="31">
        <f t="shared" si="12"/>
        <v>579.61783439490443</v>
      </c>
      <c r="J6" s="29">
        <f t="shared" si="4"/>
        <v>0.157</v>
      </c>
      <c r="K6" s="29">
        <f t="shared" si="13"/>
        <v>218.04499999999999</v>
      </c>
      <c r="L6" s="29">
        <f t="shared" si="14"/>
        <v>207.77699999999999</v>
      </c>
      <c r="M6" s="30">
        <f t="shared" si="15"/>
        <v>0.95290880322869131</v>
      </c>
      <c r="N6" s="5" t="s">
        <v>30</v>
      </c>
      <c r="O6" s="5">
        <v>0.16800000000000001</v>
      </c>
      <c r="Q6" s="3" t="s">
        <v>162</v>
      </c>
      <c r="R6" s="3">
        <v>27</v>
      </c>
      <c r="S6" s="3">
        <v>18</v>
      </c>
      <c r="T6" s="3">
        <v>91</v>
      </c>
      <c r="U6" s="21" t="s">
        <v>153</v>
      </c>
      <c r="V6" s="3">
        <v>5</v>
      </c>
      <c r="W6" s="3">
        <v>2</v>
      </c>
      <c r="X6" s="3">
        <v>37</v>
      </c>
      <c r="Y6" s="3" t="s">
        <v>36</v>
      </c>
      <c r="Z6" s="3">
        <v>3.875</v>
      </c>
      <c r="AA6" s="3">
        <v>3.3889999999999998</v>
      </c>
    </row>
    <row r="7" spans="1:27" ht="28.8" x14ac:dyDescent="0.3">
      <c r="A7" s="5" t="s">
        <v>45</v>
      </c>
      <c r="B7" s="5" t="s">
        <v>33</v>
      </c>
      <c r="C7" s="32">
        <v>95</v>
      </c>
      <c r="D7" s="32">
        <f t="shared" si="8"/>
        <v>67</v>
      </c>
      <c r="E7" s="32">
        <f t="shared" si="0"/>
        <v>345</v>
      </c>
      <c r="F7" s="30">
        <f t="shared" si="10"/>
        <v>0.70526315789473681</v>
      </c>
      <c r="G7" s="30">
        <f t="shared" si="10"/>
        <v>5.1492537313432836</v>
      </c>
      <c r="H7" s="30">
        <f t="shared" si="11"/>
        <v>3.6315789473684212</v>
      </c>
      <c r="I7" s="31">
        <f t="shared" si="12"/>
        <v>1760.204081632653</v>
      </c>
      <c r="J7" s="29">
        <f t="shared" si="4"/>
        <v>0.19600000000000001</v>
      </c>
      <c r="K7" s="29">
        <f t="shared" si="13"/>
        <v>12.989000000000001</v>
      </c>
      <c r="L7" s="29">
        <f t="shared" si="14"/>
        <v>14.67</v>
      </c>
      <c r="M7" s="30">
        <f t="shared" si="15"/>
        <v>1.1294171991685271</v>
      </c>
      <c r="N7" s="5" t="s">
        <v>62</v>
      </c>
      <c r="O7" s="5">
        <v>0.17299999999999999</v>
      </c>
      <c r="Q7" s="3" t="s">
        <v>80</v>
      </c>
      <c r="R7" s="3">
        <v>209</v>
      </c>
      <c r="S7" s="3">
        <v>109</v>
      </c>
      <c r="T7" s="3">
        <v>345</v>
      </c>
      <c r="U7" s="22" t="s">
        <v>146</v>
      </c>
      <c r="V7" s="3">
        <v>10</v>
      </c>
      <c r="W7" s="3">
        <v>3</v>
      </c>
      <c r="X7" s="3">
        <v>67</v>
      </c>
      <c r="Y7" s="3" t="s">
        <v>35</v>
      </c>
      <c r="Z7" s="3">
        <v>4.633</v>
      </c>
      <c r="AA7" s="3">
        <v>1.4610000000000001</v>
      </c>
    </row>
    <row r="8" spans="1:27" ht="28.8" x14ac:dyDescent="0.3">
      <c r="A8" s="5" t="s">
        <v>46</v>
      </c>
      <c r="B8" s="5" t="s">
        <v>76</v>
      </c>
      <c r="C8" s="32">
        <v>35</v>
      </c>
      <c r="D8" s="32">
        <f t="shared" si="8"/>
        <v>30</v>
      </c>
      <c r="E8" s="32">
        <f t="shared" si="0"/>
        <v>86</v>
      </c>
      <c r="F8" s="30">
        <f t="shared" si="10"/>
        <v>0.8571428571428571</v>
      </c>
      <c r="G8" s="30">
        <f t="shared" si="10"/>
        <v>2.8666666666666667</v>
      </c>
      <c r="H8" s="30">
        <f t="shared" si="11"/>
        <v>2.4571428571428573</v>
      </c>
      <c r="I8" s="31">
        <f t="shared" si="12"/>
        <v>601.3986013986015</v>
      </c>
      <c r="J8" s="29">
        <f t="shared" si="4"/>
        <v>0.14299999999999999</v>
      </c>
      <c r="K8" s="29">
        <f t="shared" si="13"/>
        <v>8.0440000000000005</v>
      </c>
      <c r="L8" s="29">
        <f t="shared" si="14"/>
        <v>15.52</v>
      </c>
      <c r="M8" s="30">
        <f t="shared" si="15"/>
        <v>1.9293883639980107</v>
      </c>
      <c r="N8" s="5" t="s">
        <v>144</v>
      </c>
      <c r="O8" s="5">
        <v>0.16800000000000001</v>
      </c>
      <c r="Q8" s="3" t="s">
        <v>163</v>
      </c>
      <c r="R8" s="3">
        <v>27</v>
      </c>
      <c r="S8" s="3">
        <v>18</v>
      </c>
      <c r="T8" s="3">
        <v>86</v>
      </c>
      <c r="U8" s="3" t="s">
        <v>155</v>
      </c>
      <c r="V8" s="3">
        <v>5</v>
      </c>
      <c r="W8" s="3">
        <v>2</v>
      </c>
      <c r="X8" s="3">
        <v>30</v>
      </c>
      <c r="Y8" s="3" t="s">
        <v>37</v>
      </c>
      <c r="Z8" s="3">
        <v>7.8E-2</v>
      </c>
      <c r="AA8" s="3">
        <v>1.7000000000000001E-2</v>
      </c>
    </row>
    <row r="9" spans="1:27" ht="28.8" x14ac:dyDescent="0.3">
      <c r="A9" s="5" t="s">
        <v>47</v>
      </c>
      <c r="B9" s="5" t="s">
        <v>64</v>
      </c>
      <c r="C9" s="32">
        <v>143</v>
      </c>
      <c r="D9" s="32">
        <f t="shared" si="8"/>
        <v>61</v>
      </c>
      <c r="E9" s="32">
        <f t="shared" si="0"/>
        <v>146</v>
      </c>
      <c r="F9" s="30">
        <f t="shared" si="10"/>
        <v>0.42657342657342656</v>
      </c>
      <c r="G9" s="30">
        <f t="shared" si="10"/>
        <v>2.3934426229508197</v>
      </c>
      <c r="H9" s="30">
        <f t="shared" si="11"/>
        <v>1.020979020979021</v>
      </c>
      <c r="I9" s="31">
        <f t="shared" si="12"/>
        <v>890.2439024390244</v>
      </c>
      <c r="J9" s="29">
        <f t="shared" si="4"/>
        <v>0.16400000000000001</v>
      </c>
      <c r="K9" s="29">
        <f t="shared" si="13"/>
        <v>12.965999999999999</v>
      </c>
      <c r="L9" s="29">
        <f t="shared" si="14"/>
        <v>15.57</v>
      </c>
      <c r="M9" s="30">
        <f t="shared" si="15"/>
        <v>1.200832947709394</v>
      </c>
      <c r="N9" s="5" t="s">
        <v>64</v>
      </c>
      <c r="O9" s="5">
        <v>0.16400000000000001</v>
      </c>
      <c r="Q9" s="21" t="s">
        <v>160</v>
      </c>
      <c r="R9" s="3">
        <v>49</v>
      </c>
      <c r="S9" s="3">
        <v>28</v>
      </c>
      <c r="T9" s="3">
        <v>146</v>
      </c>
      <c r="U9" s="21" t="s">
        <v>147</v>
      </c>
      <c r="V9" s="3">
        <v>9</v>
      </c>
      <c r="W9" s="3">
        <v>2</v>
      </c>
      <c r="X9" s="3">
        <v>61</v>
      </c>
      <c r="Y9" s="3" t="s">
        <v>33</v>
      </c>
      <c r="Z9" s="3">
        <v>14.67</v>
      </c>
      <c r="AA9" s="3">
        <v>12.989000000000001</v>
      </c>
    </row>
    <row r="10" spans="1:27" ht="28.8" x14ac:dyDescent="0.3">
      <c r="A10" s="5" t="s">
        <v>48</v>
      </c>
      <c r="B10" s="5" t="s">
        <v>35</v>
      </c>
      <c r="C10" s="32">
        <v>212</v>
      </c>
      <c r="D10" s="32">
        <f t="shared" si="8"/>
        <v>59</v>
      </c>
      <c r="E10" s="32">
        <f t="shared" si="0"/>
        <v>138</v>
      </c>
      <c r="F10" s="30">
        <f t="shared" si="10"/>
        <v>0.27830188679245282</v>
      </c>
      <c r="G10" s="30">
        <f t="shared" si="10"/>
        <v>2.3389830508474576</v>
      </c>
      <c r="H10" s="30">
        <f t="shared" si="11"/>
        <v>0.65094339622641506</v>
      </c>
      <c r="I10" s="31">
        <f t="shared" si="12"/>
        <v>831.3253012048192</v>
      </c>
      <c r="J10" s="29">
        <f t="shared" si="4"/>
        <v>0.16600000000000001</v>
      </c>
      <c r="K10" s="29">
        <f t="shared" si="13"/>
        <v>1.4610000000000001</v>
      </c>
      <c r="L10" s="29">
        <f t="shared" si="14"/>
        <v>4.633</v>
      </c>
      <c r="M10" s="30">
        <f t="shared" si="15"/>
        <v>3.171115674195756</v>
      </c>
      <c r="N10" s="5" t="s">
        <v>32</v>
      </c>
      <c r="O10" s="5">
        <v>0.157</v>
      </c>
      <c r="Q10" s="3" t="s">
        <v>82</v>
      </c>
      <c r="R10" s="3">
        <v>48</v>
      </c>
      <c r="S10" s="3">
        <v>28</v>
      </c>
      <c r="T10" s="3">
        <v>138</v>
      </c>
      <c r="U10" s="3" t="s">
        <v>148</v>
      </c>
      <c r="V10" s="3">
        <v>7</v>
      </c>
      <c r="W10" s="3">
        <v>2</v>
      </c>
      <c r="X10" s="3">
        <v>59</v>
      </c>
      <c r="Y10" s="3" t="s">
        <v>64</v>
      </c>
      <c r="Z10" s="3">
        <v>15.57</v>
      </c>
      <c r="AA10" s="3">
        <v>12.965999999999999</v>
      </c>
    </row>
    <row r="11" spans="1:27" ht="28.8" x14ac:dyDescent="0.3">
      <c r="A11" s="5" t="s">
        <v>49</v>
      </c>
      <c r="B11" s="5" t="s">
        <v>36</v>
      </c>
      <c r="C11" s="32">
        <v>52</v>
      </c>
      <c r="D11" s="32">
        <f t="shared" si="8"/>
        <v>55</v>
      </c>
      <c r="E11" s="32">
        <f t="shared" si="0"/>
        <v>176</v>
      </c>
      <c r="F11" s="30">
        <f t="shared" si="10"/>
        <v>1.0576923076923077</v>
      </c>
      <c r="G11" s="30">
        <f t="shared" si="10"/>
        <v>3.2</v>
      </c>
      <c r="H11" s="30">
        <f t="shared" ref="H11:H13" si="16">E11/C11</f>
        <v>3.3846153846153846</v>
      </c>
      <c r="I11" s="31">
        <f t="shared" si="12"/>
        <v>1029.2397660818713</v>
      </c>
      <c r="J11" s="29">
        <f t="shared" si="4"/>
        <v>0.17100000000000001</v>
      </c>
      <c r="K11" s="29">
        <f t="shared" si="13"/>
        <v>3.3889999999999998</v>
      </c>
      <c r="L11" s="29">
        <f t="shared" si="14"/>
        <v>3.875</v>
      </c>
      <c r="M11" s="30">
        <f t="shared" ref="M11:M13" si="17">L11/K11</f>
        <v>1.1434051342578933</v>
      </c>
      <c r="N11" s="5" t="s">
        <v>35</v>
      </c>
      <c r="O11" s="5">
        <v>0.16600000000000001</v>
      </c>
      <c r="Q11" s="3" t="s">
        <v>81</v>
      </c>
      <c r="R11" s="3">
        <v>96</v>
      </c>
      <c r="S11" s="3">
        <v>51</v>
      </c>
      <c r="T11" s="3">
        <v>176</v>
      </c>
      <c r="U11" s="3" t="s">
        <v>149</v>
      </c>
      <c r="V11" s="3">
        <v>9</v>
      </c>
      <c r="W11" s="3">
        <v>2</v>
      </c>
      <c r="X11" s="3">
        <v>55</v>
      </c>
      <c r="Y11" s="3" t="s">
        <v>30</v>
      </c>
      <c r="Z11" s="3">
        <v>102.97799999999999</v>
      </c>
      <c r="AA11" s="3">
        <v>96.206000000000003</v>
      </c>
    </row>
    <row r="12" spans="1:27" ht="28.8" x14ac:dyDescent="0.3">
      <c r="A12" s="5" t="s">
        <v>50</v>
      </c>
      <c r="B12" s="5" t="s">
        <v>37</v>
      </c>
      <c r="C12" s="32">
        <v>30</v>
      </c>
      <c r="D12" s="32">
        <f t="shared" si="8"/>
        <v>25</v>
      </c>
      <c r="E12" s="32">
        <f t="shared" si="0"/>
        <v>85</v>
      </c>
      <c r="F12" s="30">
        <f>D12/C12</f>
        <v>0.83333333333333337</v>
      </c>
      <c r="G12" s="30">
        <f t="shared" ref="G12:G13" si="18">E12/D12</f>
        <v>3.4</v>
      </c>
      <c r="H12" s="30">
        <f t="shared" si="16"/>
        <v>2.8333333333333335</v>
      </c>
      <c r="I12" s="31">
        <f t="shared" si="12"/>
        <v>497.07602339181284</v>
      </c>
      <c r="J12" s="29">
        <f t="shared" si="4"/>
        <v>0.17100000000000001</v>
      </c>
      <c r="K12" s="29">
        <f t="shared" si="13"/>
        <v>1.7000000000000001E-2</v>
      </c>
      <c r="L12" s="29">
        <f t="shared" si="14"/>
        <v>7.8E-2</v>
      </c>
      <c r="M12" s="30">
        <f t="shared" si="17"/>
        <v>4.5882352941176467</v>
      </c>
      <c r="N12" s="5" t="s">
        <v>76</v>
      </c>
      <c r="O12" s="5">
        <v>0.14299999999999999</v>
      </c>
      <c r="Q12" s="3" t="s">
        <v>84</v>
      </c>
      <c r="R12" s="3">
        <v>27</v>
      </c>
      <c r="S12" s="3">
        <v>18</v>
      </c>
      <c r="T12" s="3">
        <v>85</v>
      </c>
      <c r="U12" s="3" t="s">
        <v>156</v>
      </c>
      <c r="V12" s="3">
        <v>4</v>
      </c>
      <c r="W12" s="3">
        <v>2</v>
      </c>
      <c r="X12" s="3">
        <v>25</v>
      </c>
      <c r="Y12" s="3" t="s">
        <v>144</v>
      </c>
      <c r="Z12" s="3">
        <v>2.3340000000000001</v>
      </c>
      <c r="AA12" s="3">
        <v>7.9249999999999998</v>
      </c>
    </row>
    <row r="13" spans="1:27" ht="28.8" x14ac:dyDescent="0.3">
      <c r="A13" s="5" t="s">
        <v>51</v>
      </c>
      <c r="B13" s="5" t="s">
        <v>38</v>
      </c>
      <c r="C13" s="32">
        <v>356</v>
      </c>
      <c r="D13" s="32">
        <f t="shared" si="8"/>
        <v>90</v>
      </c>
      <c r="E13" s="32">
        <f t="shared" si="0"/>
        <v>644</v>
      </c>
      <c r="F13" s="30">
        <f>D13/C13</f>
        <v>0.25280898876404495</v>
      </c>
      <c r="G13" s="30">
        <f t="shared" si="18"/>
        <v>7.1555555555555559</v>
      </c>
      <c r="H13" s="30">
        <f t="shared" si="16"/>
        <v>1.8089887640449438</v>
      </c>
      <c r="I13" s="31">
        <f t="shared" si="12"/>
        <v>2914.0271493212667</v>
      </c>
      <c r="J13" s="29">
        <f t="shared" si="4"/>
        <v>0.221</v>
      </c>
      <c r="K13" s="29">
        <f t="shared" si="13"/>
        <v>34.896999999999998</v>
      </c>
      <c r="L13" s="29">
        <f t="shared" si="14"/>
        <v>54.247999999999998</v>
      </c>
      <c r="M13" s="30">
        <f t="shared" si="17"/>
        <v>1.5545175803077629</v>
      </c>
      <c r="N13" s="5" t="s">
        <v>36</v>
      </c>
      <c r="O13" s="5">
        <v>0.17100000000000001</v>
      </c>
      <c r="Q13" s="3" t="s">
        <v>78</v>
      </c>
      <c r="R13" s="3">
        <v>264</v>
      </c>
      <c r="S13" s="3">
        <v>136</v>
      </c>
      <c r="T13" s="3">
        <v>644</v>
      </c>
      <c r="U13" s="3" t="s">
        <v>145</v>
      </c>
      <c r="V13" s="3">
        <v>10</v>
      </c>
      <c r="W13" s="3">
        <v>3</v>
      </c>
      <c r="X13" s="3">
        <v>90</v>
      </c>
      <c r="Y13" s="3" t="s">
        <v>164</v>
      </c>
      <c r="Z13" s="3">
        <v>207.77699999999999</v>
      </c>
      <c r="AA13" s="3">
        <v>218.04499999999999</v>
      </c>
    </row>
    <row r="14" spans="1:27" x14ac:dyDescent="0.3">
      <c r="A14" s="34" t="s">
        <v>52</v>
      </c>
      <c r="B14" s="5" t="s">
        <v>31</v>
      </c>
      <c r="C14" s="5">
        <v>90</v>
      </c>
      <c r="D14" s="5"/>
      <c r="E14" s="5"/>
      <c r="F14" s="26"/>
      <c r="G14" s="26"/>
      <c r="H14" s="26"/>
      <c r="I14" s="27"/>
      <c r="J14" s="25"/>
      <c r="K14" s="25"/>
      <c r="L14" s="25"/>
      <c r="M14" s="23"/>
      <c r="N14" s="5"/>
      <c r="O14" s="5"/>
    </row>
    <row r="15" spans="1:27" x14ac:dyDescent="0.3">
      <c r="A15" s="34" t="s">
        <v>53</v>
      </c>
      <c r="B15" s="5" t="s">
        <v>69</v>
      </c>
      <c r="C15" s="5">
        <v>238</v>
      </c>
      <c r="D15" s="5"/>
      <c r="E15" s="5"/>
      <c r="F15" s="26"/>
      <c r="G15" s="26"/>
      <c r="H15" s="26"/>
      <c r="I15" s="27"/>
      <c r="J15" s="25"/>
      <c r="K15" s="25"/>
      <c r="L15" s="25"/>
      <c r="M15" s="23"/>
      <c r="N15" s="5"/>
      <c r="O15" s="5"/>
    </row>
    <row r="16" spans="1:27" x14ac:dyDescent="0.3">
      <c r="A16" s="34" t="s">
        <v>54</v>
      </c>
      <c r="B16" s="5" t="s">
        <v>63</v>
      </c>
      <c r="C16" s="5">
        <v>130</v>
      </c>
      <c r="D16" s="5"/>
      <c r="E16" s="5"/>
      <c r="F16" s="26"/>
      <c r="G16" s="26"/>
      <c r="H16" s="26"/>
      <c r="I16" s="27"/>
      <c r="J16" s="25"/>
      <c r="K16" s="25"/>
      <c r="L16" s="25"/>
      <c r="M16" s="23"/>
      <c r="N16" s="5"/>
      <c r="O16" s="5"/>
    </row>
    <row r="17" spans="1:15" x14ac:dyDescent="0.3">
      <c r="A17" s="34" t="s">
        <v>55</v>
      </c>
      <c r="B17" s="5" t="s">
        <v>34</v>
      </c>
      <c r="C17" s="5">
        <v>233</v>
      </c>
      <c r="D17" s="5"/>
      <c r="E17" s="5"/>
      <c r="F17" s="26"/>
      <c r="G17" s="26"/>
      <c r="H17" s="26"/>
      <c r="I17" s="27"/>
      <c r="J17" s="25"/>
      <c r="K17" s="25"/>
      <c r="L17" s="25"/>
      <c r="M17" s="23"/>
      <c r="N17" s="5"/>
      <c r="O17" s="5"/>
    </row>
    <row r="18" spans="1:15" ht="28.8" x14ac:dyDescent="0.3">
      <c r="A18" s="33" t="s">
        <v>56</v>
      </c>
      <c r="B18" s="5" t="s">
        <v>65</v>
      </c>
      <c r="C18" s="5">
        <v>54</v>
      </c>
      <c r="D18" s="5"/>
      <c r="E18" s="5"/>
      <c r="F18" s="28"/>
      <c r="G18" s="28"/>
      <c r="H18" s="28"/>
      <c r="I18" s="27"/>
      <c r="J18" s="25"/>
      <c r="K18" s="25"/>
      <c r="L18" s="25"/>
      <c r="M18" s="25"/>
      <c r="N18" s="5"/>
      <c r="O18" s="5"/>
    </row>
    <row r="19" spans="1:15" ht="28.8" x14ac:dyDescent="0.3">
      <c r="A19" s="33" t="s">
        <v>57</v>
      </c>
      <c r="B19" s="5" t="s">
        <v>66</v>
      </c>
      <c r="C19" s="5">
        <v>52</v>
      </c>
      <c r="D19" s="5"/>
      <c r="E19" s="5"/>
      <c r="F19" s="28"/>
      <c r="G19" s="28"/>
      <c r="H19" s="28"/>
      <c r="I19" s="27"/>
      <c r="J19" s="25"/>
      <c r="K19" s="25"/>
      <c r="L19" s="25"/>
      <c r="M19" s="25"/>
      <c r="N19" s="5"/>
      <c r="O19" s="5"/>
    </row>
    <row r="20" spans="1:15" ht="28.8" x14ac:dyDescent="0.3">
      <c r="A20" s="33" t="s">
        <v>58</v>
      </c>
      <c r="B20" s="5" t="s">
        <v>67</v>
      </c>
      <c r="C20" s="5">
        <v>64</v>
      </c>
      <c r="D20" s="5"/>
      <c r="E20" s="5"/>
      <c r="F20" s="28"/>
      <c r="G20" s="28"/>
      <c r="H20" s="28"/>
      <c r="I20" s="27"/>
      <c r="J20" s="25"/>
      <c r="K20" s="25"/>
      <c r="L20" s="25"/>
      <c r="M20" s="25"/>
      <c r="N20" s="5"/>
      <c r="O20" s="5"/>
    </row>
    <row r="21" spans="1:15" ht="28.8" x14ac:dyDescent="0.3">
      <c r="A21" s="33" t="s">
        <v>59</v>
      </c>
      <c r="B21" s="5" t="s">
        <v>68</v>
      </c>
      <c r="C21" s="5">
        <v>66</v>
      </c>
      <c r="D21" s="5"/>
      <c r="E21" s="5"/>
      <c r="F21" s="28"/>
      <c r="G21" s="28"/>
      <c r="H21" s="28"/>
      <c r="I21" s="27"/>
      <c r="J21" s="25"/>
      <c r="K21" s="25"/>
      <c r="L21" s="25"/>
      <c r="M21" s="25"/>
      <c r="N21" s="5"/>
      <c r="O21" s="5"/>
    </row>
    <row r="22" spans="1:15" x14ac:dyDescent="0.3">
      <c r="A22" s="33" t="s">
        <v>60</v>
      </c>
      <c r="B22" s="5" t="s">
        <v>39</v>
      </c>
      <c r="C22" s="5">
        <v>82</v>
      </c>
      <c r="D22" s="5"/>
      <c r="E22" s="5"/>
      <c r="F22" s="7"/>
      <c r="G22" s="7"/>
      <c r="H22" s="7"/>
      <c r="I22" s="19"/>
      <c r="J22" s="5"/>
      <c r="K22" s="5"/>
      <c r="L22" s="5"/>
      <c r="M22" s="5"/>
    </row>
    <row r="24" spans="1:15" x14ac:dyDescent="0.3">
      <c r="A24" s="5" t="s">
        <v>44</v>
      </c>
      <c r="B24" s="5" t="s">
        <v>31</v>
      </c>
      <c r="C24" s="5">
        <v>90</v>
      </c>
      <c r="D24" s="5"/>
      <c r="E24" s="5"/>
      <c r="F24" s="26"/>
      <c r="G24" s="26"/>
      <c r="H24" s="26"/>
      <c r="I24" s="27"/>
      <c r="J24" s="25"/>
      <c r="K24" s="25"/>
      <c r="L24" s="25"/>
      <c r="M24" s="23"/>
    </row>
    <row r="25" spans="1:15" x14ac:dyDescent="0.3">
      <c r="A25" s="5" t="s">
        <v>45</v>
      </c>
      <c r="B25" s="5" t="s">
        <v>32</v>
      </c>
      <c r="C25" s="5">
        <v>103</v>
      </c>
      <c r="D25" s="5">
        <f t="shared" ref="D25" si="19">VLOOKUP(SUBSTITUTE(LOWER(_xlfn.CONCAT($B25,".flexmi"))," ","_"),$U$2:$X$20,4,FALSE)</f>
        <v>37</v>
      </c>
      <c r="E25" s="5">
        <f>VLOOKUP(SUBSTITUTE(LOWER(_xlfn.CONCAT($B25,".py"))," ","_"),$Q$2:$T$20,4,FALSE)</f>
        <v>91</v>
      </c>
      <c r="F25" s="23">
        <f>D25/C25</f>
        <v>0.35922330097087379</v>
      </c>
      <c r="G25" s="23">
        <f>E25/D25</f>
        <v>2.4594594594594597</v>
      </c>
      <c r="H25" s="23">
        <f>E25/C25</f>
        <v>0.88349514563106801</v>
      </c>
      <c r="I25" s="24">
        <f>E25/J25</f>
        <v>579.61783439490443</v>
      </c>
      <c r="J25" s="25">
        <f>VLOOKUP($B25,$N$2:$O$20,2,FALSE)</f>
        <v>0.157</v>
      </c>
      <c r="K25" s="25">
        <f>VLOOKUP($B25,$Y$2:$AA$21,3,FALSE)</f>
        <v>218.04499999999999</v>
      </c>
      <c r="L25" s="25">
        <f>VLOOKUP($B25,$Y$2:$AA$21,2,FALSE)</f>
        <v>207.77699999999999</v>
      </c>
      <c r="M25" s="23">
        <f>L25/K25</f>
        <v>0.95290880322869131</v>
      </c>
    </row>
    <row r="26" spans="1:15" x14ac:dyDescent="0.3">
      <c r="A26" s="5" t="s">
        <v>46</v>
      </c>
      <c r="B26" s="5" t="s">
        <v>69</v>
      </c>
      <c r="C26" s="5">
        <v>238</v>
      </c>
      <c r="D26" s="5"/>
      <c r="E26" s="5"/>
      <c r="F26" s="26"/>
      <c r="G26" s="26"/>
      <c r="H26" s="26"/>
      <c r="I26" s="27"/>
      <c r="J26" s="25"/>
      <c r="K26" s="25"/>
      <c r="L26" s="25"/>
      <c r="M26" s="23"/>
    </row>
    <row r="27" spans="1:15" x14ac:dyDescent="0.3">
      <c r="A27" s="5" t="s">
        <v>47</v>
      </c>
      <c r="B27" s="5" t="s">
        <v>63</v>
      </c>
      <c r="C27" s="5">
        <v>130</v>
      </c>
      <c r="D27" s="5"/>
      <c r="E27" s="5"/>
      <c r="F27" s="26"/>
      <c r="G27" s="26"/>
      <c r="H27" s="26"/>
      <c r="I27" s="27"/>
      <c r="J27" s="25"/>
      <c r="K27" s="25"/>
      <c r="L27" s="25"/>
      <c r="M27" s="23"/>
    </row>
    <row r="28" spans="1:15" x14ac:dyDescent="0.3">
      <c r="A28" s="5" t="s">
        <v>48</v>
      </c>
      <c r="B28" s="5" t="s">
        <v>33</v>
      </c>
      <c r="C28" s="5">
        <v>95</v>
      </c>
      <c r="D28" s="5">
        <f t="shared" ref="D28" si="20">VLOOKUP(SUBSTITUTE(LOWER(_xlfn.CONCAT($B28,".flexmi"))," ","_"),$U$2:$X$20,4,FALSE)</f>
        <v>67</v>
      </c>
      <c r="E28" s="5">
        <f>VLOOKUP(SUBSTITUTE(LOWER(_xlfn.CONCAT($B28,".py"))," ","_"),$Q$2:$T$20,4,FALSE)</f>
        <v>345</v>
      </c>
      <c r="F28" s="23">
        <f>D28/C28</f>
        <v>0.70526315789473681</v>
      </c>
      <c r="G28" s="23">
        <f>E28/D28</f>
        <v>5.1492537313432836</v>
      </c>
      <c r="H28" s="23">
        <f>E28/C28</f>
        <v>3.6315789473684212</v>
      </c>
      <c r="I28" s="24">
        <f>E28/J28</f>
        <v>1760.204081632653</v>
      </c>
      <c r="J28" s="25">
        <f>VLOOKUP($B28,$N$2:$O$20,2,FALSE)</f>
        <v>0.19600000000000001</v>
      </c>
      <c r="K28" s="25">
        <f>VLOOKUP($B28,$Y$2:$AA$21,3,FALSE)</f>
        <v>12.989000000000001</v>
      </c>
      <c r="L28" s="25">
        <f>VLOOKUP($B28,$Y$2:$AA$21,2,FALSE)</f>
        <v>14.67</v>
      </c>
      <c r="M28" s="23">
        <f>L28/K28</f>
        <v>1.1294171991685271</v>
      </c>
    </row>
    <row r="29" spans="1:15" x14ac:dyDescent="0.3">
      <c r="A29" s="5" t="s">
        <v>49</v>
      </c>
      <c r="B29" s="5" t="s">
        <v>34</v>
      </c>
      <c r="C29" s="5">
        <v>233</v>
      </c>
      <c r="D29" s="5"/>
      <c r="E29" s="5"/>
      <c r="F29" s="26"/>
      <c r="G29" s="26"/>
      <c r="H29" s="26"/>
      <c r="I29" s="27"/>
      <c r="J29" s="25"/>
      <c r="K29" s="25"/>
      <c r="L29" s="25"/>
      <c r="M29" s="23"/>
    </row>
    <row r="30" spans="1:15" x14ac:dyDescent="0.3">
      <c r="A30" s="5" t="s">
        <v>50</v>
      </c>
      <c r="B30" s="5" t="s">
        <v>76</v>
      </c>
      <c r="C30" s="5">
        <v>35</v>
      </c>
      <c r="D30" s="5">
        <f t="shared" ref="D30:D35" si="21">VLOOKUP(SUBSTITUTE(LOWER(_xlfn.CONCAT($B30,".flexmi"))," ","_"),$U$2:$X$20,4,FALSE)</f>
        <v>30</v>
      </c>
      <c r="E30" s="5">
        <f t="shared" ref="E30:E35" si="22">VLOOKUP(SUBSTITUTE(LOWER(_xlfn.CONCAT($B30,".py"))," ","_"),$Q$2:$T$20,4,FALSE)</f>
        <v>86</v>
      </c>
      <c r="F30" s="23">
        <f t="shared" ref="F30:G33" si="23">D30/C30</f>
        <v>0.8571428571428571</v>
      </c>
      <c r="G30" s="23">
        <f t="shared" si="23"/>
        <v>2.8666666666666667</v>
      </c>
      <c r="H30" s="23">
        <f>E30/C30</f>
        <v>2.4571428571428573</v>
      </c>
      <c r="I30" s="24">
        <f t="shared" ref="I30:I35" si="24">E30/J30</f>
        <v>601.3986013986015</v>
      </c>
      <c r="J30" s="25">
        <f t="shared" ref="J30:J35" si="25">VLOOKUP($B30,$N$2:$O$20,2,FALSE)</f>
        <v>0.14299999999999999</v>
      </c>
      <c r="K30" s="25">
        <f t="shared" ref="K30:K35" si="26">VLOOKUP($B30,$Y$2:$AA$21,3,FALSE)</f>
        <v>8.0440000000000005</v>
      </c>
      <c r="L30" s="25">
        <f t="shared" ref="L30:L35" si="27">VLOOKUP($B30,$Y$2:$AA$21,2,FALSE)</f>
        <v>15.52</v>
      </c>
      <c r="M30" s="23">
        <f>L30/K30</f>
        <v>1.9293883639980107</v>
      </c>
    </row>
    <row r="31" spans="1:15" ht="28.8" x14ac:dyDescent="0.3">
      <c r="A31" s="5" t="s">
        <v>51</v>
      </c>
      <c r="B31" s="5" t="s">
        <v>64</v>
      </c>
      <c r="C31" s="5">
        <v>143</v>
      </c>
      <c r="D31" s="5">
        <f t="shared" si="21"/>
        <v>61</v>
      </c>
      <c r="E31" s="5">
        <f t="shared" si="22"/>
        <v>146</v>
      </c>
      <c r="F31" s="23">
        <f t="shared" si="23"/>
        <v>0.42657342657342656</v>
      </c>
      <c r="G31" s="23">
        <f t="shared" si="23"/>
        <v>2.3934426229508197</v>
      </c>
      <c r="H31" s="23">
        <f>E31/C31</f>
        <v>1.020979020979021</v>
      </c>
      <c r="I31" s="24">
        <f t="shared" si="24"/>
        <v>890.2439024390244</v>
      </c>
      <c r="J31" s="25">
        <f t="shared" si="25"/>
        <v>0.16400000000000001</v>
      </c>
      <c r="K31" s="25">
        <f t="shared" si="26"/>
        <v>12.965999999999999</v>
      </c>
      <c r="L31" s="25">
        <f t="shared" si="27"/>
        <v>15.57</v>
      </c>
      <c r="M31" s="23">
        <f>L31/K31</f>
        <v>1.200832947709394</v>
      </c>
    </row>
    <row r="32" spans="1:15" x14ac:dyDescent="0.3">
      <c r="A32" s="5" t="s">
        <v>52</v>
      </c>
      <c r="B32" s="5" t="s">
        <v>35</v>
      </c>
      <c r="C32" s="5">
        <v>212</v>
      </c>
      <c r="D32" s="5">
        <f t="shared" si="21"/>
        <v>59</v>
      </c>
      <c r="E32" s="5">
        <f t="shared" si="22"/>
        <v>138</v>
      </c>
      <c r="F32" s="23">
        <f t="shared" si="23"/>
        <v>0.27830188679245282</v>
      </c>
      <c r="G32" s="23">
        <f t="shared" si="23"/>
        <v>2.3389830508474576</v>
      </c>
      <c r="H32" s="23">
        <f>E32/C32</f>
        <v>0.65094339622641506</v>
      </c>
      <c r="I32" s="24">
        <f t="shared" si="24"/>
        <v>831.3253012048192</v>
      </c>
      <c r="J32" s="25">
        <f t="shared" si="25"/>
        <v>0.16600000000000001</v>
      </c>
      <c r="K32" s="25">
        <f t="shared" si="26"/>
        <v>1.4610000000000001</v>
      </c>
      <c r="L32" s="25">
        <f t="shared" si="27"/>
        <v>4.633</v>
      </c>
      <c r="M32" s="23">
        <f>L32/K32</f>
        <v>3.171115674195756</v>
      </c>
    </row>
    <row r="33" spans="1:13" x14ac:dyDescent="0.3">
      <c r="A33" s="5" t="s">
        <v>53</v>
      </c>
      <c r="B33" s="5" t="s">
        <v>36</v>
      </c>
      <c r="C33" s="5">
        <v>52</v>
      </c>
      <c r="D33" s="5">
        <f t="shared" si="21"/>
        <v>55</v>
      </c>
      <c r="E33" s="5">
        <f t="shared" si="22"/>
        <v>176</v>
      </c>
      <c r="F33" s="23">
        <f t="shared" si="23"/>
        <v>1.0576923076923077</v>
      </c>
      <c r="G33" s="23">
        <f t="shared" si="23"/>
        <v>3.2</v>
      </c>
      <c r="H33" s="23">
        <f t="shared" ref="H33:H35" si="28">E33/C33</f>
        <v>3.3846153846153846</v>
      </c>
      <c r="I33" s="24">
        <f t="shared" si="24"/>
        <v>1029.2397660818713</v>
      </c>
      <c r="J33" s="25">
        <f t="shared" si="25"/>
        <v>0.17100000000000001</v>
      </c>
      <c r="K33" s="25">
        <f t="shared" si="26"/>
        <v>3.3889999999999998</v>
      </c>
      <c r="L33" s="25">
        <f t="shared" si="27"/>
        <v>3.875</v>
      </c>
      <c r="M33" s="23">
        <f t="shared" ref="M33:M35" si="29">L33/K33</f>
        <v>1.1434051342578933</v>
      </c>
    </row>
    <row r="34" spans="1:13" x14ac:dyDescent="0.3">
      <c r="A34" s="5" t="s">
        <v>54</v>
      </c>
      <c r="B34" s="5" t="s">
        <v>37</v>
      </c>
      <c r="C34" s="5">
        <v>30</v>
      </c>
      <c r="D34" s="5">
        <f t="shared" si="21"/>
        <v>25</v>
      </c>
      <c r="E34" s="5">
        <f t="shared" si="22"/>
        <v>85</v>
      </c>
      <c r="F34" s="23">
        <f>D34/C34</f>
        <v>0.83333333333333337</v>
      </c>
      <c r="G34" s="23">
        <f t="shared" ref="G34:G35" si="30">E34/D34</f>
        <v>3.4</v>
      </c>
      <c r="H34" s="23">
        <f t="shared" si="28"/>
        <v>2.8333333333333335</v>
      </c>
      <c r="I34" s="24">
        <f t="shared" si="24"/>
        <v>497.07602339181284</v>
      </c>
      <c r="J34" s="25">
        <f t="shared" si="25"/>
        <v>0.17100000000000001</v>
      </c>
      <c r="K34" s="25">
        <f t="shared" si="26"/>
        <v>1.7000000000000001E-2</v>
      </c>
      <c r="L34" s="25">
        <f t="shared" si="27"/>
        <v>7.8E-2</v>
      </c>
      <c r="M34" s="23">
        <f t="shared" si="29"/>
        <v>4.5882352941176467</v>
      </c>
    </row>
    <row r="35" spans="1:13" x14ac:dyDescent="0.3">
      <c r="A35" s="5" t="s">
        <v>55</v>
      </c>
      <c r="B35" s="5" t="s">
        <v>38</v>
      </c>
      <c r="C35" s="5">
        <v>356</v>
      </c>
      <c r="D35" s="5">
        <f t="shared" si="21"/>
        <v>90</v>
      </c>
      <c r="E35" s="5">
        <f t="shared" si="22"/>
        <v>644</v>
      </c>
      <c r="F35" s="23">
        <f>D35/C35</f>
        <v>0.25280898876404495</v>
      </c>
      <c r="G35" s="23">
        <f t="shared" si="30"/>
        <v>7.1555555555555559</v>
      </c>
      <c r="H35" s="23">
        <f t="shared" si="28"/>
        <v>1.8089887640449438</v>
      </c>
      <c r="I35" s="24">
        <f t="shared" si="24"/>
        <v>2914.0271493212667</v>
      </c>
      <c r="J35" s="25">
        <f t="shared" si="25"/>
        <v>0.221</v>
      </c>
      <c r="K35" s="25">
        <f t="shared" si="26"/>
        <v>34.896999999999998</v>
      </c>
      <c r="L35" s="25">
        <f t="shared" si="27"/>
        <v>54.247999999999998</v>
      </c>
      <c r="M35" s="23">
        <f t="shared" si="29"/>
        <v>1.5545175803077629</v>
      </c>
    </row>
  </sheetData>
  <sortState xmlns:xlrd2="http://schemas.microsoft.com/office/spreadsheetml/2017/richdata2" ref="U2:X13">
    <sortCondition ref="U2:U13"/>
  </sortState>
  <mergeCells count="1">
    <mergeCell ref="N1:O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24A8-6F85-4836-9DFC-E3CD6E05E2AA}">
  <dimension ref="A1:Q42"/>
  <sheetViews>
    <sheetView tabSelected="1" topLeftCell="A13" workbookViewId="0">
      <selection activeCell="G33" sqref="G33"/>
    </sheetView>
  </sheetViews>
  <sheetFormatPr defaultRowHeight="14.4" x14ac:dyDescent="0.3"/>
  <cols>
    <col min="1" max="1" width="5.21875" bestFit="1" customWidth="1"/>
    <col min="2" max="2" width="7.5546875" bestFit="1" customWidth="1"/>
    <col min="3" max="3" width="10.33203125" bestFit="1" customWidth="1"/>
    <col min="4" max="4" width="8.33203125" bestFit="1" customWidth="1"/>
    <col min="5" max="5" width="8.33203125" customWidth="1"/>
    <col min="6" max="6" width="17.77734375" bestFit="1" customWidth="1"/>
    <col min="7" max="7" width="18.5546875" bestFit="1" customWidth="1"/>
    <col min="8" max="8" width="15.6640625" bestFit="1" customWidth="1"/>
    <col min="9" max="10" width="17.44140625" customWidth="1"/>
    <col min="11" max="11" width="15.21875" bestFit="1" customWidth="1"/>
    <col min="12" max="14" width="15.21875" customWidth="1"/>
    <col min="15" max="15" width="16.5546875" bestFit="1" customWidth="1"/>
    <col min="16" max="16" width="19" bestFit="1" customWidth="1"/>
    <col min="17" max="17" width="17.5546875" bestFit="1" customWidth="1"/>
  </cols>
  <sheetData>
    <row r="1" spans="1:17" x14ac:dyDescent="0.3">
      <c r="A1" t="str">
        <f>DATA!A1</f>
        <v>Code</v>
      </c>
      <c r="B1" t="str">
        <f>DATA!C1</f>
        <v>Ori
LoC</v>
      </c>
      <c r="C1" t="str">
        <f>DATA!D1</f>
        <v>Model
LoC</v>
      </c>
      <c r="D1" t="str">
        <f>DATA!E1</f>
        <v>Gen
LoC</v>
      </c>
      <c r="F1" t="str">
        <f>DATA!F1</f>
        <v>Model LoC/
Ori LoC</v>
      </c>
      <c r="G1" t="str">
        <f>DATA!G1</f>
        <v>Gen LoC/
Model LoC</v>
      </c>
      <c r="H1" t="str">
        <f>DATA!H1</f>
        <v>Gen LoC/
Ori LoC</v>
      </c>
      <c r="I1" t="str">
        <f>DATA!A1</f>
        <v>Code</v>
      </c>
      <c r="J1" t="str">
        <f>DATA!E1</f>
        <v>Gen
LoC</v>
      </c>
      <c r="K1" t="str">
        <f>DATA!J1</f>
        <v>Generation
Time</v>
      </c>
      <c r="L1" t="str">
        <f>DATA!I1</f>
        <v>Gen LoC/
Gen Time</v>
      </c>
      <c r="M1" t="str">
        <f>DATA!C1</f>
        <v>Ori
LoC</v>
      </c>
      <c r="N1" t="str">
        <f>DATA!A1</f>
        <v>Code</v>
      </c>
      <c r="O1" t="str">
        <f>DATA!K1</f>
        <v>Original
Exec Time</v>
      </c>
      <c r="P1" t="str">
        <f>DATA!L1</f>
        <v>Generated
Exec Time</v>
      </c>
      <c r="Q1" t="str">
        <f>DATA!M1</f>
        <v>Gen Time/
Ori Time</v>
      </c>
    </row>
    <row r="2" spans="1:17" x14ac:dyDescent="0.3">
      <c r="A2" t="str">
        <f>DATA!A12</f>
        <v>E11</v>
      </c>
      <c r="B2">
        <f>DATA!C12</f>
        <v>30</v>
      </c>
      <c r="C2">
        <f>DATA!D12</f>
        <v>25</v>
      </c>
      <c r="D2">
        <f>DATA!E12</f>
        <v>85</v>
      </c>
      <c r="F2">
        <f>C2/B2</f>
        <v>0.83333333333333337</v>
      </c>
      <c r="G2">
        <f>DATA!G2</f>
        <v>3.1219512195121952</v>
      </c>
      <c r="H2">
        <f>DATA!H2</f>
        <v>0.96240601503759393</v>
      </c>
      <c r="I2" t="str">
        <f>DATA!A2</f>
        <v>E01</v>
      </c>
      <c r="J2">
        <f>DATA!E2</f>
        <v>128</v>
      </c>
      <c r="K2">
        <f>DATA!J2</f>
        <v>0.16800000000000001</v>
      </c>
      <c r="L2">
        <f>DATA!I2</f>
        <v>761.90476190476181</v>
      </c>
      <c r="M2">
        <f>DATA!C12</f>
        <v>30</v>
      </c>
      <c r="N2" t="str">
        <f>DATA!A12</f>
        <v>E11</v>
      </c>
      <c r="O2">
        <f>DATA!K12</f>
        <v>1.7000000000000001E-2</v>
      </c>
      <c r="P2">
        <f>DATA!L12</f>
        <v>7.8E-2</v>
      </c>
      <c r="Q2">
        <f>DATA!M12</f>
        <v>4.5882352941176467</v>
      </c>
    </row>
    <row r="3" spans="1:17" x14ac:dyDescent="0.3">
      <c r="A3" t="str">
        <f>DATA!A8</f>
        <v>E07</v>
      </c>
      <c r="B3">
        <f>DATA!C8</f>
        <v>35</v>
      </c>
      <c r="C3">
        <f>DATA!D8</f>
        <v>30</v>
      </c>
      <c r="D3">
        <f>DATA!E8</f>
        <v>86</v>
      </c>
      <c r="F3">
        <f t="shared" ref="F3:F22" si="0">C3/B3</f>
        <v>0.8571428571428571</v>
      </c>
      <c r="G3">
        <f>DATA!G3</f>
        <v>4.5945945945945947</v>
      </c>
      <c r="H3">
        <f>DATA!H3</f>
        <v>0.66147859922178986</v>
      </c>
      <c r="I3" t="str">
        <f>DATA!A3</f>
        <v>E02</v>
      </c>
      <c r="J3">
        <f>DATA!E3</f>
        <v>170</v>
      </c>
      <c r="K3">
        <f>DATA!J3</f>
        <v>0.16800000000000001</v>
      </c>
      <c r="L3">
        <f>DATA!I3</f>
        <v>1011.9047619047618</v>
      </c>
      <c r="M3">
        <f>DATA!C8</f>
        <v>35</v>
      </c>
      <c r="N3" t="str">
        <f>DATA!A10</f>
        <v>E09</v>
      </c>
      <c r="O3">
        <f>DATA!K10</f>
        <v>1.4610000000000001</v>
      </c>
      <c r="P3">
        <f>DATA!L10</f>
        <v>4.633</v>
      </c>
      <c r="Q3">
        <f>DATA!M10</f>
        <v>3.171115674195756</v>
      </c>
    </row>
    <row r="4" spans="1:17" x14ac:dyDescent="0.3">
      <c r="A4" t="str">
        <f>DATA!A4</f>
        <v>E03</v>
      </c>
      <c r="B4">
        <f>DATA!C4</f>
        <v>50</v>
      </c>
      <c r="C4">
        <f>DATA!D4</f>
        <v>50</v>
      </c>
      <c r="D4">
        <f>DATA!E4</f>
        <v>375</v>
      </c>
      <c r="F4">
        <f t="shared" si="0"/>
        <v>1</v>
      </c>
      <c r="G4">
        <f>DATA!G4</f>
        <v>7.5</v>
      </c>
      <c r="H4">
        <f>DATA!H4</f>
        <v>7.5</v>
      </c>
      <c r="I4" t="str">
        <f>DATA!A4</f>
        <v>E03</v>
      </c>
      <c r="J4">
        <f>DATA!E4</f>
        <v>375</v>
      </c>
      <c r="K4">
        <f>DATA!J4</f>
        <v>0.185</v>
      </c>
      <c r="L4">
        <f>DATA!I4</f>
        <v>2027.0270270270271</v>
      </c>
      <c r="M4">
        <f>DATA!C4</f>
        <v>50</v>
      </c>
      <c r="N4" t="str">
        <f>DATA!A11</f>
        <v>E10</v>
      </c>
      <c r="O4">
        <f>DATA!K11</f>
        <v>3.3889999999999998</v>
      </c>
      <c r="P4">
        <f>DATA!L11</f>
        <v>3.875</v>
      </c>
      <c r="Q4">
        <f>DATA!M11</f>
        <v>1.1434051342578933</v>
      </c>
    </row>
    <row r="5" spans="1:17" x14ac:dyDescent="0.3">
      <c r="A5" t="str">
        <f>DATA!A11</f>
        <v>E10</v>
      </c>
      <c r="B5">
        <f>DATA!C11</f>
        <v>52</v>
      </c>
      <c r="C5">
        <f>DATA!D11</f>
        <v>55</v>
      </c>
      <c r="D5">
        <f>DATA!E11</f>
        <v>176</v>
      </c>
      <c r="F5">
        <f t="shared" si="0"/>
        <v>1.0576923076923077</v>
      </c>
      <c r="G5">
        <f>DATA!G5</f>
        <v>3.5757575757575757</v>
      </c>
      <c r="H5">
        <f>DATA!H5</f>
        <v>1.2688172043010753</v>
      </c>
      <c r="I5" t="str">
        <f>DATA!A5</f>
        <v>E04</v>
      </c>
      <c r="J5">
        <f>DATA!E5</f>
        <v>118</v>
      </c>
      <c r="K5">
        <f>DATA!J5</f>
        <v>0.17299999999999999</v>
      </c>
      <c r="L5">
        <f>DATA!I5</f>
        <v>682.08092485549139</v>
      </c>
      <c r="M5">
        <f>DATA!C11</f>
        <v>52</v>
      </c>
      <c r="N5" t="str">
        <f>DATA!A3</f>
        <v>E02</v>
      </c>
      <c r="O5">
        <f>DATA!K3</f>
        <v>7.9249999999999998</v>
      </c>
      <c r="P5">
        <f>DATA!L3</f>
        <v>2.3340000000000001</v>
      </c>
      <c r="Q5">
        <f>DATA!M3</f>
        <v>0.29451104100946374</v>
      </c>
    </row>
    <row r="6" spans="1:17" x14ac:dyDescent="0.3">
      <c r="A6" t="str">
        <f>DATA!A5</f>
        <v>E04</v>
      </c>
      <c r="B6">
        <f>DATA!C5</f>
        <v>93</v>
      </c>
      <c r="C6">
        <f>DATA!D5</f>
        <v>33</v>
      </c>
      <c r="D6">
        <f>DATA!E5</f>
        <v>118</v>
      </c>
      <c r="F6">
        <f t="shared" si="0"/>
        <v>0.35483870967741937</v>
      </c>
      <c r="G6">
        <f>DATA!G6</f>
        <v>2.4594594594594597</v>
      </c>
      <c r="H6">
        <f>DATA!H6</f>
        <v>0.88349514563106801</v>
      </c>
      <c r="I6" t="str">
        <f>DATA!A6</f>
        <v>E05</v>
      </c>
      <c r="J6">
        <f>DATA!E6</f>
        <v>91</v>
      </c>
      <c r="K6">
        <f>DATA!J6</f>
        <v>0.157</v>
      </c>
      <c r="L6">
        <f>DATA!I6</f>
        <v>579.61783439490443</v>
      </c>
      <c r="M6">
        <f>DATA!C5</f>
        <v>93</v>
      </c>
      <c r="N6" t="str">
        <f>DATA!A8</f>
        <v>E07</v>
      </c>
      <c r="O6">
        <f>DATA!K8</f>
        <v>8.0440000000000005</v>
      </c>
      <c r="P6">
        <f>DATA!L8</f>
        <v>15.52</v>
      </c>
      <c r="Q6">
        <f>DATA!M8</f>
        <v>1.9293883639980107</v>
      </c>
    </row>
    <row r="7" spans="1:17" x14ac:dyDescent="0.3">
      <c r="A7" t="str">
        <f>DATA!A7</f>
        <v>E06</v>
      </c>
      <c r="B7">
        <f>DATA!C7</f>
        <v>95</v>
      </c>
      <c r="C7">
        <f>DATA!D7</f>
        <v>67</v>
      </c>
      <c r="D7">
        <f>DATA!E7</f>
        <v>345</v>
      </c>
      <c r="F7">
        <f t="shared" si="0"/>
        <v>0.70526315789473681</v>
      </c>
      <c r="G7">
        <f>DATA!G7</f>
        <v>5.1492537313432836</v>
      </c>
      <c r="H7">
        <f>DATA!H7</f>
        <v>3.6315789473684212</v>
      </c>
      <c r="I7" t="str">
        <f>DATA!A7</f>
        <v>E06</v>
      </c>
      <c r="J7">
        <f>DATA!E7</f>
        <v>345</v>
      </c>
      <c r="K7">
        <f>DATA!J7</f>
        <v>0.19600000000000001</v>
      </c>
      <c r="L7">
        <f>DATA!I7</f>
        <v>1760.204081632653</v>
      </c>
      <c r="M7">
        <f>DATA!C7</f>
        <v>95</v>
      </c>
      <c r="N7" t="str">
        <f>DATA!A9</f>
        <v>E08</v>
      </c>
      <c r="O7">
        <f>DATA!K9</f>
        <v>12.965999999999999</v>
      </c>
      <c r="P7">
        <f>DATA!L9</f>
        <v>15.57</v>
      </c>
      <c r="Q7">
        <f>DATA!M9</f>
        <v>1.200832947709394</v>
      </c>
    </row>
    <row r="8" spans="1:17" x14ac:dyDescent="0.3">
      <c r="A8" t="str">
        <f>DATA!A6</f>
        <v>E05</v>
      </c>
      <c r="B8">
        <f>DATA!C6</f>
        <v>103</v>
      </c>
      <c r="C8">
        <f>DATA!D6</f>
        <v>37</v>
      </c>
      <c r="D8">
        <f>DATA!E6</f>
        <v>91</v>
      </c>
      <c r="F8">
        <f t="shared" si="0"/>
        <v>0.35922330097087379</v>
      </c>
      <c r="G8">
        <f>DATA!G8</f>
        <v>2.8666666666666667</v>
      </c>
      <c r="H8">
        <f>DATA!H8</f>
        <v>2.4571428571428573</v>
      </c>
      <c r="I8" t="str">
        <f>DATA!A8</f>
        <v>E07</v>
      </c>
      <c r="J8">
        <f>DATA!E8</f>
        <v>86</v>
      </c>
      <c r="K8">
        <f>DATA!J8</f>
        <v>0.14299999999999999</v>
      </c>
      <c r="L8">
        <f>DATA!I8</f>
        <v>601.3986013986015</v>
      </c>
      <c r="M8">
        <f>DATA!C6</f>
        <v>103</v>
      </c>
      <c r="N8" t="str">
        <f>DATA!A7</f>
        <v>E06</v>
      </c>
      <c r="O8">
        <f>DATA!K7</f>
        <v>12.989000000000001</v>
      </c>
      <c r="P8">
        <f>DATA!L7</f>
        <v>14.67</v>
      </c>
      <c r="Q8">
        <f>DATA!M7</f>
        <v>1.1294171991685271</v>
      </c>
    </row>
    <row r="9" spans="1:17" x14ac:dyDescent="0.3">
      <c r="A9" t="str">
        <f>DATA!A2</f>
        <v>E01</v>
      </c>
      <c r="B9">
        <f>DATA!C2</f>
        <v>133</v>
      </c>
      <c r="C9">
        <f>DATA!D2</f>
        <v>41</v>
      </c>
      <c r="D9">
        <f>DATA!E2</f>
        <v>128</v>
      </c>
      <c r="F9">
        <f t="shared" si="0"/>
        <v>0.30827067669172931</v>
      </c>
      <c r="G9">
        <f>DATA!G9</f>
        <v>2.3934426229508197</v>
      </c>
      <c r="H9">
        <f>DATA!H9</f>
        <v>1.020979020979021</v>
      </c>
      <c r="I9" t="str">
        <f>DATA!A9</f>
        <v>E08</v>
      </c>
      <c r="J9">
        <f>DATA!E9</f>
        <v>146</v>
      </c>
      <c r="K9">
        <f>DATA!J9</f>
        <v>0.16400000000000001</v>
      </c>
      <c r="L9">
        <f>DATA!I9</f>
        <v>890.2439024390244</v>
      </c>
      <c r="M9">
        <f>DATA!C2</f>
        <v>133</v>
      </c>
      <c r="N9" t="str">
        <f>DATA!A4</f>
        <v>E03</v>
      </c>
      <c r="O9">
        <f>DATA!K4</f>
        <v>20.991</v>
      </c>
      <c r="P9">
        <f>DATA!L4</f>
        <v>20.23</v>
      </c>
      <c r="Q9">
        <f>DATA!M4</f>
        <v>0.96374636749082943</v>
      </c>
    </row>
    <row r="10" spans="1:17" x14ac:dyDescent="0.3">
      <c r="A10" t="str">
        <f>DATA!A9</f>
        <v>E08</v>
      </c>
      <c r="B10">
        <f>DATA!C9</f>
        <v>143</v>
      </c>
      <c r="C10">
        <f>DATA!D9</f>
        <v>61</v>
      </c>
      <c r="D10">
        <f>DATA!E9</f>
        <v>146</v>
      </c>
      <c r="F10">
        <f t="shared" si="0"/>
        <v>0.42657342657342656</v>
      </c>
      <c r="G10">
        <f>DATA!G10</f>
        <v>2.3389830508474576</v>
      </c>
      <c r="H10">
        <f>DATA!H10</f>
        <v>0.65094339622641506</v>
      </c>
      <c r="I10" t="str">
        <f>DATA!A10</f>
        <v>E09</v>
      </c>
      <c r="J10">
        <f>DATA!E10</f>
        <v>138</v>
      </c>
      <c r="K10">
        <f>DATA!J10</f>
        <v>0.16600000000000001</v>
      </c>
      <c r="L10">
        <f>DATA!I10</f>
        <v>831.3253012048192</v>
      </c>
      <c r="M10">
        <f>DATA!C9</f>
        <v>143</v>
      </c>
      <c r="N10" t="str">
        <f>DATA!A5</f>
        <v>E04</v>
      </c>
      <c r="O10">
        <f>DATA!K5</f>
        <v>29.927</v>
      </c>
      <c r="P10">
        <f>DATA!L5</f>
        <v>30.210999999999999</v>
      </c>
      <c r="Q10">
        <f>DATA!M5</f>
        <v>1.0094897584121361</v>
      </c>
    </row>
    <row r="11" spans="1:17" x14ac:dyDescent="0.3">
      <c r="A11" t="str">
        <f>DATA!A10</f>
        <v>E09</v>
      </c>
      <c r="B11">
        <f>DATA!C10</f>
        <v>212</v>
      </c>
      <c r="C11">
        <f>DATA!D10</f>
        <v>59</v>
      </c>
      <c r="D11">
        <f>DATA!E10</f>
        <v>138</v>
      </c>
      <c r="F11">
        <f t="shared" si="0"/>
        <v>0.27830188679245282</v>
      </c>
      <c r="G11">
        <f>DATA!G11</f>
        <v>3.2</v>
      </c>
      <c r="H11">
        <f>DATA!H11</f>
        <v>3.3846153846153846</v>
      </c>
      <c r="I11" t="str">
        <f>DATA!A11</f>
        <v>E10</v>
      </c>
      <c r="J11">
        <f>DATA!E11</f>
        <v>176</v>
      </c>
      <c r="K11">
        <f>DATA!J11</f>
        <v>0.17100000000000001</v>
      </c>
      <c r="L11">
        <f>DATA!I11</f>
        <v>1029.2397660818713</v>
      </c>
      <c r="M11">
        <f>DATA!C10</f>
        <v>212</v>
      </c>
      <c r="N11" t="str">
        <f>DATA!A13</f>
        <v>E12</v>
      </c>
      <c r="O11">
        <f>DATA!K13</f>
        <v>34.896999999999998</v>
      </c>
      <c r="P11">
        <f>DATA!L13</f>
        <v>54.247999999999998</v>
      </c>
      <c r="Q11">
        <f>DATA!M13</f>
        <v>1.5545175803077629</v>
      </c>
    </row>
    <row r="12" spans="1:17" x14ac:dyDescent="0.3">
      <c r="A12" t="str">
        <f>DATA!A3</f>
        <v>E02</v>
      </c>
      <c r="B12">
        <f>DATA!C3</f>
        <v>257</v>
      </c>
      <c r="C12">
        <f>DATA!D3</f>
        <v>37</v>
      </c>
      <c r="D12">
        <f>DATA!E3</f>
        <v>170</v>
      </c>
      <c r="F12">
        <f t="shared" si="0"/>
        <v>0.14396887159533073</v>
      </c>
      <c r="G12">
        <f>DATA!G12</f>
        <v>3.4</v>
      </c>
      <c r="H12">
        <f>DATA!H12</f>
        <v>2.8333333333333335</v>
      </c>
      <c r="I12" t="str">
        <f>DATA!A12</f>
        <v>E11</v>
      </c>
      <c r="J12">
        <f>DATA!E12</f>
        <v>85</v>
      </c>
      <c r="K12">
        <f>DATA!J12</f>
        <v>0.17100000000000001</v>
      </c>
      <c r="L12">
        <f>DATA!I12</f>
        <v>497.07602339181284</v>
      </c>
      <c r="M12">
        <f>DATA!C3</f>
        <v>257</v>
      </c>
      <c r="N12" t="str">
        <f>DATA!A2</f>
        <v>E01</v>
      </c>
      <c r="O12">
        <f>DATA!K2</f>
        <v>96.206000000000003</v>
      </c>
      <c r="P12">
        <f>DATA!L2</f>
        <v>102.97799999999999</v>
      </c>
      <c r="Q12">
        <f>DATA!M2</f>
        <v>1.0703906201276427</v>
      </c>
    </row>
    <row r="13" spans="1:17" x14ac:dyDescent="0.3">
      <c r="A13" t="str">
        <f>DATA!A13</f>
        <v>E12</v>
      </c>
      <c r="B13">
        <f>DATA!C13</f>
        <v>356</v>
      </c>
      <c r="C13">
        <f>DATA!D13</f>
        <v>90</v>
      </c>
      <c r="D13">
        <f>DATA!E13</f>
        <v>644</v>
      </c>
      <c r="F13">
        <f t="shared" si="0"/>
        <v>0.25280898876404495</v>
      </c>
      <c r="G13">
        <f>DATA!G13</f>
        <v>7.1555555555555559</v>
      </c>
      <c r="H13">
        <f>DATA!H13</f>
        <v>1.8089887640449438</v>
      </c>
      <c r="I13" t="str">
        <f>DATA!A13</f>
        <v>E12</v>
      </c>
      <c r="J13">
        <f>DATA!E13</f>
        <v>644</v>
      </c>
      <c r="K13">
        <f>DATA!J13</f>
        <v>0.221</v>
      </c>
      <c r="L13">
        <f>J13/K13</f>
        <v>2914.0271493212667</v>
      </c>
      <c r="M13">
        <f>DATA!C13</f>
        <v>356</v>
      </c>
      <c r="N13" t="str">
        <f>DATA!A6</f>
        <v>E05</v>
      </c>
      <c r="O13">
        <f>DATA!K6</f>
        <v>218.04499999999999</v>
      </c>
      <c r="P13">
        <f>DATA!L6</f>
        <v>207.77699999999999</v>
      </c>
      <c r="Q13">
        <f>DATA!M6</f>
        <v>0.95290880322869131</v>
      </c>
    </row>
    <row r="14" spans="1:17" x14ac:dyDescent="0.3">
      <c r="A14" t="str">
        <f>DATA!A14</f>
        <v>E13</v>
      </c>
      <c r="B14">
        <f>DATA!C14</f>
        <v>90</v>
      </c>
      <c r="C14">
        <f>DATA!D14</f>
        <v>0</v>
      </c>
      <c r="D14">
        <f>DATA!E14</f>
        <v>0</v>
      </c>
      <c r="F14">
        <f t="shared" si="0"/>
        <v>0</v>
      </c>
      <c r="G14">
        <f>DATA!G14</f>
        <v>0</v>
      </c>
      <c r="H14">
        <f>DATA!H14</f>
        <v>0</v>
      </c>
      <c r="K14">
        <f>DATA!J14</f>
        <v>0</v>
      </c>
      <c r="O14">
        <f>DATA!K14</f>
        <v>0</v>
      </c>
      <c r="P14">
        <f>DATA!L14</f>
        <v>0</v>
      </c>
      <c r="Q14">
        <f>DATA!M14</f>
        <v>0</v>
      </c>
    </row>
    <row r="15" spans="1:17" x14ac:dyDescent="0.3">
      <c r="A15" t="str">
        <f>DATA!A15</f>
        <v>E14</v>
      </c>
      <c r="B15">
        <f>DATA!C15</f>
        <v>238</v>
      </c>
      <c r="C15">
        <f>DATA!D15</f>
        <v>0</v>
      </c>
      <c r="D15">
        <f>DATA!E15</f>
        <v>0</v>
      </c>
      <c r="F15">
        <f t="shared" si="0"/>
        <v>0</v>
      </c>
      <c r="G15">
        <f>DATA!G15</f>
        <v>0</v>
      </c>
      <c r="H15">
        <f>DATA!H15</f>
        <v>0</v>
      </c>
      <c r="K15">
        <f>DATA!J15</f>
        <v>0</v>
      </c>
      <c r="O15">
        <f>DATA!K15</f>
        <v>0</v>
      </c>
      <c r="P15">
        <f>DATA!L15</f>
        <v>0</v>
      </c>
      <c r="Q15">
        <f>DATA!M15</f>
        <v>0</v>
      </c>
    </row>
    <row r="16" spans="1:17" x14ac:dyDescent="0.3">
      <c r="A16" t="str">
        <f>DATA!A16</f>
        <v>E15</v>
      </c>
      <c r="B16">
        <f>DATA!C16</f>
        <v>130</v>
      </c>
      <c r="C16">
        <f>DATA!D16</f>
        <v>0</v>
      </c>
      <c r="D16">
        <f>DATA!E16</f>
        <v>0</v>
      </c>
      <c r="F16">
        <f t="shared" si="0"/>
        <v>0</v>
      </c>
      <c r="G16">
        <f>DATA!G16</f>
        <v>0</v>
      </c>
      <c r="H16">
        <f>DATA!H16</f>
        <v>0</v>
      </c>
      <c r="K16">
        <f>DATA!J16</f>
        <v>0</v>
      </c>
      <c r="O16">
        <f>DATA!K16</f>
        <v>0</v>
      </c>
      <c r="P16">
        <f>DATA!L16</f>
        <v>0</v>
      </c>
      <c r="Q16">
        <f>DATA!M16</f>
        <v>0</v>
      </c>
    </row>
    <row r="17" spans="1:17" x14ac:dyDescent="0.3">
      <c r="A17" t="str">
        <f>DATA!A17</f>
        <v>E16</v>
      </c>
      <c r="B17">
        <f>DATA!C17</f>
        <v>233</v>
      </c>
      <c r="C17">
        <f>DATA!D17</f>
        <v>0</v>
      </c>
      <c r="D17">
        <f>DATA!E17</f>
        <v>0</v>
      </c>
      <c r="F17">
        <f t="shared" si="0"/>
        <v>0</v>
      </c>
      <c r="G17">
        <f>DATA!G17</f>
        <v>0</v>
      </c>
      <c r="H17">
        <f>DATA!H17</f>
        <v>0</v>
      </c>
      <c r="K17">
        <f>DATA!J17</f>
        <v>0</v>
      </c>
      <c r="O17">
        <f>DATA!K17</f>
        <v>0</v>
      </c>
      <c r="P17">
        <f>DATA!L17</f>
        <v>0</v>
      </c>
      <c r="Q17">
        <f>DATA!M17</f>
        <v>0</v>
      </c>
    </row>
    <row r="18" spans="1:17" x14ac:dyDescent="0.3">
      <c r="A18" t="str">
        <f>DATA!A18</f>
        <v>E17</v>
      </c>
      <c r="B18">
        <f>DATA!C18</f>
        <v>54</v>
      </c>
      <c r="C18">
        <f>DATA!D18</f>
        <v>0</v>
      </c>
      <c r="D18">
        <f>DATA!E18</f>
        <v>0</v>
      </c>
      <c r="F18">
        <f t="shared" si="0"/>
        <v>0</v>
      </c>
      <c r="G18">
        <f>DATA!G18</f>
        <v>0</v>
      </c>
      <c r="H18">
        <f>DATA!H18</f>
        <v>0</v>
      </c>
      <c r="K18">
        <f>DATA!J18</f>
        <v>0</v>
      </c>
      <c r="O18">
        <f>DATA!K18</f>
        <v>0</v>
      </c>
      <c r="P18">
        <f>DATA!L18</f>
        <v>0</v>
      </c>
      <c r="Q18">
        <f>DATA!M18</f>
        <v>0</v>
      </c>
    </row>
    <row r="19" spans="1:17" x14ac:dyDescent="0.3">
      <c r="A19" t="str">
        <f>DATA!A19</f>
        <v>E18</v>
      </c>
      <c r="B19">
        <f>DATA!C19</f>
        <v>52</v>
      </c>
      <c r="C19">
        <f>DATA!D19</f>
        <v>0</v>
      </c>
      <c r="D19">
        <f>DATA!E19</f>
        <v>0</v>
      </c>
      <c r="F19">
        <f t="shared" si="0"/>
        <v>0</v>
      </c>
      <c r="G19">
        <f>DATA!G19</f>
        <v>0</v>
      </c>
      <c r="H19">
        <f>DATA!H19</f>
        <v>0</v>
      </c>
      <c r="K19">
        <f>DATA!J19</f>
        <v>0</v>
      </c>
      <c r="O19">
        <f>DATA!K19</f>
        <v>0</v>
      </c>
      <c r="P19">
        <f>DATA!L19</f>
        <v>0</v>
      </c>
      <c r="Q19">
        <f>DATA!M19</f>
        <v>0</v>
      </c>
    </row>
    <row r="20" spans="1:17" x14ac:dyDescent="0.3">
      <c r="A20" t="str">
        <f>DATA!A20</f>
        <v>E19</v>
      </c>
      <c r="B20">
        <f>DATA!C20</f>
        <v>64</v>
      </c>
      <c r="C20">
        <f>DATA!D20</f>
        <v>0</v>
      </c>
      <c r="D20">
        <f>DATA!E20</f>
        <v>0</v>
      </c>
      <c r="F20">
        <f t="shared" si="0"/>
        <v>0</v>
      </c>
      <c r="G20">
        <f>DATA!G20</f>
        <v>0</v>
      </c>
      <c r="H20">
        <f>DATA!H20</f>
        <v>0</v>
      </c>
      <c r="K20">
        <f>DATA!J20</f>
        <v>0</v>
      </c>
      <c r="O20">
        <f>DATA!K20</f>
        <v>0</v>
      </c>
      <c r="P20">
        <f>DATA!L20</f>
        <v>0</v>
      </c>
      <c r="Q20">
        <f>DATA!M20</f>
        <v>0</v>
      </c>
    </row>
    <row r="21" spans="1:17" x14ac:dyDescent="0.3">
      <c r="A21" t="str">
        <f>DATA!A21</f>
        <v>E20</v>
      </c>
      <c r="B21">
        <f>DATA!C21</f>
        <v>66</v>
      </c>
      <c r="C21">
        <f>DATA!D21</f>
        <v>0</v>
      </c>
      <c r="D21">
        <f>DATA!E21</f>
        <v>0</v>
      </c>
      <c r="F21">
        <f t="shared" si="0"/>
        <v>0</v>
      </c>
      <c r="G21">
        <f>DATA!G21</f>
        <v>0</v>
      </c>
      <c r="H21">
        <f>DATA!H21</f>
        <v>0</v>
      </c>
      <c r="K21">
        <f>DATA!J21</f>
        <v>0</v>
      </c>
      <c r="O21">
        <f>DATA!K21</f>
        <v>0</v>
      </c>
      <c r="P21">
        <f>DATA!L21</f>
        <v>0</v>
      </c>
      <c r="Q21">
        <f>DATA!M21</f>
        <v>0</v>
      </c>
    </row>
    <row r="22" spans="1:17" x14ac:dyDescent="0.3">
      <c r="A22" t="str">
        <f>DATA!A22</f>
        <v>E21</v>
      </c>
      <c r="B22">
        <f>DATA!C22</f>
        <v>82</v>
      </c>
      <c r="C22">
        <f>DATA!D22</f>
        <v>0</v>
      </c>
      <c r="D22">
        <f>DATA!E22</f>
        <v>0</v>
      </c>
      <c r="F22">
        <f t="shared" si="0"/>
        <v>0</v>
      </c>
      <c r="G22">
        <f>DATA!G22</f>
        <v>0</v>
      </c>
      <c r="H22">
        <f>DATA!H22</f>
        <v>0</v>
      </c>
      <c r="K22">
        <f>DATA!J22</f>
        <v>0</v>
      </c>
      <c r="O22">
        <f>DATA!K22</f>
        <v>0</v>
      </c>
      <c r="P22">
        <f>DATA!L22</f>
        <v>0</v>
      </c>
      <c r="Q22">
        <f>DATA!M22</f>
        <v>0</v>
      </c>
    </row>
    <row r="41" spans="8:9" ht="15" x14ac:dyDescent="0.35">
      <c r="H41" s="38">
        <v>210</v>
      </c>
      <c r="I41">
        <v>297</v>
      </c>
    </row>
    <row r="42" spans="8:9" x14ac:dyDescent="0.3">
      <c r="H42">
        <v>6.4</v>
      </c>
      <c r="I42">
        <f>I41/H41*H42</f>
        <v>9.0514285714285716</v>
      </c>
    </row>
  </sheetData>
  <autoFilter ref="N1:Q13" xr:uid="{842724A8-6F85-4836-9DFC-E3CD6E05E2AA}">
    <sortState xmlns:xlrd2="http://schemas.microsoft.com/office/spreadsheetml/2017/richdata2" ref="N2:Q13">
      <sortCondition ref="O2:O13"/>
    </sortState>
  </autoFilter>
  <sortState xmlns:xlrd2="http://schemas.microsoft.com/office/spreadsheetml/2017/richdata2" ref="A2:D13">
    <sortCondition ref="B2:B13"/>
  </sortState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D5A8-C06A-4F70-992A-697E1321E65C}">
  <dimension ref="A1:A2"/>
  <sheetViews>
    <sheetView workbookViewId="0">
      <selection activeCell="A2" sqref="A2"/>
    </sheetView>
  </sheetViews>
  <sheetFormatPr defaultRowHeight="14.4" x14ac:dyDescent="0.3"/>
  <cols>
    <col min="1" max="1" width="68.21875" customWidth="1"/>
  </cols>
  <sheetData>
    <row r="1" spans="1:1" x14ac:dyDescent="0.3">
      <c r="A1" t="s">
        <v>157</v>
      </c>
    </row>
    <row r="2" spans="1:1" x14ac:dyDescent="0.3">
      <c r="A2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3FFB-2A97-4834-8D15-15C8B072EA2B}">
  <dimension ref="A1:G22"/>
  <sheetViews>
    <sheetView zoomScaleNormal="100" workbookViewId="0">
      <pane xSplit="1" ySplit="1" topLeftCell="D5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4.4" x14ac:dyDescent="0.3"/>
  <cols>
    <col min="1" max="1" width="5.33203125" bestFit="1" customWidth="1"/>
    <col min="2" max="2" width="23.109375" bestFit="1" customWidth="1"/>
    <col min="3" max="3" width="14.44140625" bestFit="1" customWidth="1"/>
    <col min="4" max="4" width="13.88671875" bestFit="1" customWidth="1"/>
    <col min="5" max="5" width="18.44140625" customWidth="1"/>
    <col min="6" max="6" width="28.77734375" customWidth="1"/>
    <col min="7" max="7" width="11.44140625" bestFit="1" customWidth="1"/>
  </cols>
  <sheetData>
    <row r="1" spans="1:7" ht="28.8" x14ac:dyDescent="0.3">
      <c r="A1" s="12" t="s">
        <v>70</v>
      </c>
      <c r="B1" s="12" t="s">
        <v>122</v>
      </c>
      <c r="C1" s="12" t="s">
        <v>95</v>
      </c>
      <c r="D1" s="12" t="s">
        <v>96</v>
      </c>
      <c r="E1" s="12" t="s">
        <v>101</v>
      </c>
      <c r="F1" s="12" t="s">
        <v>102</v>
      </c>
      <c r="G1" s="12" t="s">
        <v>142</v>
      </c>
    </row>
    <row r="2" spans="1:7" ht="57.6" x14ac:dyDescent="0.3">
      <c r="A2" s="37" t="s">
        <v>40</v>
      </c>
      <c r="B2" s="8" t="s">
        <v>30</v>
      </c>
      <c r="C2" s="9" t="s">
        <v>97</v>
      </c>
      <c r="D2" s="9" t="s">
        <v>104</v>
      </c>
      <c r="E2" s="9" t="s">
        <v>118</v>
      </c>
      <c r="F2" s="10" t="s">
        <v>123</v>
      </c>
      <c r="G2" s="15">
        <v>28</v>
      </c>
    </row>
    <row r="3" spans="1:7" ht="57.6" x14ac:dyDescent="0.3">
      <c r="A3" s="37" t="s">
        <v>41</v>
      </c>
      <c r="B3" s="8" t="s">
        <v>141</v>
      </c>
      <c r="C3" s="9" t="s">
        <v>140</v>
      </c>
      <c r="D3" s="9" t="s">
        <v>106</v>
      </c>
      <c r="E3" s="9" t="s">
        <v>117</v>
      </c>
      <c r="F3" s="10" t="s">
        <v>124</v>
      </c>
      <c r="G3" s="15">
        <v>13</v>
      </c>
    </row>
    <row r="4" spans="1:7" ht="28.8" x14ac:dyDescent="0.3">
      <c r="A4" s="37" t="s">
        <v>42</v>
      </c>
      <c r="B4" s="8" t="s">
        <v>61</v>
      </c>
      <c r="C4" s="9" t="s">
        <v>97</v>
      </c>
      <c r="D4" s="9" t="s">
        <v>106</v>
      </c>
      <c r="E4" s="9" t="s">
        <v>119</v>
      </c>
      <c r="F4" s="10" t="s">
        <v>120</v>
      </c>
      <c r="G4" s="16">
        <v>11</v>
      </c>
    </row>
    <row r="5" spans="1:7" ht="28.8" x14ac:dyDescent="0.3">
      <c r="A5" s="37" t="s">
        <v>43</v>
      </c>
      <c r="B5" s="8" t="s">
        <v>62</v>
      </c>
      <c r="C5" s="9" t="s">
        <v>97</v>
      </c>
      <c r="D5" s="9" t="s">
        <v>106</v>
      </c>
      <c r="E5" s="9" t="s">
        <v>121</v>
      </c>
      <c r="F5" s="9" t="s">
        <v>125</v>
      </c>
      <c r="G5" s="16">
        <v>8</v>
      </c>
    </row>
    <row r="6" spans="1:7" ht="28.8" x14ac:dyDescent="0.3">
      <c r="A6" s="37" t="s">
        <v>44</v>
      </c>
      <c r="B6" s="8" t="s">
        <v>32</v>
      </c>
      <c r="C6" s="9" t="s">
        <v>97</v>
      </c>
      <c r="D6" s="9" t="s">
        <v>106</v>
      </c>
      <c r="E6" s="9" t="s">
        <v>116</v>
      </c>
      <c r="F6" s="10" t="s">
        <v>126</v>
      </c>
      <c r="G6" s="15">
        <v>5</v>
      </c>
    </row>
    <row r="7" spans="1:7" ht="43.2" x14ac:dyDescent="0.3">
      <c r="A7" s="37" t="s">
        <v>45</v>
      </c>
      <c r="B7" s="8" t="s">
        <v>33</v>
      </c>
      <c r="C7" s="9" t="s">
        <v>97</v>
      </c>
      <c r="D7" s="9" t="s">
        <v>104</v>
      </c>
      <c r="E7" s="9" t="s">
        <v>110</v>
      </c>
      <c r="F7" s="10" t="s">
        <v>129</v>
      </c>
      <c r="G7" s="16">
        <v>13</v>
      </c>
    </row>
    <row r="8" spans="1:7" ht="28.8" x14ac:dyDescent="0.3">
      <c r="A8" s="37" t="s">
        <v>46</v>
      </c>
      <c r="B8" s="8" t="s">
        <v>76</v>
      </c>
      <c r="C8" s="9" t="s">
        <v>97</v>
      </c>
      <c r="D8" s="11" t="s">
        <v>104</v>
      </c>
      <c r="E8" s="9" t="s">
        <v>107</v>
      </c>
      <c r="F8" s="10" t="s">
        <v>111</v>
      </c>
      <c r="G8" s="16">
        <v>2</v>
      </c>
    </row>
    <row r="9" spans="1:7" ht="57.6" x14ac:dyDescent="0.3">
      <c r="A9" s="37" t="s">
        <v>47</v>
      </c>
      <c r="B9" s="8" t="s">
        <v>64</v>
      </c>
      <c r="C9" s="9" t="s">
        <v>140</v>
      </c>
      <c r="D9" s="9" t="s">
        <v>10</v>
      </c>
      <c r="E9" s="9" t="s">
        <v>108</v>
      </c>
      <c r="F9" s="10" t="s">
        <v>131</v>
      </c>
      <c r="G9" s="15">
        <v>26</v>
      </c>
    </row>
    <row r="10" spans="1:7" ht="57.6" x14ac:dyDescent="0.3">
      <c r="A10" s="37" t="s">
        <v>48</v>
      </c>
      <c r="B10" s="8" t="s">
        <v>35</v>
      </c>
      <c r="C10" s="9" t="s">
        <v>140</v>
      </c>
      <c r="D10" s="9" t="s">
        <v>10</v>
      </c>
      <c r="E10" s="9" t="s">
        <v>12</v>
      </c>
      <c r="F10" s="10" t="s">
        <v>132</v>
      </c>
      <c r="G10" s="16">
        <v>16</v>
      </c>
    </row>
    <row r="11" spans="1:7" ht="72" x14ac:dyDescent="0.3">
      <c r="A11" s="37" t="s">
        <v>49</v>
      </c>
      <c r="B11" s="8" t="s">
        <v>36</v>
      </c>
      <c r="C11" s="9" t="s">
        <v>97</v>
      </c>
      <c r="D11" s="9" t="s">
        <v>137</v>
      </c>
      <c r="E11" s="9" t="s">
        <v>105</v>
      </c>
      <c r="F11" s="10" t="s">
        <v>113</v>
      </c>
      <c r="G11" s="16">
        <v>13</v>
      </c>
    </row>
    <row r="12" spans="1:7" x14ac:dyDescent="0.3">
      <c r="A12" s="37" t="s">
        <v>50</v>
      </c>
      <c r="B12" s="8" t="s">
        <v>37</v>
      </c>
      <c r="C12" s="9" t="s">
        <v>103</v>
      </c>
      <c r="D12" s="9" t="s">
        <v>104</v>
      </c>
      <c r="E12" s="9" t="s">
        <v>12</v>
      </c>
      <c r="F12" s="10" t="s">
        <v>111</v>
      </c>
      <c r="G12" s="16">
        <v>2</v>
      </c>
    </row>
    <row r="13" spans="1:7" ht="57.6" x14ac:dyDescent="0.3">
      <c r="A13" s="37" t="s">
        <v>51</v>
      </c>
      <c r="B13" s="8" t="s">
        <v>38</v>
      </c>
      <c r="C13" s="9" t="s">
        <v>143</v>
      </c>
      <c r="D13" s="9" t="s">
        <v>139</v>
      </c>
      <c r="E13" s="9" t="s">
        <v>135</v>
      </c>
      <c r="F13" s="10" t="s">
        <v>131</v>
      </c>
      <c r="G13" s="16">
        <v>90</v>
      </c>
    </row>
    <row r="14" spans="1:7" ht="72" x14ac:dyDescent="0.3">
      <c r="A14" s="36" t="s">
        <v>52</v>
      </c>
      <c r="B14" s="8" t="s">
        <v>31</v>
      </c>
      <c r="C14" s="9" t="s">
        <v>97</v>
      </c>
      <c r="D14" s="9" t="s">
        <v>137</v>
      </c>
      <c r="E14" s="9" t="s">
        <v>105</v>
      </c>
      <c r="F14" s="10" t="s">
        <v>113</v>
      </c>
      <c r="G14" s="15">
        <v>31</v>
      </c>
    </row>
    <row r="15" spans="1:7" ht="43.2" x14ac:dyDescent="0.3">
      <c r="A15" s="36" t="s">
        <v>53</v>
      </c>
      <c r="B15" s="8" t="s">
        <v>69</v>
      </c>
      <c r="C15" s="9" t="s">
        <v>97</v>
      </c>
      <c r="D15" s="9" t="s">
        <v>138</v>
      </c>
      <c r="E15" s="9" t="s">
        <v>12</v>
      </c>
      <c r="F15" s="10" t="s">
        <v>127</v>
      </c>
      <c r="G15" s="15">
        <v>6</v>
      </c>
    </row>
    <row r="16" spans="1:7" ht="28.8" x14ac:dyDescent="0.3">
      <c r="A16" s="36" t="s">
        <v>54</v>
      </c>
      <c r="B16" s="8" t="s">
        <v>63</v>
      </c>
      <c r="C16" s="9" t="s">
        <v>100</v>
      </c>
      <c r="D16" s="9" t="s">
        <v>106</v>
      </c>
      <c r="E16" s="9" t="s">
        <v>110</v>
      </c>
      <c r="F16" s="9" t="s">
        <v>128</v>
      </c>
      <c r="G16" s="15">
        <v>7</v>
      </c>
    </row>
    <row r="17" spans="1:7" ht="43.2" x14ac:dyDescent="0.3">
      <c r="A17" s="36" t="s">
        <v>55</v>
      </c>
      <c r="B17" s="8" t="s">
        <v>34</v>
      </c>
      <c r="C17" s="9" t="s">
        <v>140</v>
      </c>
      <c r="D17" s="9" t="s">
        <v>106</v>
      </c>
      <c r="E17" s="9" t="s">
        <v>107</v>
      </c>
      <c r="F17" s="10" t="s">
        <v>130</v>
      </c>
      <c r="G17" s="15">
        <v>9</v>
      </c>
    </row>
    <row r="18" spans="1:7" ht="43.2" x14ac:dyDescent="0.3">
      <c r="A18" s="35" t="s">
        <v>56</v>
      </c>
      <c r="B18" s="8" t="s">
        <v>65</v>
      </c>
      <c r="C18" s="9" t="s">
        <v>97</v>
      </c>
      <c r="D18" s="9" t="s">
        <v>10</v>
      </c>
      <c r="E18" s="9" t="s">
        <v>109</v>
      </c>
      <c r="F18" s="9" t="s">
        <v>114</v>
      </c>
      <c r="G18" s="15">
        <v>7</v>
      </c>
    </row>
    <row r="19" spans="1:7" ht="43.2" x14ac:dyDescent="0.3">
      <c r="A19" s="35" t="s">
        <v>57</v>
      </c>
      <c r="B19" s="8" t="s">
        <v>66</v>
      </c>
      <c r="C19" s="9" t="s">
        <v>97</v>
      </c>
      <c r="D19" s="9" t="s">
        <v>10</v>
      </c>
      <c r="E19" s="9" t="s">
        <v>109</v>
      </c>
      <c r="F19" s="9" t="s">
        <v>133</v>
      </c>
      <c r="G19" s="15">
        <v>4</v>
      </c>
    </row>
    <row r="20" spans="1:7" ht="43.2" x14ac:dyDescent="0.3">
      <c r="A20" s="35" t="s">
        <v>58</v>
      </c>
      <c r="B20" s="8" t="s">
        <v>67</v>
      </c>
      <c r="C20" s="9" t="s">
        <v>98</v>
      </c>
      <c r="D20" s="9" t="s">
        <v>99</v>
      </c>
      <c r="E20" s="9" t="s">
        <v>109</v>
      </c>
      <c r="F20" s="9" t="s">
        <v>112</v>
      </c>
      <c r="G20" s="15">
        <v>7</v>
      </c>
    </row>
    <row r="21" spans="1:7" ht="28.8" x14ac:dyDescent="0.3">
      <c r="A21" s="35" t="s">
        <v>59</v>
      </c>
      <c r="B21" s="8" t="s">
        <v>68</v>
      </c>
      <c r="C21" s="9" t="s">
        <v>100</v>
      </c>
      <c r="D21" s="9" t="s">
        <v>10</v>
      </c>
      <c r="E21" s="9" t="s">
        <v>104</v>
      </c>
      <c r="F21" s="9" t="s">
        <v>115</v>
      </c>
      <c r="G21" s="15">
        <v>4</v>
      </c>
    </row>
    <row r="22" spans="1:7" ht="57.6" x14ac:dyDescent="0.3">
      <c r="A22" s="35" t="s">
        <v>60</v>
      </c>
      <c r="B22" s="13" t="s">
        <v>39</v>
      </c>
      <c r="C22" s="14" t="s">
        <v>97</v>
      </c>
      <c r="D22" s="14" t="s">
        <v>10</v>
      </c>
      <c r="E22" s="14" t="s">
        <v>136</v>
      </c>
      <c r="F22" s="14" t="s">
        <v>134</v>
      </c>
      <c r="G22" s="17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metafair classifier</vt:lpstr>
      <vt:lpstr>DATA</vt:lpstr>
      <vt:lpstr>SUMMARY</vt:lpstr>
      <vt:lpstr>Sheet3</vt:lpstr>
      <vt:lpstr>tutorial_medical_experiment-ori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Yohannis</dc:creator>
  <cp:lastModifiedBy>Alfa Yohannis</cp:lastModifiedBy>
  <cp:lastPrinted>2022-05-14T14:51:10Z</cp:lastPrinted>
  <dcterms:created xsi:type="dcterms:W3CDTF">2022-03-10T23:10:02Z</dcterms:created>
  <dcterms:modified xsi:type="dcterms:W3CDTF">2022-05-14T15:14:52Z</dcterms:modified>
</cp:coreProperties>
</file>