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-集团公司\1-综合评估\省公司重点指标通报\家庭市场经营评估通报（2017年3月）\"/>
    </mc:Choice>
  </mc:AlternateContent>
  <bookViews>
    <workbookView xWindow="0" yWindow="0" windowWidth="18144" windowHeight="7464"/>
  </bookViews>
  <sheets>
    <sheet name="3月家宽评估明细" sheetId="1" r:id="rId1"/>
    <sheet name="通报指标" sheetId="2" r:id="rId2"/>
  </sheets>
  <externalReferences>
    <externalReference r:id="rId3"/>
    <externalReference r:id="rId4"/>
  </externalReferences>
  <definedNames>
    <definedName name="liwang17031">'3月家宽评估明细'!$M$3:$M$6,'3月家宽评估明细'!$M$8:$M$15,'3月家宽评估明细'!$M$17:$M$33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" l="1"/>
  <c r="K33" i="2"/>
  <c r="L33" i="2" s="1"/>
  <c r="I33" i="2"/>
  <c r="G33" i="2"/>
  <c r="H33" i="2" s="1"/>
  <c r="M32" i="2"/>
  <c r="K32" i="2"/>
  <c r="L32" i="2" s="1"/>
  <c r="I32" i="2"/>
  <c r="G32" i="2"/>
  <c r="H32" i="2" s="1"/>
  <c r="M31" i="2"/>
  <c r="K31" i="2"/>
  <c r="L31" i="2" s="1"/>
  <c r="I31" i="2"/>
  <c r="G31" i="2"/>
  <c r="H31" i="2" s="1"/>
  <c r="M30" i="2"/>
  <c r="K30" i="2"/>
  <c r="I30" i="2"/>
  <c r="J30" i="2" s="1"/>
  <c r="G30" i="2"/>
  <c r="M29" i="2"/>
  <c r="K29" i="2"/>
  <c r="I29" i="2"/>
  <c r="J29" i="2" s="1"/>
  <c r="G29" i="2"/>
  <c r="M28" i="2"/>
  <c r="K28" i="2"/>
  <c r="L28" i="2" s="1"/>
  <c r="I28" i="2"/>
  <c r="G28" i="2"/>
  <c r="H28" i="2" s="1"/>
  <c r="M27" i="2"/>
  <c r="K27" i="2"/>
  <c r="L27" i="2" s="1"/>
  <c r="I27" i="2"/>
  <c r="G27" i="2"/>
  <c r="H27" i="2" s="1"/>
  <c r="M26" i="2"/>
  <c r="K26" i="2"/>
  <c r="I26" i="2"/>
  <c r="J26" i="2" s="1"/>
  <c r="G26" i="2"/>
  <c r="M25" i="2"/>
  <c r="K25" i="2"/>
  <c r="L25" i="2" s="1"/>
  <c r="I25" i="2"/>
  <c r="J25" i="2" s="1"/>
  <c r="G25" i="2"/>
  <c r="H25" i="2" s="1"/>
  <c r="M24" i="2"/>
  <c r="K24" i="2"/>
  <c r="L24" i="2" s="1"/>
  <c r="I24" i="2"/>
  <c r="J24" i="2" s="1"/>
  <c r="G24" i="2"/>
  <c r="H24" i="2" s="1"/>
  <c r="M23" i="2"/>
  <c r="K23" i="2"/>
  <c r="I23" i="2"/>
  <c r="G23" i="2"/>
  <c r="M22" i="2"/>
  <c r="K22" i="2"/>
  <c r="L22" i="2" s="1"/>
  <c r="I22" i="2"/>
  <c r="J22" i="2" s="1"/>
  <c r="G22" i="2"/>
  <c r="H22" i="2" s="1"/>
  <c r="M21" i="2"/>
  <c r="K21" i="2"/>
  <c r="L21" i="2" s="1"/>
  <c r="I21" i="2"/>
  <c r="J21" i="2" s="1"/>
  <c r="G21" i="2"/>
  <c r="H21" i="2" s="1"/>
  <c r="M20" i="2"/>
  <c r="K20" i="2"/>
  <c r="I20" i="2"/>
  <c r="G20" i="2"/>
  <c r="M19" i="2"/>
  <c r="K19" i="2"/>
  <c r="L19" i="2" s="1"/>
  <c r="I19" i="2"/>
  <c r="J19" i="2" s="1"/>
  <c r="G19" i="2"/>
  <c r="H19" i="2" s="1"/>
  <c r="M18" i="2"/>
  <c r="K18" i="2"/>
  <c r="I18" i="2"/>
  <c r="G18" i="2"/>
  <c r="M17" i="2"/>
  <c r="K17" i="2"/>
  <c r="L17" i="2" s="1"/>
  <c r="I17" i="2"/>
  <c r="J17" i="2" s="1"/>
  <c r="G17" i="2"/>
  <c r="H17" i="2" s="1"/>
  <c r="M16" i="2"/>
  <c r="K16" i="2"/>
  <c r="I16" i="2"/>
  <c r="G16" i="2"/>
  <c r="M15" i="2"/>
  <c r="K15" i="2"/>
  <c r="L15" i="2" s="1"/>
  <c r="I15" i="2"/>
  <c r="J15" i="2" s="1"/>
  <c r="G15" i="2"/>
  <c r="H15" i="2" s="1"/>
  <c r="M14" i="2"/>
  <c r="K14" i="2"/>
  <c r="I14" i="2"/>
  <c r="G14" i="2"/>
  <c r="M13" i="2"/>
  <c r="K13" i="2"/>
  <c r="L13" i="2" s="1"/>
  <c r="I13" i="2"/>
  <c r="J13" i="2" s="1"/>
  <c r="G13" i="2"/>
  <c r="H13" i="2" s="1"/>
  <c r="M12" i="2"/>
  <c r="K12" i="2"/>
  <c r="I12" i="2"/>
  <c r="G12" i="2"/>
  <c r="M11" i="2"/>
  <c r="K11" i="2"/>
  <c r="L11" i="2" s="1"/>
  <c r="I11" i="2"/>
  <c r="J11" i="2" s="1"/>
  <c r="G11" i="2"/>
  <c r="H11" i="2" s="1"/>
  <c r="M10" i="2"/>
  <c r="K10" i="2"/>
  <c r="I10" i="2"/>
  <c r="G10" i="2"/>
  <c r="M9" i="2"/>
  <c r="K9" i="2"/>
  <c r="L9" i="2" s="1"/>
  <c r="I9" i="2"/>
  <c r="J9" i="2" s="1"/>
  <c r="G9" i="2"/>
  <c r="H9" i="2" s="1"/>
  <c r="M8" i="2"/>
  <c r="K8" i="2"/>
  <c r="L8" i="2" s="1"/>
  <c r="I8" i="2"/>
  <c r="J8" i="2" s="1"/>
  <c r="G8" i="2"/>
  <c r="H8" i="2" s="1"/>
  <c r="M7" i="2"/>
  <c r="K7" i="2"/>
  <c r="I7" i="2"/>
  <c r="G7" i="2"/>
  <c r="M6" i="2"/>
  <c r="K6" i="2"/>
  <c r="L6" i="2" s="1"/>
  <c r="I6" i="2"/>
  <c r="J3" i="2" s="1"/>
  <c r="G6" i="2"/>
  <c r="H6" i="2" s="1"/>
  <c r="M5" i="2"/>
  <c r="K5" i="2"/>
  <c r="J5" i="2"/>
  <c r="I5" i="2"/>
  <c r="G5" i="2"/>
  <c r="M4" i="2"/>
  <c r="K4" i="2"/>
  <c r="L5" i="2" s="1"/>
  <c r="I4" i="2"/>
  <c r="J4" i="2" s="1"/>
  <c r="G4" i="2"/>
  <c r="H5" i="2" s="1"/>
  <c r="M3" i="2"/>
  <c r="K3" i="2"/>
  <c r="L29" i="2" s="1"/>
  <c r="I3" i="2"/>
  <c r="J32" i="2" s="1"/>
  <c r="H3" i="2"/>
  <c r="G3" i="2"/>
  <c r="H29" i="2" s="1"/>
  <c r="B73" i="1"/>
  <c r="O68" i="1"/>
  <c r="O64" i="1"/>
  <c r="W33" i="1"/>
  <c r="U33" i="1"/>
  <c r="S33" i="1"/>
  <c r="Q33" i="1"/>
  <c r="O33" i="1"/>
  <c r="M33" i="1"/>
  <c r="K33" i="1"/>
  <c r="I33" i="1"/>
  <c r="G33" i="1"/>
  <c r="E33" i="1"/>
  <c r="C33" i="1"/>
  <c r="W32" i="1"/>
  <c r="U32" i="1"/>
  <c r="S32" i="1"/>
  <c r="Q32" i="1"/>
  <c r="O32" i="1"/>
  <c r="M32" i="1"/>
  <c r="K32" i="1"/>
  <c r="I32" i="1"/>
  <c r="G32" i="1"/>
  <c r="E32" i="1"/>
  <c r="C32" i="1"/>
  <c r="W31" i="1"/>
  <c r="U31" i="1"/>
  <c r="S31" i="1"/>
  <c r="Q31" i="1"/>
  <c r="O31" i="1"/>
  <c r="M31" i="1"/>
  <c r="K31" i="1"/>
  <c r="I31" i="1"/>
  <c r="G31" i="1"/>
  <c r="E31" i="1"/>
  <c r="C31" i="1"/>
  <c r="W30" i="1"/>
  <c r="U30" i="1"/>
  <c r="S30" i="1"/>
  <c r="Q30" i="1"/>
  <c r="O30" i="1"/>
  <c r="M30" i="1"/>
  <c r="K30" i="1"/>
  <c r="I30" i="1"/>
  <c r="G30" i="1"/>
  <c r="E30" i="1"/>
  <c r="C30" i="1"/>
  <c r="W29" i="1"/>
  <c r="U29" i="1"/>
  <c r="S29" i="1"/>
  <c r="Q29" i="1"/>
  <c r="O29" i="1"/>
  <c r="O66" i="1" s="1"/>
  <c r="M29" i="1"/>
  <c r="K29" i="1"/>
  <c r="K66" i="1" s="1"/>
  <c r="I29" i="1"/>
  <c r="G29" i="1"/>
  <c r="E29" i="1"/>
  <c r="C29" i="1"/>
  <c r="W28" i="1"/>
  <c r="U28" i="1"/>
  <c r="S28" i="1"/>
  <c r="Q28" i="1"/>
  <c r="O28" i="1"/>
  <c r="M28" i="1"/>
  <c r="K28" i="1"/>
  <c r="I28" i="1"/>
  <c r="G28" i="1"/>
  <c r="E28" i="1"/>
  <c r="C28" i="1"/>
  <c r="W27" i="1"/>
  <c r="U27" i="1"/>
  <c r="S27" i="1"/>
  <c r="Q27" i="1"/>
  <c r="O27" i="1"/>
  <c r="M27" i="1"/>
  <c r="K27" i="1"/>
  <c r="I27" i="1"/>
  <c r="G27" i="1"/>
  <c r="E27" i="1"/>
  <c r="C27" i="1"/>
  <c r="W26" i="1"/>
  <c r="U26" i="1"/>
  <c r="S26" i="1"/>
  <c r="Q26" i="1"/>
  <c r="O26" i="1"/>
  <c r="M26" i="1"/>
  <c r="K26" i="1"/>
  <c r="I26" i="1"/>
  <c r="G26" i="1"/>
  <c r="E26" i="1"/>
  <c r="C26" i="1"/>
  <c r="W25" i="1"/>
  <c r="U25" i="1"/>
  <c r="S25" i="1"/>
  <c r="Q25" i="1"/>
  <c r="O25" i="1"/>
  <c r="O62" i="1" s="1"/>
  <c r="M25" i="1"/>
  <c r="K25" i="1"/>
  <c r="I25" i="1"/>
  <c r="G25" i="1"/>
  <c r="E25" i="1"/>
  <c r="C25" i="1"/>
  <c r="W24" i="1"/>
  <c r="U24" i="1"/>
  <c r="S24" i="1"/>
  <c r="Q24" i="1"/>
  <c r="O24" i="1"/>
  <c r="M24" i="1"/>
  <c r="K24" i="1"/>
  <c r="I24" i="1"/>
  <c r="G24" i="1"/>
  <c r="E24" i="1"/>
  <c r="C24" i="1"/>
  <c r="W23" i="1"/>
  <c r="U23" i="1"/>
  <c r="S23" i="1"/>
  <c r="Q23" i="1"/>
  <c r="O23" i="1"/>
  <c r="M23" i="1"/>
  <c r="K23" i="1"/>
  <c r="I23" i="1"/>
  <c r="G23" i="1"/>
  <c r="E23" i="1"/>
  <c r="C23" i="1"/>
  <c r="W22" i="1"/>
  <c r="U22" i="1"/>
  <c r="S22" i="1"/>
  <c r="Q22" i="1"/>
  <c r="O22" i="1"/>
  <c r="M22" i="1"/>
  <c r="K22" i="1"/>
  <c r="I22" i="1"/>
  <c r="G22" i="1"/>
  <c r="E22" i="1"/>
  <c r="C22" i="1"/>
  <c r="W21" i="1"/>
  <c r="U21" i="1"/>
  <c r="S21" i="1"/>
  <c r="T21" i="1" s="1"/>
  <c r="Q21" i="1"/>
  <c r="O21" i="1"/>
  <c r="O58" i="1" s="1"/>
  <c r="M21" i="1"/>
  <c r="K21" i="1"/>
  <c r="I21" i="1"/>
  <c r="G21" i="1"/>
  <c r="E21" i="1"/>
  <c r="C21" i="1"/>
  <c r="W20" i="1"/>
  <c r="U20" i="1"/>
  <c r="S20" i="1"/>
  <c r="Q20" i="1"/>
  <c r="O20" i="1"/>
  <c r="M20" i="1"/>
  <c r="K20" i="1"/>
  <c r="I20" i="1"/>
  <c r="G20" i="1"/>
  <c r="E20" i="1"/>
  <c r="C20" i="1"/>
  <c r="W19" i="1"/>
  <c r="U19" i="1"/>
  <c r="S19" i="1"/>
  <c r="Q19" i="1"/>
  <c r="O19" i="1"/>
  <c r="O56" i="1" s="1"/>
  <c r="M19" i="1"/>
  <c r="K19" i="1"/>
  <c r="I19" i="1"/>
  <c r="G19" i="1"/>
  <c r="E19" i="1"/>
  <c r="C19" i="1"/>
  <c r="W18" i="1"/>
  <c r="U18" i="1"/>
  <c r="S18" i="1"/>
  <c r="Q18" i="1"/>
  <c r="O18" i="1"/>
  <c r="M18" i="1"/>
  <c r="K18" i="1"/>
  <c r="I18" i="1"/>
  <c r="G18" i="1"/>
  <c r="E18" i="1"/>
  <c r="C18" i="1"/>
  <c r="W17" i="1"/>
  <c r="U17" i="1"/>
  <c r="S17" i="1"/>
  <c r="Q17" i="1"/>
  <c r="O17" i="1"/>
  <c r="O54" i="1" s="1"/>
  <c r="M17" i="1"/>
  <c r="K17" i="1"/>
  <c r="I17" i="1"/>
  <c r="H17" i="1"/>
  <c r="G17" i="1"/>
  <c r="E17" i="1"/>
  <c r="C17" i="1"/>
  <c r="W16" i="1"/>
  <c r="U16" i="1"/>
  <c r="S16" i="1"/>
  <c r="Q16" i="1"/>
  <c r="O16" i="1"/>
  <c r="M16" i="1"/>
  <c r="K16" i="1"/>
  <c r="I16" i="1"/>
  <c r="G16" i="1"/>
  <c r="E16" i="1"/>
  <c r="C16" i="1"/>
  <c r="W15" i="1"/>
  <c r="U15" i="1"/>
  <c r="S15" i="1"/>
  <c r="Q15" i="1"/>
  <c r="O15" i="1"/>
  <c r="M15" i="1"/>
  <c r="K15" i="1"/>
  <c r="I15" i="1"/>
  <c r="G15" i="1"/>
  <c r="E15" i="1"/>
  <c r="C15" i="1"/>
  <c r="W14" i="1"/>
  <c r="U14" i="1"/>
  <c r="S14" i="1"/>
  <c r="Q14" i="1"/>
  <c r="O14" i="1"/>
  <c r="M14" i="1"/>
  <c r="K14" i="1"/>
  <c r="I14" i="1"/>
  <c r="G14" i="1"/>
  <c r="E14" i="1"/>
  <c r="C14" i="1"/>
  <c r="W13" i="1"/>
  <c r="U13" i="1"/>
  <c r="S13" i="1"/>
  <c r="Q13" i="1"/>
  <c r="O13" i="1"/>
  <c r="M13" i="1"/>
  <c r="K13" i="1"/>
  <c r="I13" i="1"/>
  <c r="G13" i="1"/>
  <c r="E13" i="1"/>
  <c r="C13" i="1"/>
  <c r="W12" i="1"/>
  <c r="U12" i="1"/>
  <c r="S12" i="1"/>
  <c r="Q12" i="1"/>
  <c r="O12" i="1"/>
  <c r="M12" i="1"/>
  <c r="K12" i="1"/>
  <c r="I12" i="1"/>
  <c r="G12" i="1"/>
  <c r="E12" i="1"/>
  <c r="C12" i="1"/>
  <c r="W11" i="1"/>
  <c r="X11" i="1" s="1"/>
  <c r="U11" i="1"/>
  <c r="S11" i="1"/>
  <c r="Q11" i="1"/>
  <c r="O11" i="1"/>
  <c r="O48" i="1" s="1"/>
  <c r="M11" i="1"/>
  <c r="K11" i="1"/>
  <c r="I11" i="1"/>
  <c r="G11" i="1"/>
  <c r="E11" i="1"/>
  <c r="C11" i="1"/>
  <c r="W10" i="1"/>
  <c r="U10" i="1"/>
  <c r="S10" i="1"/>
  <c r="Q10" i="1"/>
  <c r="R10" i="1" s="1"/>
  <c r="O10" i="1"/>
  <c r="M10" i="1"/>
  <c r="K10" i="1"/>
  <c r="I10" i="1"/>
  <c r="G10" i="1"/>
  <c r="E10" i="1"/>
  <c r="C10" i="1"/>
  <c r="W9" i="1"/>
  <c r="U9" i="1"/>
  <c r="S9" i="1"/>
  <c r="Q9" i="1"/>
  <c r="O9" i="1"/>
  <c r="O46" i="1" s="1"/>
  <c r="M9" i="1"/>
  <c r="K9" i="1"/>
  <c r="I9" i="1"/>
  <c r="G9" i="1"/>
  <c r="E9" i="1"/>
  <c r="C9" i="1"/>
  <c r="W8" i="1"/>
  <c r="U8" i="1"/>
  <c r="S8" i="1"/>
  <c r="Q8" i="1"/>
  <c r="O8" i="1"/>
  <c r="M8" i="1"/>
  <c r="K8" i="1"/>
  <c r="I8" i="1"/>
  <c r="G8" i="1"/>
  <c r="E8" i="1"/>
  <c r="C8" i="1"/>
  <c r="W7" i="1"/>
  <c r="U7" i="1"/>
  <c r="S7" i="1"/>
  <c r="Q7" i="1"/>
  <c r="O7" i="1"/>
  <c r="O44" i="1" s="1"/>
  <c r="N7" i="1"/>
  <c r="K7" i="1"/>
  <c r="I7" i="1"/>
  <c r="G7" i="1"/>
  <c r="E7" i="1"/>
  <c r="C7" i="1"/>
  <c r="W6" i="1"/>
  <c r="X6" i="1" s="1"/>
  <c r="U6" i="1"/>
  <c r="S6" i="1"/>
  <c r="Q6" i="1"/>
  <c r="O6" i="1"/>
  <c r="O43" i="1" s="1"/>
  <c r="M6" i="1"/>
  <c r="K6" i="1"/>
  <c r="I6" i="1"/>
  <c r="G6" i="1"/>
  <c r="E6" i="1"/>
  <c r="C6" i="1"/>
  <c r="W5" i="1"/>
  <c r="U5" i="1"/>
  <c r="V5" i="1" s="1"/>
  <c r="S5" i="1"/>
  <c r="Q5" i="1"/>
  <c r="O5" i="1"/>
  <c r="M5" i="1"/>
  <c r="K5" i="1"/>
  <c r="I5" i="1"/>
  <c r="G5" i="1"/>
  <c r="E5" i="1"/>
  <c r="F5" i="1" s="1"/>
  <c r="C5" i="1"/>
  <c r="W4" i="1"/>
  <c r="U4" i="1"/>
  <c r="V4" i="1" s="1"/>
  <c r="S4" i="1"/>
  <c r="Q4" i="1"/>
  <c r="O4" i="1"/>
  <c r="O41" i="1" s="1"/>
  <c r="M4" i="1"/>
  <c r="N4" i="1" s="1"/>
  <c r="K4" i="1"/>
  <c r="I4" i="1"/>
  <c r="G4" i="1"/>
  <c r="E4" i="1"/>
  <c r="F4" i="1" s="1"/>
  <c r="C4" i="1"/>
  <c r="W3" i="1"/>
  <c r="U3" i="1"/>
  <c r="S3" i="1"/>
  <c r="Q3" i="1"/>
  <c r="O3" i="1"/>
  <c r="M3" i="1"/>
  <c r="K3" i="1"/>
  <c r="K54" i="1" s="1"/>
  <c r="I3" i="1"/>
  <c r="G3" i="1"/>
  <c r="E3" i="1"/>
  <c r="E65" i="1" s="1"/>
  <c r="C3" i="1"/>
  <c r="L3" i="2" l="1"/>
  <c r="H7" i="2"/>
  <c r="L7" i="2"/>
  <c r="H12" i="2"/>
  <c r="L12" i="2"/>
  <c r="J18" i="2"/>
  <c r="H26" i="2"/>
  <c r="L26" i="2"/>
  <c r="H30" i="2"/>
  <c r="L30" i="2"/>
  <c r="J33" i="2"/>
  <c r="H4" i="2"/>
  <c r="L4" i="2"/>
  <c r="J6" i="2"/>
  <c r="H10" i="2"/>
  <c r="L10" i="2"/>
  <c r="J12" i="2"/>
  <c r="H14" i="2"/>
  <c r="L14" i="2"/>
  <c r="J16" i="2"/>
  <c r="H18" i="2"/>
  <c r="L18" i="2"/>
  <c r="J20" i="2"/>
  <c r="H23" i="2"/>
  <c r="L23" i="2"/>
  <c r="J10" i="2"/>
  <c r="J14" i="2"/>
  <c r="H16" i="2"/>
  <c r="L16" i="2"/>
  <c r="H20" i="2"/>
  <c r="L20" i="2"/>
  <c r="J23" i="2"/>
  <c r="J28" i="2"/>
  <c r="J7" i="2"/>
  <c r="J27" i="2"/>
  <c r="J31" i="2"/>
  <c r="I60" i="1"/>
  <c r="J23" i="1"/>
  <c r="K62" i="1"/>
  <c r="F27" i="1"/>
  <c r="L27" i="1"/>
  <c r="F29" i="1"/>
  <c r="M41" i="1"/>
  <c r="C67" i="1"/>
  <c r="C63" i="1"/>
  <c r="C59" i="1"/>
  <c r="C55" i="1"/>
  <c r="C50" i="1"/>
  <c r="Q50" i="1" s="1"/>
  <c r="C46" i="1"/>
  <c r="C41" i="1"/>
  <c r="C69" i="1"/>
  <c r="C65" i="1"/>
  <c r="C61" i="1"/>
  <c r="C57" i="1"/>
  <c r="C52" i="1"/>
  <c r="C48" i="1"/>
  <c r="C64" i="1"/>
  <c r="C56" i="1"/>
  <c r="C47" i="1"/>
  <c r="C42" i="1"/>
  <c r="C68" i="1"/>
  <c r="C60" i="1"/>
  <c r="C51" i="1"/>
  <c r="C44" i="1"/>
  <c r="C66" i="1"/>
  <c r="D33" i="1"/>
  <c r="D27" i="1"/>
  <c r="C62" i="1"/>
  <c r="Q62" i="1" s="1"/>
  <c r="C53" i="1"/>
  <c r="C43" i="1"/>
  <c r="C54" i="1"/>
  <c r="D29" i="1"/>
  <c r="D11" i="1"/>
  <c r="C49" i="1"/>
  <c r="D31" i="1"/>
  <c r="D21" i="1"/>
  <c r="C70" i="1"/>
  <c r="C45" i="1"/>
  <c r="C40" i="1"/>
  <c r="J26" i="1"/>
  <c r="J3" i="1"/>
  <c r="I63" i="1"/>
  <c r="I40" i="1"/>
  <c r="J28" i="1"/>
  <c r="J18" i="1"/>
  <c r="D4" i="1"/>
  <c r="T4" i="1"/>
  <c r="J10" i="1"/>
  <c r="D13" i="1"/>
  <c r="P14" i="1"/>
  <c r="O51" i="1"/>
  <c r="R15" i="1"/>
  <c r="X16" i="1"/>
  <c r="X17" i="1"/>
  <c r="I55" i="1"/>
  <c r="P19" i="1"/>
  <c r="X21" i="1"/>
  <c r="I59" i="1"/>
  <c r="J22" i="1"/>
  <c r="R25" i="1"/>
  <c r="X25" i="1"/>
  <c r="R27" i="1"/>
  <c r="D3" i="1"/>
  <c r="K40" i="1"/>
  <c r="L23" i="1"/>
  <c r="K70" i="1"/>
  <c r="L33" i="1"/>
  <c r="L25" i="1"/>
  <c r="L15" i="1"/>
  <c r="L3" i="1"/>
  <c r="T27" i="1"/>
  <c r="T19" i="1"/>
  <c r="T7" i="1"/>
  <c r="T33" i="1"/>
  <c r="T23" i="1"/>
  <c r="T15" i="1"/>
  <c r="T11" i="1"/>
  <c r="T31" i="1"/>
  <c r="T29" i="1"/>
  <c r="T3" i="1"/>
  <c r="G42" i="1"/>
  <c r="H5" i="1"/>
  <c r="O42" i="1"/>
  <c r="P5" i="1"/>
  <c r="X5" i="1"/>
  <c r="I43" i="1"/>
  <c r="J6" i="1"/>
  <c r="R6" i="1"/>
  <c r="D7" i="1"/>
  <c r="R7" i="1"/>
  <c r="D8" i="1"/>
  <c r="R8" i="1"/>
  <c r="D9" i="1"/>
  <c r="F10" i="1"/>
  <c r="R11" i="1"/>
  <c r="T12" i="1"/>
  <c r="D14" i="1"/>
  <c r="J14" i="1"/>
  <c r="D15" i="1"/>
  <c r="R16" i="1"/>
  <c r="D19" i="1"/>
  <c r="K56" i="1"/>
  <c r="L19" i="1"/>
  <c r="R20" i="1"/>
  <c r="E70" i="1"/>
  <c r="E66" i="1"/>
  <c r="E62" i="1"/>
  <c r="E58" i="1"/>
  <c r="E54" i="1"/>
  <c r="E53" i="1"/>
  <c r="E49" i="1"/>
  <c r="E45" i="1"/>
  <c r="E44" i="1"/>
  <c r="E40" i="1"/>
  <c r="E68" i="1"/>
  <c r="E64" i="1"/>
  <c r="E60" i="1"/>
  <c r="E56" i="1"/>
  <c r="E51" i="1"/>
  <c r="E47" i="1"/>
  <c r="E63" i="1"/>
  <c r="E55" i="1"/>
  <c r="E46" i="1"/>
  <c r="E43" i="1"/>
  <c r="E67" i="1"/>
  <c r="E59" i="1"/>
  <c r="E50" i="1"/>
  <c r="E41" i="1"/>
  <c r="E57" i="1"/>
  <c r="E48" i="1"/>
  <c r="E42" i="1"/>
  <c r="F24" i="1"/>
  <c r="E69" i="1"/>
  <c r="E61" i="1"/>
  <c r="F26" i="1"/>
  <c r="F8" i="1"/>
  <c r="F3" i="1"/>
  <c r="F28" i="1"/>
  <c r="F18" i="1"/>
  <c r="E52" i="1"/>
  <c r="M40" i="1"/>
  <c r="N32" i="1"/>
  <c r="N28" i="1"/>
  <c r="M57" i="1"/>
  <c r="N30" i="1"/>
  <c r="N3" i="1"/>
  <c r="N20" i="1"/>
  <c r="M48" i="1"/>
  <c r="N12" i="1"/>
  <c r="V26" i="1"/>
  <c r="G41" i="1"/>
  <c r="X4" i="1"/>
  <c r="R5" i="1"/>
  <c r="D6" i="1"/>
  <c r="T6" i="1"/>
  <c r="F7" i="1"/>
  <c r="L7" i="1"/>
  <c r="T8" i="1"/>
  <c r="V9" i="1"/>
  <c r="F11" i="1"/>
  <c r="L11" i="1"/>
  <c r="F12" i="1"/>
  <c r="T13" i="1"/>
  <c r="F16" i="1"/>
  <c r="N16" i="1"/>
  <c r="L17" i="1"/>
  <c r="T17" i="1"/>
  <c r="V18" i="1"/>
  <c r="K57" i="1"/>
  <c r="L20" i="1"/>
  <c r="M58" i="1"/>
  <c r="N21" i="1"/>
  <c r="T22" i="1"/>
  <c r="D23" i="1"/>
  <c r="T24" i="1"/>
  <c r="O65" i="1"/>
  <c r="P28" i="1"/>
  <c r="V28" i="1"/>
  <c r="O67" i="1"/>
  <c r="P30" i="1"/>
  <c r="D32" i="1"/>
  <c r="J32" i="1"/>
  <c r="C58" i="1"/>
  <c r="G40" i="1"/>
  <c r="H29" i="1"/>
  <c r="G68" i="1"/>
  <c r="H23" i="1"/>
  <c r="H25" i="1"/>
  <c r="H15" i="1"/>
  <c r="H31" i="1"/>
  <c r="H21" i="1"/>
  <c r="H3" i="1"/>
  <c r="P25" i="1"/>
  <c r="O40" i="1"/>
  <c r="P27" i="1"/>
  <c r="P7" i="1"/>
  <c r="P31" i="1"/>
  <c r="P29" i="1"/>
  <c r="P21" i="1"/>
  <c r="P17" i="1"/>
  <c r="P9" i="1"/>
  <c r="P3" i="1"/>
  <c r="X31" i="1"/>
  <c r="X29" i="1"/>
  <c r="X13" i="1"/>
  <c r="X7" i="1"/>
  <c r="X23" i="1"/>
  <c r="X3" i="1"/>
  <c r="I41" i="1"/>
  <c r="J4" i="1"/>
  <c r="R4" i="1"/>
  <c r="D5" i="1"/>
  <c r="K42" i="1"/>
  <c r="L5" i="1"/>
  <c r="T5" i="1"/>
  <c r="F6" i="1"/>
  <c r="M43" i="1"/>
  <c r="N6" i="1"/>
  <c r="V6" i="1"/>
  <c r="G44" i="1"/>
  <c r="H7" i="1"/>
  <c r="V7" i="1"/>
  <c r="G45" i="1"/>
  <c r="H8" i="1"/>
  <c r="N8" i="1"/>
  <c r="X9" i="1"/>
  <c r="V10" i="1"/>
  <c r="H13" i="1"/>
  <c r="O50" i="1"/>
  <c r="P13" i="1"/>
  <c r="V14" i="1"/>
  <c r="X15" i="1"/>
  <c r="M54" i="1"/>
  <c r="N17" i="1"/>
  <c r="O55" i="1"/>
  <c r="P18" i="1"/>
  <c r="V19" i="1"/>
  <c r="F20" i="1"/>
  <c r="V20" i="1"/>
  <c r="N22" i="1"/>
  <c r="G61" i="1"/>
  <c r="H24" i="1"/>
  <c r="N24" i="1"/>
  <c r="G63" i="1"/>
  <c r="H26" i="1"/>
  <c r="D30" i="1"/>
  <c r="J30" i="1"/>
  <c r="G47" i="1"/>
  <c r="M61" i="1"/>
  <c r="I45" i="1"/>
  <c r="J8" i="1"/>
  <c r="F9" i="1"/>
  <c r="K46" i="1"/>
  <c r="L10" i="1"/>
  <c r="K47" i="1"/>
  <c r="X10" i="1"/>
  <c r="G48" i="1"/>
  <c r="H11" i="1"/>
  <c r="D12" i="1"/>
  <c r="I49" i="1"/>
  <c r="J13" i="1"/>
  <c r="V13" i="1"/>
  <c r="F14" i="1"/>
  <c r="X14" i="1"/>
  <c r="G52" i="1"/>
  <c r="G53" i="1"/>
  <c r="H16" i="1"/>
  <c r="T16" i="1"/>
  <c r="D17" i="1"/>
  <c r="V17" i="1"/>
  <c r="F19" i="1"/>
  <c r="R19" i="1"/>
  <c r="X19" i="1"/>
  <c r="T20" i="1"/>
  <c r="D22" i="1"/>
  <c r="O59" i="1"/>
  <c r="P22" i="1"/>
  <c r="V22" i="1"/>
  <c r="I61" i="1"/>
  <c r="J24" i="1"/>
  <c r="G62" i="1"/>
  <c r="T25" i="1"/>
  <c r="G64" i="1"/>
  <c r="H27" i="1"/>
  <c r="R28" i="1"/>
  <c r="F30" i="1"/>
  <c r="F32" i="1"/>
  <c r="R30" i="1"/>
  <c r="R32" i="1"/>
  <c r="V24" i="1"/>
  <c r="K41" i="1"/>
  <c r="I42" i="1"/>
  <c r="M42" i="1"/>
  <c r="G43" i="1"/>
  <c r="K43" i="1"/>
  <c r="I44" i="1"/>
  <c r="J7" i="1"/>
  <c r="L8" i="1"/>
  <c r="V8" i="1"/>
  <c r="G46" i="1"/>
  <c r="L9" i="1"/>
  <c r="R9" i="1"/>
  <c r="H10" i="1"/>
  <c r="M47" i="1"/>
  <c r="N10" i="1"/>
  <c r="J11" i="1"/>
  <c r="I48" i="1"/>
  <c r="J12" i="1"/>
  <c r="O49" i="1"/>
  <c r="P12" i="1"/>
  <c r="V12" i="1"/>
  <c r="F13" i="1"/>
  <c r="K50" i="1"/>
  <c r="L13" i="1"/>
  <c r="H14" i="1"/>
  <c r="G51" i="1"/>
  <c r="M51" i="1"/>
  <c r="R14" i="1"/>
  <c r="N15" i="1"/>
  <c r="D16" i="1"/>
  <c r="I53" i="1"/>
  <c r="J16" i="1"/>
  <c r="F17" i="1"/>
  <c r="K55" i="1"/>
  <c r="L18" i="1"/>
  <c r="R18" i="1"/>
  <c r="X18" i="1"/>
  <c r="H19" i="1"/>
  <c r="D20" i="1"/>
  <c r="I57" i="1"/>
  <c r="I58" i="1"/>
  <c r="J21" i="1"/>
  <c r="V21" i="1"/>
  <c r="F22" i="1"/>
  <c r="X22" i="1"/>
  <c r="G60" i="1"/>
  <c r="M60" i="1"/>
  <c r="N23" i="1"/>
  <c r="D24" i="1"/>
  <c r="X24" i="1"/>
  <c r="M62" i="1"/>
  <c r="N25" i="1"/>
  <c r="K63" i="1"/>
  <c r="L26" i="1"/>
  <c r="R26" i="1"/>
  <c r="X26" i="1"/>
  <c r="V27" i="1"/>
  <c r="K65" i="1"/>
  <c r="L28" i="1"/>
  <c r="I66" i="1"/>
  <c r="J29" i="1"/>
  <c r="V29" i="1"/>
  <c r="T30" i="1"/>
  <c r="I68" i="1"/>
  <c r="J31" i="1"/>
  <c r="V31" i="1"/>
  <c r="M69" i="1"/>
  <c r="V32" i="1"/>
  <c r="G70" i="1"/>
  <c r="H33" i="1"/>
  <c r="K45" i="1"/>
  <c r="M52" i="1"/>
  <c r="G56" i="1"/>
  <c r="R3" i="1"/>
  <c r="V3" i="1"/>
  <c r="H4" i="1"/>
  <c r="L4" i="1"/>
  <c r="P4" i="1"/>
  <c r="J5" i="1"/>
  <c r="N5" i="1"/>
  <c r="H6" i="1"/>
  <c r="L6" i="1"/>
  <c r="P6" i="1"/>
  <c r="K44" i="1"/>
  <c r="M45" i="1"/>
  <c r="X8" i="1"/>
  <c r="H9" i="1"/>
  <c r="N9" i="1"/>
  <c r="M46" i="1"/>
  <c r="T9" i="1"/>
  <c r="P10" i="1"/>
  <c r="O47" i="1"/>
  <c r="K48" i="1"/>
  <c r="P11" i="1"/>
  <c r="V11" i="1"/>
  <c r="L12" i="1"/>
  <c r="K49" i="1"/>
  <c r="R12" i="1"/>
  <c r="M50" i="1"/>
  <c r="N13" i="1"/>
  <c r="I51" i="1"/>
  <c r="N14" i="1"/>
  <c r="T14" i="1"/>
  <c r="I52" i="1"/>
  <c r="J15" i="1"/>
  <c r="O52" i="1"/>
  <c r="P15" i="1"/>
  <c r="L16" i="1"/>
  <c r="K53" i="1"/>
  <c r="V16" i="1"/>
  <c r="G54" i="1"/>
  <c r="R17" i="1"/>
  <c r="G55" i="1"/>
  <c r="H18" i="1"/>
  <c r="M55" i="1"/>
  <c r="N18" i="1"/>
  <c r="I56" i="1"/>
  <c r="J19" i="1"/>
  <c r="J20" i="1"/>
  <c r="O57" i="1"/>
  <c r="P20" i="1"/>
  <c r="F21" i="1"/>
  <c r="K58" i="1"/>
  <c r="L21" i="1"/>
  <c r="G59" i="1"/>
  <c r="H22" i="1"/>
  <c r="M59" i="1"/>
  <c r="R22" i="1"/>
  <c r="O60" i="1"/>
  <c r="P23" i="1"/>
  <c r="R24" i="1"/>
  <c r="D25" i="1"/>
  <c r="M63" i="1"/>
  <c r="N26" i="1"/>
  <c r="K64" i="1"/>
  <c r="X27" i="1"/>
  <c r="M65" i="1"/>
  <c r="L29" i="1"/>
  <c r="I67" i="1"/>
  <c r="V30" i="1"/>
  <c r="O69" i="1"/>
  <c r="P32" i="1"/>
  <c r="X32" i="1"/>
  <c r="I50" i="1"/>
  <c r="P8" i="1"/>
  <c r="O45" i="1"/>
  <c r="J9" i="1"/>
  <c r="D10" i="1"/>
  <c r="I47" i="1"/>
  <c r="T10" i="1"/>
  <c r="N11" i="1"/>
  <c r="H12" i="1"/>
  <c r="G49" i="1"/>
  <c r="M49" i="1"/>
  <c r="X12" i="1"/>
  <c r="G50" i="1"/>
  <c r="R13" i="1"/>
  <c r="K51" i="1"/>
  <c r="L14" i="1"/>
  <c r="F15" i="1"/>
  <c r="K52" i="1"/>
  <c r="V15" i="1"/>
  <c r="O53" i="1"/>
  <c r="P16" i="1"/>
  <c r="I54" i="1"/>
  <c r="J17" i="1"/>
  <c r="D18" i="1"/>
  <c r="T18" i="1"/>
  <c r="M56" i="1"/>
  <c r="N19" i="1"/>
  <c r="G57" i="1"/>
  <c r="H20" i="1"/>
  <c r="X20" i="1"/>
  <c r="G58" i="1"/>
  <c r="R21" i="1"/>
  <c r="K59" i="1"/>
  <c r="L22" i="1"/>
  <c r="F23" i="1"/>
  <c r="K60" i="1"/>
  <c r="V23" i="1"/>
  <c r="O61" i="1"/>
  <c r="P24" i="1"/>
  <c r="I62" i="1"/>
  <c r="J25" i="1"/>
  <c r="D26" i="1"/>
  <c r="T26" i="1"/>
  <c r="M64" i="1"/>
  <c r="N27" i="1"/>
  <c r="G65" i="1"/>
  <c r="H28" i="1"/>
  <c r="X28" i="1"/>
  <c r="G66" i="1"/>
  <c r="R29" i="1"/>
  <c r="K67" i="1"/>
  <c r="L30" i="1"/>
  <c r="F31" i="1"/>
  <c r="K68" i="1"/>
  <c r="L31" i="1"/>
  <c r="G69" i="1"/>
  <c r="H32" i="1"/>
  <c r="J33" i="1"/>
  <c r="I70" i="1"/>
  <c r="P33" i="1"/>
  <c r="O70" i="1"/>
  <c r="R23" i="1"/>
  <c r="K61" i="1"/>
  <c r="L24" i="1"/>
  <c r="F25" i="1"/>
  <c r="V25" i="1"/>
  <c r="O63" i="1"/>
  <c r="P26" i="1"/>
  <c r="I64" i="1"/>
  <c r="J27" i="1"/>
  <c r="D28" i="1"/>
  <c r="I65" i="1"/>
  <c r="T28" i="1"/>
  <c r="M66" i="1"/>
  <c r="N29" i="1"/>
  <c r="G67" i="1"/>
  <c r="H30" i="1"/>
  <c r="M67" i="1"/>
  <c r="X30" i="1"/>
  <c r="N31" i="1"/>
  <c r="M68" i="1"/>
  <c r="I69" i="1"/>
  <c r="R33" i="1"/>
  <c r="X33" i="1"/>
  <c r="I46" i="1"/>
  <c r="T32" i="1"/>
  <c r="M70" i="1"/>
  <c r="N33" i="1"/>
  <c r="R31" i="1"/>
  <c r="L32" i="1"/>
  <c r="K69" i="1"/>
  <c r="F33" i="1"/>
  <c r="V33" i="1"/>
  <c r="Q44" i="1" l="1"/>
  <c r="Q42" i="1"/>
  <c r="Q48" i="1"/>
  <c r="Q65" i="1"/>
  <c r="Q67" i="1"/>
  <c r="Q58" i="1"/>
  <c r="Q40" i="1"/>
  <c r="Q54" i="1"/>
  <c r="Q51" i="1"/>
  <c r="Q47" i="1"/>
  <c r="Q52" i="1"/>
  <c r="Q69" i="1"/>
  <c r="Q55" i="1"/>
  <c r="Q45" i="1"/>
  <c r="Q49" i="1"/>
  <c r="Q43" i="1"/>
  <c r="Q60" i="1"/>
  <c r="Q56" i="1"/>
  <c r="Q57" i="1"/>
  <c r="Q41" i="1"/>
  <c r="Q59" i="1"/>
  <c r="Q70" i="1"/>
  <c r="Q53" i="1"/>
  <c r="Q66" i="1"/>
  <c r="Q68" i="1"/>
  <c r="Q64" i="1"/>
  <c r="R64" i="1" s="1"/>
  <c r="Q61" i="1"/>
  <c r="Q46" i="1"/>
  <c r="Q63" i="1"/>
  <c r="R70" i="1" l="1"/>
  <c r="R56" i="1"/>
  <c r="R45" i="1"/>
  <c r="R47" i="1"/>
  <c r="R58" i="1"/>
  <c r="R48" i="1"/>
  <c r="R63" i="1"/>
  <c r="R68" i="1"/>
  <c r="R59" i="1"/>
  <c r="R60" i="1"/>
  <c r="R55" i="1"/>
  <c r="R51" i="1"/>
  <c r="R67" i="1"/>
  <c r="R42" i="1"/>
  <c r="R46" i="1"/>
  <c r="R66" i="1"/>
  <c r="R41" i="1"/>
  <c r="R43" i="1"/>
  <c r="R69" i="1"/>
  <c r="R54" i="1"/>
  <c r="R50" i="1"/>
  <c r="R44" i="1"/>
  <c r="R61" i="1"/>
  <c r="R53" i="1"/>
  <c r="R57" i="1"/>
  <c r="R49" i="1"/>
  <c r="R52" i="1"/>
  <c r="R40" i="1"/>
  <c r="R65" i="1"/>
  <c r="R62" i="1"/>
</calcChain>
</file>

<file path=xl/comments1.xml><?xml version="1.0" encoding="utf-8"?>
<comments xmlns="http://schemas.openxmlformats.org/spreadsheetml/2006/main">
  <authors>
    <author>徐真真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徐真真:</t>
        </r>
        <r>
          <rPr>
            <sz val="9"/>
            <color indexed="81"/>
            <rFont val="宋体"/>
            <family val="3"/>
            <charset val="134"/>
          </rPr>
          <t xml:space="preserve">
3月数据不可用</t>
        </r>
      </text>
    </comment>
  </commentList>
</comments>
</file>

<file path=xl/sharedStrings.xml><?xml version="1.0" encoding="utf-8"?>
<sst xmlns="http://schemas.openxmlformats.org/spreadsheetml/2006/main" count="167" uniqueCount="97">
  <si>
    <t>市场地位(40%)</t>
    <phoneticPr fontId="3" type="noConversion"/>
  </si>
  <si>
    <t>效益价值(45%)</t>
    <phoneticPr fontId="3" type="noConversion"/>
  </si>
  <si>
    <t>存量保有（15%）</t>
    <phoneticPr fontId="3" type="noConversion"/>
  </si>
  <si>
    <t>重点业务通报指标</t>
    <phoneticPr fontId="3" type="noConversion"/>
  </si>
  <si>
    <t>梯队</t>
    <phoneticPr fontId="3" type="noConversion"/>
  </si>
  <si>
    <t>省公司</t>
    <phoneticPr fontId="3" type="noConversion"/>
  </si>
  <si>
    <t>1.家庭宽带到达份额</t>
    <phoneticPr fontId="3" type="noConversion"/>
  </si>
  <si>
    <t>排名</t>
    <phoneticPr fontId="3" type="noConversion"/>
  </si>
  <si>
    <t>2.家庭宽带净增份额</t>
    <phoneticPr fontId="3" type="noConversion"/>
  </si>
  <si>
    <t>3.魔百和渗透率</t>
    <phoneticPr fontId="3" type="noConversion"/>
  </si>
  <si>
    <t>4.50M及以上带宽净增占比</t>
    <phoneticPr fontId="3" type="noConversion"/>
  </si>
  <si>
    <t>5.家庭业务月均ARPU</t>
    <phoneticPr fontId="3" type="noConversion"/>
  </si>
  <si>
    <t>6.家庭宽带月均离网率</t>
    <phoneticPr fontId="3" type="noConversion"/>
  </si>
  <si>
    <t>7.家庭宽带月均活跃率</t>
    <phoneticPr fontId="3" type="noConversion"/>
  </si>
  <si>
    <t>家庭宽带净增客户目标完成率</t>
    <phoneticPr fontId="3" type="noConversion"/>
  </si>
  <si>
    <t>魔百和净增客户目标完成率</t>
    <phoneticPr fontId="3" type="noConversion"/>
  </si>
  <si>
    <t>家庭宽带客户融合率</t>
    <phoneticPr fontId="3" type="noConversion"/>
  </si>
  <si>
    <t>家庭宽带端口实装率</t>
    <phoneticPr fontId="3" type="noConversion"/>
  </si>
  <si>
    <t>江西</t>
    <phoneticPr fontId="3" type="noConversion"/>
  </si>
  <si>
    <t>浙江</t>
    <phoneticPr fontId="3" type="noConversion"/>
  </si>
  <si>
    <t>江苏</t>
    <phoneticPr fontId="3" type="noConversion"/>
  </si>
  <si>
    <t>安徽</t>
    <phoneticPr fontId="3" type="noConversion"/>
  </si>
  <si>
    <t>云南</t>
    <phoneticPr fontId="3" type="noConversion"/>
  </si>
  <si>
    <t>四川</t>
    <phoneticPr fontId="3" type="noConversion"/>
  </si>
  <si>
    <t>新疆</t>
    <phoneticPr fontId="3" type="noConversion"/>
  </si>
  <si>
    <t>河南</t>
    <phoneticPr fontId="3" type="noConversion"/>
  </si>
  <si>
    <t>湖南</t>
    <phoneticPr fontId="3" type="noConversion"/>
  </si>
  <si>
    <t>山东</t>
    <phoneticPr fontId="3" type="noConversion"/>
  </si>
  <si>
    <t>重庆</t>
    <phoneticPr fontId="3" type="noConversion"/>
  </si>
  <si>
    <t>福建</t>
    <phoneticPr fontId="3" type="noConversion"/>
  </si>
  <si>
    <t>甘肃</t>
    <phoneticPr fontId="3" type="noConversion"/>
  </si>
  <si>
    <t>广东</t>
    <phoneticPr fontId="3" type="noConversion"/>
  </si>
  <si>
    <t>西藏</t>
    <phoneticPr fontId="3" type="noConversion"/>
  </si>
  <si>
    <t>广西</t>
    <phoneticPr fontId="3" type="noConversion"/>
  </si>
  <si>
    <t>贵州</t>
    <phoneticPr fontId="3" type="noConversion"/>
  </si>
  <si>
    <t>陕西</t>
    <phoneticPr fontId="3" type="noConversion"/>
  </si>
  <si>
    <t>山西</t>
    <phoneticPr fontId="3" type="noConversion"/>
  </si>
  <si>
    <t>湖北</t>
    <phoneticPr fontId="3" type="noConversion"/>
  </si>
  <si>
    <t>青海</t>
    <phoneticPr fontId="3" type="noConversion"/>
  </si>
  <si>
    <t>海南</t>
    <phoneticPr fontId="3" type="noConversion"/>
  </si>
  <si>
    <t>宁夏</t>
    <phoneticPr fontId="3" type="noConversion"/>
  </si>
  <si>
    <t>黑龙江</t>
    <phoneticPr fontId="3" type="noConversion"/>
  </si>
  <si>
    <t>辽宁</t>
    <phoneticPr fontId="3" type="noConversion"/>
  </si>
  <si>
    <t>北京</t>
    <phoneticPr fontId="3" type="noConversion"/>
  </si>
  <si>
    <t>河北</t>
    <phoneticPr fontId="3" type="noConversion"/>
  </si>
  <si>
    <t>上海</t>
    <phoneticPr fontId="3" type="noConversion"/>
  </si>
  <si>
    <t>内蒙古</t>
    <phoneticPr fontId="3" type="noConversion"/>
  </si>
  <si>
    <t>吉林</t>
    <phoneticPr fontId="3" type="noConversion"/>
  </si>
  <si>
    <t>天津</t>
    <phoneticPr fontId="3" type="noConversion"/>
  </si>
  <si>
    <t>指标名称</t>
    <phoneticPr fontId="3" type="noConversion"/>
  </si>
  <si>
    <t>总分值</t>
    <phoneticPr fontId="3" type="noConversion"/>
  </si>
  <si>
    <t>分值权重</t>
    <phoneticPr fontId="3" type="noConversion"/>
  </si>
  <si>
    <t>考评周期</t>
    <phoneticPr fontId="3" type="noConversion"/>
  </si>
  <si>
    <t>月度</t>
    <phoneticPr fontId="3" type="noConversion"/>
  </si>
  <si>
    <t>计算方法</t>
    <phoneticPr fontId="3" type="noConversion"/>
  </si>
  <si>
    <t>线性得分</t>
    <phoneticPr fontId="3" type="noConversion"/>
  </si>
  <si>
    <t>前三满分，后三起评，中间线性</t>
    <phoneticPr fontId="3" type="noConversion"/>
  </si>
  <si>
    <t>65%-75%之间线性扣分</t>
    <phoneticPr fontId="3" type="noConversion"/>
  </si>
  <si>
    <t>浙江</t>
    <phoneticPr fontId="3" type="noConversion"/>
  </si>
  <si>
    <t>江苏</t>
    <phoneticPr fontId="3" type="noConversion"/>
  </si>
  <si>
    <t>安徽</t>
    <phoneticPr fontId="3" type="noConversion"/>
  </si>
  <si>
    <t>云南</t>
    <phoneticPr fontId="3" type="noConversion"/>
  </si>
  <si>
    <t>四川</t>
    <phoneticPr fontId="3" type="noConversion"/>
  </si>
  <si>
    <t>新疆</t>
    <phoneticPr fontId="3" type="noConversion"/>
  </si>
  <si>
    <t>河南</t>
    <phoneticPr fontId="3" type="noConversion"/>
  </si>
  <si>
    <t>湖南</t>
    <phoneticPr fontId="3" type="noConversion"/>
  </si>
  <si>
    <t>山东</t>
    <phoneticPr fontId="3" type="noConversion"/>
  </si>
  <si>
    <t>重庆</t>
    <phoneticPr fontId="3" type="noConversion"/>
  </si>
  <si>
    <t>福建</t>
    <phoneticPr fontId="3" type="noConversion"/>
  </si>
  <si>
    <t>甘肃</t>
    <phoneticPr fontId="3" type="noConversion"/>
  </si>
  <si>
    <t>广东</t>
    <phoneticPr fontId="3" type="noConversion"/>
  </si>
  <si>
    <t>西藏</t>
    <phoneticPr fontId="3" type="noConversion"/>
  </si>
  <si>
    <t>广西</t>
    <phoneticPr fontId="3" type="noConversion"/>
  </si>
  <si>
    <t>贵州</t>
    <phoneticPr fontId="3" type="noConversion"/>
  </si>
  <si>
    <t>陕西</t>
    <phoneticPr fontId="3" type="noConversion"/>
  </si>
  <si>
    <t>山西</t>
    <phoneticPr fontId="3" type="noConversion"/>
  </si>
  <si>
    <t>湖北</t>
    <phoneticPr fontId="3" type="noConversion"/>
  </si>
  <si>
    <t>青海</t>
    <phoneticPr fontId="3" type="noConversion"/>
  </si>
  <si>
    <t>海南</t>
    <phoneticPr fontId="3" type="noConversion"/>
  </si>
  <si>
    <t>宁夏</t>
    <phoneticPr fontId="3" type="noConversion"/>
  </si>
  <si>
    <t>黑龙江</t>
    <phoneticPr fontId="3" type="noConversion"/>
  </si>
  <si>
    <t>辽宁</t>
    <phoneticPr fontId="3" type="noConversion"/>
  </si>
  <si>
    <t>北京</t>
    <phoneticPr fontId="3" type="noConversion"/>
  </si>
  <si>
    <t>河北</t>
    <phoneticPr fontId="3" type="noConversion"/>
  </si>
  <si>
    <t>上海</t>
    <phoneticPr fontId="3" type="noConversion"/>
  </si>
  <si>
    <t>内蒙古</t>
    <phoneticPr fontId="3" type="noConversion"/>
  </si>
  <si>
    <t>吉林</t>
    <phoneticPr fontId="3" type="noConversion"/>
  </si>
  <si>
    <t>天津</t>
    <phoneticPr fontId="3" type="noConversion"/>
  </si>
  <si>
    <t>产品发展</t>
    <phoneticPr fontId="3" type="noConversion"/>
  </si>
  <si>
    <t>效益价值</t>
    <phoneticPr fontId="3" type="noConversion"/>
  </si>
  <si>
    <t>服务体验</t>
    <phoneticPr fontId="3" type="noConversion"/>
  </si>
  <si>
    <t>IMS固话用户数</t>
  </si>
  <si>
    <t>和目用户数</t>
  </si>
  <si>
    <t>50M及以上带宽用户占比</t>
    <phoneticPr fontId="3" type="noConversion"/>
  </si>
  <si>
    <t>家庭宽带服务满意度</t>
    <phoneticPr fontId="3" type="noConversion"/>
  </si>
  <si>
    <t>家庭宽带NPS净推荐值</t>
    <phoneticPr fontId="3" type="noConversion"/>
  </si>
  <si>
    <t>家庭宽带万投比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</si>
</sst>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%"/>
    <numFmt numFmtId="177" formatCode="0_ "/>
    <numFmt numFmtId="178" formatCode="0.00_);[Red]\(0.00\)"/>
    <numFmt numFmtId="179" formatCode="0_);[Red]\(0\)"/>
    <numFmt numFmtId="180" formatCode="0.00_ 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1" applyNumberFormat="1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center" vertical="center" wrapText="1"/>
    </xf>
    <xf numFmtId="179" fontId="4" fillId="0" borderId="1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 wrapText="1"/>
    </xf>
    <xf numFmtId="9" fontId="4" fillId="4" borderId="1" xfId="1" applyFont="1" applyFill="1" applyBorder="1" applyAlignment="1">
      <alignment horizontal="center" vertical="center" wrapText="1"/>
    </xf>
    <xf numFmtId="179" fontId="4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center" vertical="center" wrapText="1"/>
    </xf>
    <xf numFmtId="180" fontId="4" fillId="0" borderId="1" xfId="1" applyNumberFormat="1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center" vertical="center" wrapText="1"/>
    </xf>
    <xf numFmtId="177" fontId="4" fillId="4" borderId="1" xfId="1" applyNumberFormat="1" applyFont="1" applyFill="1" applyBorder="1" applyAlignment="1">
      <alignment horizontal="center" vertical="center" wrapText="1"/>
    </xf>
    <xf numFmtId="180" fontId="4" fillId="4" borderId="1" xfId="1" applyNumberFormat="1" applyFont="1" applyFill="1" applyBorder="1" applyAlignment="1">
      <alignment horizontal="center" vertical="center" wrapText="1"/>
    </xf>
    <xf numFmtId="177" fontId="5" fillId="4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vertical="center" wrapText="1"/>
      <protection hidden="1"/>
    </xf>
    <xf numFmtId="0" fontId="4" fillId="3" borderId="1" xfId="0" applyFont="1" applyFill="1" applyBorder="1" applyProtection="1">
      <alignment vertical="center"/>
      <protection hidden="1"/>
    </xf>
    <xf numFmtId="0" fontId="5" fillId="3" borderId="1" xfId="0" applyFont="1" applyFill="1" applyBorder="1" applyAlignment="1" applyProtection="1">
      <alignment vertical="center" wrapText="1"/>
      <protection hidden="1"/>
    </xf>
    <xf numFmtId="0" fontId="6" fillId="0" borderId="0" xfId="0" applyFont="1" applyProtection="1">
      <alignment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176" fontId="4" fillId="0" borderId="1" xfId="1" applyNumberFormat="1" applyFont="1" applyFill="1" applyBorder="1" applyAlignment="1" applyProtection="1">
      <alignment horizontal="center" vertical="center" wrapText="1"/>
      <protection hidden="1"/>
    </xf>
    <xf numFmtId="177" fontId="4" fillId="0" borderId="1" xfId="0" applyNumberFormat="1" applyFont="1" applyFill="1" applyBorder="1" applyAlignment="1" applyProtection="1">
      <alignment horizontal="center" vertical="center" wrapText="1"/>
      <protection hidden="1"/>
    </xf>
    <xf numFmtId="9" fontId="4" fillId="0" borderId="1" xfId="1" applyNumberFormat="1" applyFont="1" applyFill="1" applyBorder="1" applyAlignment="1" applyProtection="1">
      <alignment horizontal="center" vertical="center" wrapText="1"/>
      <protection hidden="1"/>
    </xf>
    <xf numFmtId="178" fontId="4" fillId="0" borderId="1" xfId="1" applyNumberFormat="1" applyFont="1" applyFill="1" applyBorder="1" applyAlignment="1" applyProtection="1">
      <alignment horizontal="center" vertical="center" wrapText="1"/>
      <protection hidden="1"/>
    </xf>
    <xf numFmtId="10" fontId="5" fillId="0" borderId="1" xfId="1" applyNumberFormat="1" applyFont="1" applyFill="1" applyBorder="1" applyAlignment="1" applyProtection="1">
      <alignment horizontal="center" vertical="center" wrapText="1"/>
      <protection hidden="1"/>
    </xf>
    <xf numFmtId="9" fontId="4" fillId="0" borderId="1" xfId="1" applyFont="1" applyFill="1" applyBorder="1" applyAlignment="1" applyProtection="1">
      <alignment horizontal="center" vertical="center" wrapText="1"/>
      <protection hidden="1"/>
    </xf>
    <xf numFmtId="9" fontId="5" fillId="0" borderId="1" xfId="1" applyNumberFormat="1" applyFont="1" applyFill="1" applyBorder="1" applyAlignment="1" applyProtection="1">
      <alignment horizontal="center" vertical="center" wrapText="1"/>
      <protection hidden="1"/>
    </xf>
    <xf numFmtId="179" fontId="4" fillId="0" borderId="1" xfId="0" applyNumberFormat="1" applyFont="1" applyFill="1" applyBorder="1" applyAlignment="1" applyProtection="1">
      <alignment horizontal="center" vertical="center" wrapText="1"/>
      <protection hidden="1"/>
    </xf>
    <xf numFmtId="179" fontId="4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4" fillId="4" borderId="1" xfId="0" applyFont="1" applyFill="1" applyBorder="1" applyAlignment="1" applyProtection="1">
      <alignment horizontal="center" vertical="center"/>
      <protection hidden="1"/>
    </xf>
    <xf numFmtId="176" fontId="4" fillId="4" borderId="1" xfId="1" applyNumberFormat="1" applyFont="1" applyFill="1" applyBorder="1" applyAlignment="1" applyProtection="1">
      <alignment horizontal="center" vertical="center" wrapText="1"/>
      <protection hidden="1"/>
    </xf>
    <xf numFmtId="177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9" fontId="4" fillId="4" borderId="1" xfId="1" applyNumberFormat="1" applyFont="1" applyFill="1" applyBorder="1" applyAlignment="1" applyProtection="1">
      <alignment horizontal="center" vertical="center" wrapText="1"/>
      <protection hidden="1"/>
    </xf>
    <xf numFmtId="178" fontId="4" fillId="4" borderId="1" xfId="1" applyNumberFormat="1" applyFont="1" applyFill="1" applyBorder="1" applyAlignment="1" applyProtection="1">
      <alignment horizontal="center" vertical="center" wrapText="1"/>
      <protection hidden="1"/>
    </xf>
    <xf numFmtId="10" fontId="5" fillId="4" borderId="1" xfId="1" applyNumberFormat="1" applyFont="1" applyFill="1" applyBorder="1" applyAlignment="1" applyProtection="1">
      <alignment horizontal="center" vertical="center" wrapText="1"/>
      <protection hidden="1"/>
    </xf>
    <xf numFmtId="9" fontId="4" fillId="4" borderId="1" xfId="1" applyFont="1" applyFill="1" applyBorder="1" applyAlignment="1" applyProtection="1">
      <alignment horizontal="center" vertical="center" wrapText="1"/>
      <protection hidden="1"/>
    </xf>
    <xf numFmtId="9" fontId="5" fillId="4" borderId="1" xfId="1" applyNumberFormat="1" applyFont="1" applyFill="1" applyBorder="1" applyAlignment="1" applyProtection="1">
      <alignment horizontal="center" vertical="center" wrapText="1"/>
      <protection hidden="1"/>
    </xf>
    <xf numFmtId="179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179" fontId="4" fillId="4" borderId="1" xfId="1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176" fontId="4" fillId="5" borderId="1" xfId="1" applyNumberFormat="1" applyFont="1" applyFill="1" applyBorder="1" applyAlignment="1" applyProtection="1">
      <alignment horizontal="center" vertical="center" wrapText="1"/>
      <protection hidden="1"/>
    </xf>
    <xf numFmtId="177" fontId="4" fillId="5" borderId="1" xfId="0" applyNumberFormat="1" applyFont="1" applyFill="1" applyBorder="1" applyAlignment="1" applyProtection="1">
      <alignment horizontal="center" vertical="center" wrapText="1"/>
      <protection hidden="1"/>
    </xf>
    <xf numFmtId="9" fontId="4" fillId="5" borderId="1" xfId="1" applyNumberFormat="1" applyFont="1" applyFill="1" applyBorder="1" applyAlignment="1" applyProtection="1">
      <alignment horizontal="center" vertical="center" wrapText="1"/>
      <protection hidden="1"/>
    </xf>
    <xf numFmtId="178" fontId="4" fillId="5" borderId="1" xfId="1" applyNumberFormat="1" applyFont="1" applyFill="1" applyBorder="1" applyAlignment="1" applyProtection="1">
      <alignment horizontal="center" vertical="center" wrapText="1"/>
      <protection hidden="1"/>
    </xf>
    <xf numFmtId="10" fontId="5" fillId="5" borderId="1" xfId="1" applyNumberFormat="1" applyFont="1" applyFill="1" applyBorder="1" applyAlignment="1" applyProtection="1">
      <alignment horizontal="center" vertical="center" wrapText="1"/>
      <protection hidden="1"/>
    </xf>
    <xf numFmtId="9" fontId="4" fillId="5" borderId="1" xfId="1" applyFont="1" applyFill="1" applyBorder="1" applyAlignment="1" applyProtection="1">
      <alignment horizontal="center" vertical="center" wrapText="1"/>
      <protection hidden="1"/>
    </xf>
    <xf numFmtId="9" fontId="5" fillId="5" borderId="1" xfId="1" applyNumberFormat="1" applyFont="1" applyFill="1" applyBorder="1" applyAlignment="1" applyProtection="1">
      <alignment horizontal="center" vertical="center" wrapText="1"/>
      <protection hidden="1"/>
    </xf>
    <xf numFmtId="179" fontId="4" fillId="5" borderId="1" xfId="1" applyNumberFormat="1" applyFont="1" applyFill="1" applyBorder="1" applyAlignment="1" applyProtection="1">
      <alignment horizontal="center" vertical="center" wrapText="1"/>
      <protection hidden="1"/>
    </xf>
    <xf numFmtId="10" fontId="7" fillId="0" borderId="1" xfId="1" applyNumberFormat="1" applyFont="1" applyFill="1" applyBorder="1" applyAlignment="1" applyProtection="1">
      <alignment horizontal="center" vertical="center" wrapText="1"/>
      <protection hidden="1"/>
    </xf>
    <xf numFmtId="10" fontId="7" fillId="4" borderId="1" xfId="1" applyNumberFormat="1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 applyBorder="1" applyAlignment="1" applyProtection="1">
      <alignment horizontal="left" vertical="center"/>
      <protection hidden="1"/>
    </xf>
    <xf numFmtId="0" fontId="4" fillId="5" borderId="0" xfId="0" applyFont="1" applyFill="1" applyBorder="1" applyAlignment="1" applyProtection="1">
      <alignment horizontal="center" vertical="center"/>
      <protection hidden="1"/>
    </xf>
    <xf numFmtId="10" fontId="4" fillId="5" borderId="0" xfId="1" applyNumberFormat="1" applyFont="1" applyFill="1" applyBorder="1" applyAlignment="1" applyProtection="1">
      <alignment horizontal="center" vertical="center" wrapText="1"/>
      <protection hidden="1"/>
    </xf>
    <xf numFmtId="180" fontId="4" fillId="5" borderId="0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9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1" xfId="0" quotePrefix="1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1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180" fontId="4" fillId="0" borderId="1" xfId="0" applyNumberFormat="1" applyFont="1" applyFill="1" applyBorder="1" applyAlignment="1" applyProtection="1">
      <alignment horizontal="center" vertical="center" wrapText="1"/>
      <protection hidden="1"/>
    </xf>
    <xf numFmtId="180" fontId="5" fillId="0" borderId="1" xfId="0" applyNumberFormat="1" applyFont="1" applyFill="1" applyBorder="1" applyAlignment="1" applyProtection="1">
      <alignment horizontal="center" vertical="center" wrapText="1"/>
      <protection hidden="1"/>
    </xf>
    <xf numFmtId="180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177" fontId="9" fillId="0" borderId="1" xfId="0" applyNumberFormat="1" applyFont="1" applyFill="1" applyBorder="1" applyAlignment="1" applyProtection="1">
      <alignment horizontal="center" vertical="center" wrapText="1"/>
      <protection hidden="1"/>
    </xf>
    <xf numFmtId="177" fontId="5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center" vertical="center"/>
      <protection hidden="1"/>
    </xf>
    <xf numFmtId="180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180" fontId="5" fillId="4" borderId="1" xfId="0" applyNumberFormat="1" applyFont="1" applyFill="1" applyBorder="1" applyAlignment="1" applyProtection="1">
      <alignment horizontal="center" vertical="center" wrapText="1"/>
      <protection hidden="1"/>
    </xf>
    <xf numFmtId="180" fontId="8" fillId="4" borderId="1" xfId="0" applyNumberFormat="1" applyFont="1" applyFill="1" applyBorder="1" applyAlignment="1" applyProtection="1">
      <alignment horizontal="center" vertical="center" wrapText="1"/>
      <protection hidden="1"/>
    </xf>
    <xf numFmtId="177" fontId="9" fillId="4" borderId="1" xfId="0" applyNumberFormat="1" applyFont="1" applyFill="1" applyBorder="1" applyAlignment="1" applyProtection="1">
      <alignment horizontal="center" vertical="center" wrapText="1"/>
      <protection hidden="1"/>
    </xf>
    <xf numFmtId="177" fontId="5" fillId="4" borderId="1" xfId="0" applyNumberFormat="1" applyFont="1" applyFill="1" applyBorder="1" applyAlignment="1" applyProtection="1">
      <alignment horizontal="center" vertical="center" wrapText="1"/>
      <protection hidden="1"/>
    </xf>
    <xf numFmtId="10" fontId="6" fillId="0" borderId="0" xfId="1" applyNumberFormat="1" applyFont="1" applyProtection="1">
      <alignment vertical="center"/>
      <protection hidden="1"/>
    </xf>
    <xf numFmtId="0" fontId="6" fillId="0" borderId="0" xfId="0" applyFont="1" applyAlignment="1" applyProtection="1">
      <alignment vertical="center" wrapText="1"/>
      <protection hidden="1"/>
    </xf>
    <xf numFmtId="10" fontId="6" fillId="0" borderId="0" xfId="1" applyNumberFormat="1" applyFont="1" applyAlignment="1" applyProtection="1">
      <alignment vertical="center" wrapText="1"/>
      <protection hidden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&#26376;&#23478;&#23485;&#35780;&#20272;&#26126;&#32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-&#38598;&#22242;&#20844;&#21496;/9-&#23485;&#24102;&#26381;&#21153;/2016&#24180;&#31532;3&#26399;&#23478;&#23485;&#23458;&#25143;&#28385;&#24847;&#24230;&#21450;NPS&#30417;&#27979;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月过程数据"/>
      <sheetName val="评分排名"/>
      <sheetName val="专题通报指标"/>
      <sheetName val="净增指标异常"/>
      <sheetName val="经营能力"/>
      <sheetName val="市场地位"/>
      <sheetName val="份额变化"/>
      <sheetName val="ARPU"/>
      <sheetName val="带宽结构"/>
    </sheetNames>
    <sheetDataSet>
      <sheetData sheetId="0">
        <row r="1">
          <cell r="B1" t="str">
            <v>到达份额</v>
          </cell>
          <cell r="C1" t="str">
            <v>移动到达</v>
          </cell>
          <cell r="D1" t="str">
            <v>电信到达</v>
          </cell>
          <cell r="E1" t="str">
            <v>联通到达</v>
          </cell>
          <cell r="F1" t="str">
            <v>净增份额</v>
          </cell>
          <cell r="G1" t="str">
            <v>移动净增</v>
          </cell>
          <cell r="H1" t="str">
            <v>电信净增</v>
          </cell>
          <cell r="I1" t="str">
            <v>联通净增</v>
          </cell>
          <cell r="J1" t="str">
            <v>宽带净增指标</v>
          </cell>
          <cell r="K1" t="str">
            <v>宽带净增完成率</v>
          </cell>
          <cell r="L1" t="str">
            <v>本年内铁通迁移客户数</v>
          </cell>
          <cell r="M1" t="str">
            <v>本月铁通迁移客户数</v>
          </cell>
          <cell r="N1" t="str">
            <v>20M及以上用户到达</v>
          </cell>
          <cell r="O1" t="str">
            <v>20M及以上用户占比</v>
          </cell>
          <cell r="P1" t="str">
            <v>50M及以上用户到达</v>
          </cell>
          <cell r="Q1" t="str">
            <v>50M及以上用户占比</v>
          </cell>
          <cell r="R1" t="str">
            <v>50M及以上用户净增</v>
          </cell>
          <cell r="S1" t="str">
            <v>50M以上带宽净增占比</v>
          </cell>
          <cell r="T1" t="str">
            <v>月均离网率</v>
          </cell>
          <cell r="U1" t="str">
            <v>本年累计离网客户数</v>
          </cell>
          <cell r="V1" t="str">
            <v>本年累计新增客户数</v>
          </cell>
          <cell r="W1" t="str">
            <v>本年累计平均客户数</v>
          </cell>
          <cell r="X1" t="str">
            <v>魔百和电视占比</v>
          </cell>
          <cell r="Y1" t="str">
            <v>魔百和用户到达</v>
          </cell>
          <cell r="Z1" t="str">
            <v>魔百和用户净增</v>
          </cell>
          <cell r="AA1" t="str">
            <v>魔百和净增指标</v>
          </cell>
          <cell r="AB1" t="str">
            <v>魔百和净增完成率</v>
          </cell>
          <cell r="AC1" t="str">
            <v>融合宽带客户数</v>
          </cell>
          <cell r="AD1" t="str">
            <v>融合宽带占比</v>
          </cell>
          <cell r="AE1" t="str">
            <v>活跃用户数</v>
          </cell>
          <cell r="AF1" t="str">
            <v>活跃用户占比</v>
          </cell>
          <cell r="AG1" t="str">
            <v>ARPU</v>
          </cell>
          <cell r="AH1" t="str">
            <v>自建端口数</v>
          </cell>
          <cell r="AI1" t="str">
            <v>宽带用户数（剔除第三方）</v>
          </cell>
          <cell r="AJ1" t="str">
            <v>端口实装率</v>
          </cell>
          <cell r="AK1" t="str">
            <v>投诉量</v>
          </cell>
          <cell r="AL1" t="str">
            <v>万投率</v>
          </cell>
        </row>
        <row r="2">
          <cell r="A2" t="str">
            <v>安徽</v>
          </cell>
          <cell r="B2">
            <v>0.40050148856822582</v>
          </cell>
          <cell r="C2">
            <v>3932591</v>
          </cell>
          <cell r="D2">
            <v>4999957</v>
          </cell>
          <cell r="E2">
            <v>886619</v>
          </cell>
          <cell r="F2">
            <v>0.5341673679941743</v>
          </cell>
          <cell r="G2">
            <v>367497</v>
          </cell>
          <cell r="H2">
            <v>244372</v>
          </cell>
          <cell r="I2">
            <v>76112</v>
          </cell>
          <cell r="J2">
            <v>1050000</v>
          </cell>
          <cell r="K2">
            <v>0.34999714285714284</v>
          </cell>
          <cell r="L2">
            <v>0</v>
          </cell>
          <cell r="M2">
            <v>0</v>
          </cell>
          <cell r="N2">
            <v>3627614</v>
          </cell>
          <cell r="O2">
            <v>0.92244883843755932</v>
          </cell>
          <cell r="P2">
            <v>1384887</v>
          </cell>
          <cell r="Q2">
            <v>0.35215637730951427</v>
          </cell>
          <cell r="R2">
            <v>545581</v>
          </cell>
          <cell r="S2">
            <v>1.4845862687314455</v>
          </cell>
          <cell r="T2">
            <v>1.1074728072797755E-2</v>
          </cell>
          <cell r="U2">
            <v>125392</v>
          </cell>
          <cell r="V2">
            <v>492889</v>
          </cell>
          <cell r="W2">
            <v>3774118.25</v>
          </cell>
          <cell r="X2">
            <v>0.5794118940922155</v>
          </cell>
          <cell r="Y2">
            <v>2278590</v>
          </cell>
          <cell r="Z2">
            <v>442198.99999999977</v>
          </cell>
          <cell r="AA2">
            <v>800000</v>
          </cell>
          <cell r="AB2">
            <v>0.55274874999999968</v>
          </cell>
          <cell r="AC2">
            <v>3347592</v>
          </cell>
          <cell r="AD2">
            <v>0.85124336601492501</v>
          </cell>
          <cell r="AE2">
            <v>3535644</v>
          </cell>
          <cell r="AF2">
            <v>0.89906222131922697</v>
          </cell>
          <cell r="AG2">
            <v>27.180540526695651</v>
          </cell>
          <cell r="AH2">
            <v>9346383</v>
          </cell>
          <cell r="AI2">
            <v>3917471</v>
          </cell>
          <cell r="AJ2">
            <v>0.41914299895478285</v>
          </cell>
          <cell r="AK2">
            <v>32545</v>
          </cell>
          <cell r="AL2">
            <v>82.757144081344848</v>
          </cell>
        </row>
        <row r="3">
          <cell r="A3" t="str">
            <v>江苏</v>
          </cell>
          <cell r="B3">
            <v>0.45051719498790643</v>
          </cell>
          <cell r="C3">
            <v>10511560</v>
          </cell>
          <cell r="D3">
            <v>11686875</v>
          </cell>
          <cell r="E3">
            <v>1133771</v>
          </cell>
          <cell r="F3">
            <v>0.65459243127590883</v>
          </cell>
          <cell r="G3">
            <v>685319</v>
          </cell>
          <cell r="H3">
            <v>361621</v>
          </cell>
          <cell r="I3">
            <v>-78329</v>
          </cell>
          <cell r="J3">
            <v>1350000</v>
          </cell>
          <cell r="K3">
            <v>0.50764370370370371</v>
          </cell>
          <cell r="L3">
            <v>15876</v>
          </cell>
          <cell r="M3">
            <v>3462</v>
          </cell>
          <cell r="N3">
            <v>8334183</v>
          </cell>
          <cell r="O3">
            <v>0.7928588144861467</v>
          </cell>
          <cell r="P3">
            <v>3021895</v>
          </cell>
          <cell r="Q3">
            <v>0.2874830186956075</v>
          </cell>
          <cell r="R3">
            <v>586368</v>
          </cell>
          <cell r="S3">
            <v>0.85561322537387696</v>
          </cell>
          <cell r="T3">
            <v>1.5907421051899118E-2</v>
          </cell>
          <cell r="U3">
            <v>485220</v>
          </cell>
          <cell r="V3">
            <v>1170539</v>
          </cell>
          <cell r="W3">
            <v>10167581.5</v>
          </cell>
          <cell r="X3">
            <v>0.38501192972308584</v>
          </cell>
          <cell r="Y3">
            <v>4047076</v>
          </cell>
          <cell r="Z3">
            <v>189589</v>
          </cell>
          <cell r="AA3">
            <v>1180000</v>
          </cell>
          <cell r="AB3">
            <v>0.1606686440677966</v>
          </cell>
          <cell r="AC3">
            <v>8957193</v>
          </cell>
          <cell r="AD3">
            <v>0.85212784781706996</v>
          </cell>
          <cell r="AE3">
            <v>8922281</v>
          </cell>
          <cell r="AF3">
            <v>0.84880655202462807</v>
          </cell>
          <cell r="AG3">
            <v>38.353089639851923</v>
          </cell>
          <cell r="AH3">
            <v>22147467</v>
          </cell>
          <cell r="AI3">
            <v>10458338</v>
          </cell>
          <cell r="AJ3">
            <v>0.47221372990419175</v>
          </cell>
          <cell r="AK3">
            <v>544588</v>
          </cell>
          <cell r="AL3">
            <v>518.08485134461489</v>
          </cell>
        </row>
        <row r="4">
          <cell r="A4" t="str">
            <v>江西</v>
          </cell>
          <cell r="B4">
            <v>0.47077258581037462</v>
          </cell>
          <cell r="C4">
            <v>3630134</v>
          </cell>
          <cell r="D4">
            <v>3611148</v>
          </cell>
          <cell r="E4">
            <v>469732</v>
          </cell>
          <cell r="F4">
            <v>0.6445412372351228</v>
          </cell>
          <cell r="G4">
            <v>300246</v>
          </cell>
          <cell r="H4">
            <v>153734</v>
          </cell>
          <cell r="I4">
            <v>11849</v>
          </cell>
          <cell r="J4">
            <v>770000</v>
          </cell>
          <cell r="K4">
            <v>0.38992987012987013</v>
          </cell>
          <cell r="L4">
            <v>0</v>
          </cell>
          <cell r="M4">
            <v>0</v>
          </cell>
          <cell r="N4">
            <v>3094668</v>
          </cell>
          <cell r="O4">
            <v>0.85249415035367837</v>
          </cell>
          <cell r="P4">
            <v>2371922</v>
          </cell>
          <cell r="Q4">
            <v>0.6533979186443255</v>
          </cell>
          <cell r="R4">
            <v>195292</v>
          </cell>
          <cell r="S4">
            <v>0.65043997255583752</v>
          </cell>
          <cell r="T4">
            <v>1.1877648022758909E-2</v>
          </cell>
          <cell r="U4">
            <v>124786</v>
          </cell>
          <cell r="V4">
            <v>425032</v>
          </cell>
          <cell r="W4">
            <v>3501984</v>
          </cell>
          <cell r="X4">
            <v>0.71784044335553454</v>
          </cell>
          <cell r="Y4">
            <v>2605857</v>
          </cell>
          <cell r="Z4">
            <v>405922</v>
          </cell>
          <cell r="AA4">
            <v>580000</v>
          </cell>
          <cell r="AB4">
            <v>0.69986551724137935</v>
          </cell>
          <cell r="AC4">
            <v>2610223</v>
          </cell>
          <cell r="AD4">
            <v>0.71904315377889627</v>
          </cell>
          <cell r="AE4">
            <v>3034329</v>
          </cell>
          <cell r="AF4">
            <v>0.83587244988752485</v>
          </cell>
          <cell r="AG4">
            <v>33.518360905323</v>
          </cell>
          <cell r="AH4">
            <v>7606795</v>
          </cell>
          <cell r="AI4">
            <v>3630134</v>
          </cell>
          <cell r="AJ4">
            <v>0.47722253590375446</v>
          </cell>
          <cell r="AK4">
            <v>52731</v>
          </cell>
          <cell r="AL4">
            <v>145.25910062824127</v>
          </cell>
        </row>
        <row r="5">
          <cell r="A5" t="str">
            <v>四川</v>
          </cell>
          <cell r="B5">
            <v>0.39394047356410783</v>
          </cell>
          <cell r="C5">
            <v>6844386</v>
          </cell>
          <cell r="D5">
            <v>9697829</v>
          </cell>
          <cell r="E5">
            <v>831948</v>
          </cell>
          <cell r="F5">
            <v>0.48380187029355226</v>
          </cell>
          <cell r="G5">
            <v>502092</v>
          </cell>
          <cell r="H5">
            <v>535713</v>
          </cell>
          <cell r="I5">
            <v>-23544</v>
          </cell>
          <cell r="J5">
            <v>1680000</v>
          </cell>
          <cell r="K5">
            <v>0.29886428571428569</v>
          </cell>
          <cell r="L5">
            <v>0</v>
          </cell>
          <cell r="M5">
            <v>0</v>
          </cell>
          <cell r="N5">
            <v>5791167</v>
          </cell>
          <cell r="O5">
            <v>0.8461192866679349</v>
          </cell>
          <cell r="P5">
            <v>2076386</v>
          </cell>
          <cell r="Q5">
            <v>0.30337067488595765</v>
          </cell>
          <cell r="R5">
            <v>876446</v>
          </cell>
          <cell r="S5">
            <v>1.7455884578921792</v>
          </cell>
          <cell r="T5">
            <v>1.4142645003758317E-2</v>
          </cell>
          <cell r="U5">
            <v>280496</v>
          </cell>
          <cell r="V5">
            <v>782588</v>
          </cell>
          <cell r="W5">
            <v>6611116</v>
          </cell>
          <cell r="X5">
            <v>0.64586231694121288</v>
          </cell>
          <cell r="Y5">
            <v>4420531</v>
          </cell>
          <cell r="Z5">
            <v>419078</v>
          </cell>
          <cell r="AA5">
            <v>1090000</v>
          </cell>
          <cell r="AB5">
            <v>0.38447522935779815</v>
          </cell>
          <cell r="AC5">
            <v>6052455</v>
          </cell>
          <cell r="AD5">
            <v>0.88429480745241429</v>
          </cell>
          <cell r="AE5">
            <v>5761971</v>
          </cell>
          <cell r="AF5">
            <v>0.84185360089276084</v>
          </cell>
          <cell r="AG5">
            <v>40.363498375060026</v>
          </cell>
          <cell r="AH5">
            <v>12036064</v>
          </cell>
          <cell r="AI5">
            <v>5295948</v>
          </cell>
          <cell r="AJ5">
            <v>0.44000663339776191</v>
          </cell>
          <cell r="AK5">
            <v>51400</v>
          </cell>
          <cell r="AL5">
            <v>75.0980438566732</v>
          </cell>
        </row>
        <row r="6">
          <cell r="A6" t="str">
            <v>浙江</v>
          </cell>
          <cell r="B6">
            <v>0.45809889159143963</v>
          </cell>
          <cell r="C6">
            <v>8418804</v>
          </cell>
          <cell r="D6">
            <v>8723568</v>
          </cell>
          <cell r="E6">
            <v>1235328</v>
          </cell>
          <cell r="F6">
            <v>0.87590305306848082</v>
          </cell>
          <cell r="G6">
            <v>610938</v>
          </cell>
          <cell r="H6">
            <v>86557</v>
          </cell>
          <cell r="I6">
            <v>-57955</v>
          </cell>
          <cell r="J6">
            <v>1050000</v>
          </cell>
          <cell r="K6">
            <v>0.5818457142857143</v>
          </cell>
          <cell r="L6">
            <v>126</v>
          </cell>
          <cell r="M6">
            <v>55</v>
          </cell>
          <cell r="N6">
            <v>6130861</v>
          </cell>
          <cell r="O6">
            <v>0.72823420048738519</v>
          </cell>
          <cell r="P6">
            <v>3100239</v>
          </cell>
          <cell r="Q6">
            <v>0.36825171366384107</v>
          </cell>
          <cell r="R6">
            <v>1054049</v>
          </cell>
          <cell r="S6">
            <v>1.7252961839008214</v>
          </cell>
          <cell r="T6">
            <v>1.6993068810195362E-2</v>
          </cell>
          <cell r="U6">
            <v>411310</v>
          </cell>
          <cell r="V6">
            <v>1022248</v>
          </cell>
          <cell r="W6">
            <v>8068191.5</v>
          </cell>
          <cell r="X6">
            <v>0.30025737622588672</v>
          </cell>
          <cell r="Y6">
            <v>2527808</v>
          </cell>
          <cell r="Z6">
            <v>499808</v>
          </cell>
          <cell r="AA6">
            <v>760000</v>
          </cell>
          <cell r="AB6">
            <v>0.65764210526315792</v>
          </cell>
          <cell r="AC6">
            <v>5116027</v>
          </cell>
          <cell r="AD6">
            <v>0.60769047479903326</v>
          </cell>
          <cell r="AE6">
            <v>7172139</v>
          </cell>
          <cell r="AF6">
            <v>0.85191898991828297</v>
          </cell>
          <cell r="AG6">
            <v>33.018740034864067</v>
          </cell>
          <cell r="AH6">
            <v>17709343</v>
          </cell>
          <cell r="AI6">
            <v>8401343</v>
          </cell>
          <cell r="AJ6">
            <v>0.47440173246404455</v>
          </cell>
          <cell r="AK6">
            <v>100183</v>
          </cell>
          <cell r="AL6">
            <v>118.99908823153503</v>
          </cell>
        </row>
        <row r="7">
          <cell r="A7" t="str">
            <v>新疆</v>
          </cell>
          <cell r="B7">
            <v>0.36860636708197936</v>
          </cell>
          <cell r="C7">
            <v>1347344</v>
          </cell>
          <cell r="D7">
            <v>2067506</v>
          </cell>
          <cell r="E7">
            <v>240388</v>
          </cell>
          <cell r="F7">
            <v>0.56020402285307314</v>
          </cell>
          <cell r="G7">
            <v>106976</v>
          </cell>
          <cell r="H7">
            <v>81350</v>
          </cell>
          <cell r="I7">
            <v>2633</v>
          </cell>
          <cell r="J7">
            <v>360000</v>
          </cell>
          <cell r="K7">
            <v>0.29715555555555556</v>
          </cell>
          <cell r="L7">
            <v>0</v>
          </cell>
          <cell r="M7">
            <v>0</v>
          </cell>
          <cell r="N7">
            <v>872937</v>
          </cell>
          <cell r="O7">
            <v>0.64789467277844415</v>
          </cell>
          <cell r="P7">
            <v>112077</v>
          </cell>
          <cell r="Q7">
            <v>8.3183656141267562E-2</v>
          </cell>
          <cell r="R7">
            <v>47139</v>
          </cell>
          <cell r="S7">
            <v>0.44065023930601255</v>
          </cell>
          <cell r="T7">
            <v>1.8188401010346189E-2</v>
          </cell>
          <cell r="U7">
            <v>70419</v>
          </cell>
          <cell r="V7">
            <v>177395</v>
          </cell>
          <cell r="W7">
            <v>1290547.75</v>
          </cell>
          <cell r="X7">
            <v>0.83041079338313006</v>
          </cell>
          <cell r="Y7">
            <v>1118849</v>
          </cell>
          <cell r="Z7">
            <v>110249</v>
          </cell>
          <cell r="AA7">
            <v>280000</v>
          </cell>
          <cell r="AB7">
            <v>0.39374642857142855</v>
          </cell>
          <cell r="AC7">
            <v>565505</v>
          </cell>
          <cell r="AD7">
            <v>0.41971834958258619</v>
          </cell>
          <cell r="AE7">
            <v>1112238</v>
          </cell>
          <cell r="AF7">
            <v>0.82550410288686482</v>
          </cell>
          <cell r="AG7">
            <v>33.585562350043482</v>
          </cell>
          <cell r="AH7">
            <v>2303357</v>
          </cell>
          <cell r="AI7">
            <v>1347344</v>
          </cell>
          <cell r="AJ7">
            <v>0.58494796942028526</v>
          </cell>
          <cell r="AK7">
            <v>66285</v>
          </cell>
          <cell r="AL7">
            <v>491.9679012932109</v>
          </cell>
        </row>
        <row r="8">
          <cell r="A8" t="str">
            <v>福建</v>
          </cell>
          <cell r="B8">
            <v>0.29293215458823801</v>
          </cell>
          <cell r="C8">
            <v>2780384</v>
          </cell>
          <cell r="D8">
            <v>5027557</v>
          </cell>
          <cell r="E8">
            <v>1683622</v>
          </cell>
          <cell r="F8">
            <v>0.88029170123641665</v>
          </cell>
          <cell r="G8">
            <v>348011</v>
          </cell>
          <cell r="H8">
            <v>41275</v>
          </cell>
          <cell r="I8">
            <v>6050</v>
          </cell>
          <cell r="J8">
            <v>600000</v>
          </cell>
          <cell r="K8">
            <v>0.5800183333333333</v>
          </cell>
          <cell r="L8">
            <v>134</v>
          </cell>
          <cell r="M8">
            <v>7</v>
          </cell>
          <cell r="N8">
            <v>2596583</v>
          </cell>
          <cell r="O8">
            <v>0.93389366360905546</v>
          </cell>
          <cell r="P8">
            <v>1126370</v>
          </cell>
          <cell r="Q8">
            <v>0.40511310667878969</v>
          </cell>
          <cell r="R8">
            <v>500396</v>
          </cell>
          <cell r="S8">
            <v>1.4378740901868043</v>
          </cell>
          <cell r="T8">
            <v>1.5618083280720112E-2</v>
          </cell>
          <cell r="U8">
            <v>120019</v>
          </cell>
          <cell r="V8">
            <v>468030</v>
          </cell>
          <cell r="W8">
            <v>2561539.25</v>
          </cell>
          <cell r="X8">
            <v>0.46039288098334619</v>
          </cell>
          <cell r="Y8">
            <v>1280069</v>
          </cell>
          <cell r="Z8">
            <v>446442</v>
          </cell>
          <cell r="AA8">
            <v>530000</v>
          </cell>
          <cell r="AB8">
            <v>0.84234339622641508</v>
          </cell>
          <cell r="AC8">
            <v>948338</v>
          </cell>
          <cell r="AD8">
            <v>0.34108166354000025</v>
          </cell>
          <cell r="AE8">
            <v>2379264</v>
          </cell>
          <cell r="AF8">
            <v>0.85573215786020929</v>
          </cell>
          <cell r="AG8">
            <v>36.83496781996736</v>
          </cell>
          <cell r="AH8">
            <v>6631464</v>
          </cell>
          <cell r="AI8">
            <v>2676057</v>
          </cell>
          <cell r="AJ8">
            <v>0.40353939944482847</v>
          </cell>
          <cell r="AK8">
            <v>122325</v>
          </cell>
          <cell r="AL8">
            <v>439.95721454302713</v>
          </cell>
        </row>
        <row r="9">
          <cell r="A9" t="str">
            <v>甘肃</v>
          </cell>
          <cell r="B9">
            <v>0.29056182402249559</v>
          </cell>
          <cell r="C9">
            <v>1098616</v>
          </cell>
          <cell r="D9">
            <v>2544025</v>
          </cell>
          <cell r="E9">
            <v>138365</v>
          </cell>
          <cell r="F9">
            <v>0.4624751949164489</v>
          </cell>
          <cell r="G9">
            <v>170596</v>
          </cell>
          <cell r="H9">
            <v>198280</v>
          </cell>
          <cell r="I9">
            <v>-1231</v>
          </cell>
          <cell r="J9">
            <v>350000</v>
          </cell>
          <cell r="K9">
            <v>0.48741714285714288</v>
          </cell>
          <cell r="L9">
            <v>0</v>
          </cell>
          <cell r="M9">
            <v>0</v>
          </cell>
          <cell r="N9">
            <v>814569</v>
          </cell>
          <cell r="O9">
            <v>0.74145015182739005</v>
          </cell>
          <cell r="P9">
            <v>201338</v>
          </cell>
          <cell r="Q9">
            <v>0.18326512630436839</v>
          </cell>
          <cell r="R9">
            <v>66828</v>
          </cell>
          <cell r="S9">
            <v>0.39173251424417921</v>
          </cell>
          <cell r="T9">
            <v>1.2110276083548647E-2</v>
          </cell>
          <cell r="U9">
            <v>36946</v>
          </cell>
          <cell r="V9">
            <v>207542</v>
          </cell>
          <cell r="W9">
            <v>1016932.5</v>
          </cell>
          <cell r="X9">
            <v>0.49399062092669321</v>
          </cell>
          <cell r="Y9">
            <v>542706</v>
          </cell>
          <cell r="Z9">
            <v>136563</v>
          </cell>
          <cell r="AA9">
            <v>200000</v>
          </cell>
          <cell r="AB9">
            <v>0.68281499999999995</v>
          </cell>
          <cell r="AC9">
            <v>612598</v>
          </cell>
          <cell r="AD9">
            <v>0.55760884603901639</v>
          </cell>
          <cell r="AE9">
            <v>811014</v>
          </cell>
          <cell r="AF9">
            <v>0.7382142623082133</v>
          </cell>
          <cell r="AG9">
            <v>29.335125740072883</v>
          </cell>
          <cell r="AH9">
            <v>2263695</v>
          </cell>
          <cell r="AI9">
            <v>1098616</v>
          </cell>
          <cell r="AJ9">
            <v>0.48531979794097702</v>
          </cell>
          <cell r="AK9">
            <v>11081</v>
          </cell>
          <cell r="AL9">
            <v>100.86326796624117</v>
          </cell>
        </row>
        <row r="10">
          <cell r="A10" t="str">
            <v>广东</v>
          </cell>
          <cell r="B10">
            <v>0.28500016773421377</v>
          </cell>
          <cell r="C10">
            <v>6584081</v>
          </cell>
          <cell r="D10">
            <v>13742978</v>
          </cell>
          <cell r="E10">
            <v>2774966</v>
          </cell>
          <cell r="F10">
            <v>0.95437071687608965</v>
          </cell>
          <cell r="G10">
            <v>1025813</v>
          </cell>
          <cell r="H10">
            <v>49045</v>
          </cell>
          <cell r="I10">
            <v>-25365</v>
          </cell>
          <cell r="J10">
            <v>2600000</v>
          </cell>
          <cell r="K10">
            <v>0.39454346153846154</v>
          </cell>
          <cell r="L10">
            <v>139835</v>
          </cell>
          <cell r="M10">
            <v>77928</v>
          </cell>
          <cell r="N10">
            <v>4774146</v>
          </cell>
          <cell r="O10">
            <v>0.72510438434764091</v>
          </cell>
          <cell r="P10">
            <v>1314757</v>
          </cell>
          <cell r="Q10">
            <v>0.19968724564597551</v>
          </cell>
          <cell r="R10">
            <v>403276</v>
          </cell>
          <cell r="S10">
            <v>0.39312818223204427</v>
          </cell>
          <cell r="T10">
            <v>2.4946886000797138E-5</v>
          </cell>
          <cell r="U10">
            <v>450</v>
          </cell>
          <cell r="V10">
            <v>1026263</v>
          </cell>
          <cell r="W10">
            <v>6012774.5</v>
          </cell>
          <cell r="X10">
            <v>0.10256435180551393</v>
          </cell>
          <cell r="Y10">
            <v>675292</v>
          </cell>
          <cell r="Z10">
            <v>277809</v>
          </cell>
          <cell r="AA10">
            <v>2240000</v>
          </cell>
          <cell r="AB10">
            <v>0.124021875</v>
          </cell>
          <cell r="AC10">
            <v>3810964</v>
          </cell>
          <cell r="AD10">
            <v>0.57881487180974844</v>
          </cell>
          <cell r="AE10">
            <v>5264578</v>
          </cell>
          <cell r="AF10">
            <v>0.7995919248259552</v>
          </cell>
          <cell r="AG10">
            <v>50.509239876976373</v>
          </cell>
          <cell r="AH10">
            <v>13705424</v>
          </cell>
          <cell r="AI10">
            <v>6240899</v>
          </cell>
          <cell r="AJ10">
            <v>0.45535979040123092</v>
          </cell>
          <cell r="AK10">
            <v>348244</v>
          </cell>
          <cell r="AL10">
            <v>528.91815881365983</v>
          </cell>
        </row>
        <row r="11">
          <cell r="A11" t="str">
            <v>广西</v>
          </cell>
          <cell r="B11">
            <v>0.27690194474659491</v>
          </cell>
          <cell r="C11">
            <v>1830838</v>
          </cell>
          <cell r="D11">
            <v>3669955</v>
          </cell>
          <cell r="E11">
            <v>1111071</v>
          </cell>
          <cell r="F11">
            <v>0.49223030843785437</v>
          </cell>
          <cell r="G11">
            <v>144539</v>
          </cell>
          <cell r="H11">
            <v>133401</v>
          </cell>
          <cell r="I11">
            <v>15701</v>
          </cell>
          <cell r="J11">
            <v>650000</v>
          </cell>
          <cell r="K11">
            <v>0.22236769230769229</v>
          </cell>
          <cell r="L11">
            <v>0</v>
          </cell>
          <cell r="M11">
            <v>0</v>
          </cell>
          <cell r="N11">
            <v>1008654</v>
          </cell>
          <cell r="O11">
            <v>0.55092476778393284</v>
          </cell>
          <cell r="P11">
            <v>225099</v>
          </cell>
          <cell r="Q11">
            <v>0.12294861697211878</v>
          </cell>
          <cell r="R11">
            <v>73068</v>
          </cell>
          <cell r="S11">
            <v>0.50552446052622479</v>
          </cell>
          <cell r="T11">
            <v>9.6805110778788381E-3</v>
          </cell>
          <cell r="U11">
            <v>51186</v>
          </cell>
          <cell r="V11">
            <v>195725</v>
          </cell>
          <cell r="W11">
            <v>1762510.25</v>
          </cell>
          <cell r="X11">
            <v>0.1346776721916412</v>
          </cell>
          <cell r="Y11">
            <v>246573</v>
          </cell>
          <cell r="Z11">
            <v>120264</v>
          </cell>
          <cell r="AA11">
            <v>450000</v>
          </cell>
          <cell r="AB11">
            <v>0.26725333333333334</v>
          </cell>
          <cell r="AC11">
            <v>1825111</v>
          </cell>
          <cell r="AD11">
            <v>0.99687192422267834</v>
          </cell>
          <cell r="AE11">
            <v>1534951</v>
          </cell>
          <cell r="AF11">
            <v>0.83838712108881286</v>
          </cell>
          <cell r="AG11">
            <v>27.469527368706078</v>
          </cell>
          <cell r="AH11">
            <v>5301372</v>
          </cell>
          <cell r="AI11">
            <v>1830838</v>
          </cell>
          <cell r="AJ11">
            <v>0.34535173158948285</v>
          </cell>
          <cell r="AK11">
            <v>46859</v>
          </cell>
          <cell r="AL11">
            <v>255.9429070185347</v>
          </cell>
        </row>
        <row r="12">
          <cell r="A12" t="str">
            <v>河南</v>
          </cell>
          <cell r="B12">
            <v>0.35082718201737589</v>
          </cell>
          <cell r="C12">
            <v>5450536</v>
          </cell>
          <cell r="D12">
            <v>2438265</v>
          </cell>
          <cell r="E12">
            <v>7647441</v>
          </cell>
          <cell r="F12">
            <v>0.89883052254974805</v>
          </cell>
          <cell r="G12">
            <v>719770</v>
          </cell>
          <cell r="H12">
            <v>-65306</v>
          </cell>
          <cell r="I12">
            <v>81015</v>
          </cell>
          <cell r="J12">
            <v>1600000</v>
          </cell>
          <cell r="K12">
            <v>0.44985625000000001</v>
          </cell>
          <cell r="L12">
            <v>0</v>
          </cell>
          <cell r="M12">
            <v>0</v>
          </cell>
          <cell r="N12">
            <v>5417451</v>
          </cell>
          <cell r="O12">
            <v>0.99392995477875934</v>
          </cell>
          <cell r="P12">
            <v>5280362</v>
          </cell>
          <cell r="Q12">
            <v>0.96877848343722528</v>
          </cell>
          <cell r="R12">
            <v>2596755</v>
          </cell>
          <cell r="S12">
            <v>3.6077566444836546</v>
          </cell>
          <cell r="T12">
            <v>1.0738802983692782E-2</v>
          </cell>
          <cell r="U12">
            <v>164335</v>
          </cell>
          <cell r="V12">
            <v>884105</v>
          </cell>
          <cell r="W12">
            <v>5100972</v>
          </cell>
          <cell r="X12">
            <v>0.5495257714103714</v>
          </cell>
          <cell r="Y12">
            <v>2995210</v>
          </cell>
          <cell r="Z12">
            <v>719563</v>
          </cell>
          <cell r="AA12">
            <v>1440000</v>
          </cell>
          <cell r="AB12">
            <v>0.49969652777777779</v>
          </cell>
          <cell r="AC12">
            <v>5443943</v>
          </cell>
          <cell r="AD12">
            <v>0.99879039419242432</v>
          </cell>
          <cell r="AE12">
            <v>4827685</v>
          </cell>
          <cell r="AF12">
            <v>0.8857266514706077</v>
          </cell>
          <cell r="AG12">
            <v>33.977853720166799</v>
          </cell>
          <cell r="AH12">
            <v>12860336</v>
          </cell>
          <cell r="AI12">
            <v>4883268</v>
          </cell>
          <cell r="AJ12">
            <v>0.37971542889703658</v>
          </cell>
          <cell r="AK12">
            <v>153164</v>
          </cell>
          <cell r="AL12">
            <v>281.00722571137959</v>
          </cell>
        </row>
        <row r="13">
          <cell r="A13" t="str">
            <v>湖北</v>
          </cell>
          <cell r="B13">
            <v>0.23805361016919468</v>
          </cell>
          <cell r="C13">
            <v>2188319</v>
          </cell>
          <cell r="D13">
            <v>5828929</v>
          </cell>
          <cell r="E13">
            <v>1175299</v>
          </cell>
          <cell r="F13">
            <v>0.39141849446900318</v>
          </cell>
          <cell r="G13">
            <v>148047</v>
          </cell>
          <cell r="H13">
            <v>230185</v>
          </cell>
          <cell r="I13">
            <v>-15613</v>
          </cell>
          <cell r="J13">
            <v>700000</v>
          </cell>
          <cell r="K13">
            <v>0.21149571428571429</v>
          </cell>
          <cell r="L13">
            <v>0</v>
          </cell>
          <cell r="M13">
            <v>0</v>
          </cell>
          <cell r="N13">
            <v>1865668</v>
          </cell>
          <cell r="O13">
            <v>0.85255760243364886</v>
          </cell>
          <cell r="P13">
            <v>216342</v>
          </cell>
          <cell r="Q13">
            <v>9.886218599756251E-2</v>
          </cell>
          <cell r="R13">
            <v>173301</v>
          </cell>
          <cell r="S13">
            <v>1.1705809641532756</v>
          </cell>
          <cell r="T13">
            <v>7.4679829358602789E-2</v>
          </cell>
          <cell r="U13">
            <v>475266</v>
          </cell>
          <cell r="V13">
            <v>623313</v>
          </cell>
          <cell r="W13">
            <v>2121349.25</v>
          </cell>
          <cell r="X13">
            <v>0.1621395235338175</v>
          </cell>
          <cell r="Y13">
            <v>354813</v>
          </cell>
          <cell r="Z13">
            <v>126089</v>
          </cell>
          <cell r="AA13">
            <v>460000</v>
          </cell>
          <cell r="AB13">
            <v>0.27410652173913042</v>
          </cell>
          <cell r="AC13">
            <v>1330673</v>
          </cell>
          <cell r="AD13">
            <v>0.60807999199385465</v>
          </cell>
          <cell r="AE13">
            <v>1916027</v>
          </cell>
          <cell r="AF13">
            <v>0.875570243643637</v>
          </cell>
          <cell r="AG13">
            <v>28.222481501651217</v>
          </cell>
          <cell r="AH13">
            <v>6805810</v>
          </cell>
          <cell r="AI13">
            <v>2149305</v>
          </cell>
          <cell r="AJ13">
            <v>0.31580443767898309</v>
          </cell>
          <cell r="AK13">
            <v>204605</v>
          </cell>
          <cell r="AL13">
            <v>934.98708369300823</v>
          </cell>
        </row>
        <row r="14">
          <cell r="A14" t="str">
            <v>青海</v>
          </cell>
          <cell r="B14">
            <v>0.23704526445924295</v>
          </cell>
          <cell r="C14">
            <v>194425</v>
          </cell>
          <cell r="D14">
            <v>546665</v>
          </cell>
          <cell r="E14">
            <v>79112</v>
          </cell>
          <cell r="F14">
            <v>-5.060545103143612E-2</v>
          </cell>
          <cell r="G14">
            <v>-1283</v>
          </cell>
          <cell r="H14">
            <v>24506</v>
          </cell>
          <cell r="I14">
            <v>847</v>
          </cell>
          <cell r="J14">
            <v>100000</v>
          </cell>
          <cell r="K14">
            <v>-1.2829999999999999E-2</v>
          </cell>
          <cell r="L14">
            <v>0</v>
          </cell>
          <cell r="M14">
            <v>0</v>
          </cell>
          <cell r="N14">
            <v>122393</v>
          </cell>
          <cell r="O14">
            <v>0.62951266555226948</v>
          </cell>
          <cell r="P14">
            <v>6802</v>
          </cell>
          <cell r="Q14">
            <v>3.4985212806994986E-2</v>
          </cell>
          <cell r="R14">
            <v>2390</v>
          </cell>
          <cell r="S14">
            <v>0</v>
          </cell>
          <cell r="T14">
            <v>3.5432936718867131E-2</v>
          </cell>
          <cell r="U14">
            <v>20798</v>
          </cell>
          <cell r="V14">
            <v>19515</v>
          </cell>
          <cell r="W14">
            <v>195656</v>
          </cell>
          <cell r="X14">
            <v>0.3525163944965925</v>
          </cell>
          <cell r="Y14">
            <v>68538</v>
          </cell>
          <cell r="Z14">
            <v>5587</v>
          </cell>
          <cell r="AA14">
            <v>40000</v>
          </cell>
          <cell r="AB14">
            <v>0.13967499999999999</v>
          </cell>
          <cell r="AC14">
            <v>32689</v>
          </cell>
          <cell r="AD14">
            <v>0.16813167030988813</v>
          </cell>
          <cell r="AE14">
            <v>165273</v>
          </cell>
          <cell r="AF14">
            <v>0.85006043461489011</v>
          </cell>
          <cell r="AG14">
            <v>38.265994636845626</v>
          </cell>
          <cell r="AH14">
            <v>520736</v>
          </cell>
          <cell r="AI14">
            <v>194425</v>
          </cell>
          <cell r="AJ14">
            <v>0.37336577459595649</v>
          </cell>
          <cell r="AK14">
            <v>10508</v>
          </cell>
          <cell r="AL14">
            <v>540.4654751189405</v>
          </cell>
        </row>
        <row r="15">
          <cell r="A15" t="str">
            <v>山东</v>
          </cell>
          <cell r="B15">
            <v>0.32945137675545938</v>
          </cell>
          <cell r="C15">
            <v>6917255</v>
          </cell>
          <cell r="D15">
            <v>3367933</v>
          </cell>
          <cell r="E15">
            <v>10711097</v>
          </cell>
          <cell r="F15">
            <v>0.81605427262479702</v>
          </cell>
          <cell r="G15">
            <v>631280</v>
          </cell>
          <cell r="H15">
            <v>83448</v>
          </cell>
          <cell r="I15">
            <v>58848</v>
          </cell>
          <cell r="J15">
            <v>2000000</v>
          </cell>
          <cell r="K15">
            <v>0.31563999999999998</v>
          </cell>
          <cell r="L15">
            <v>11725</v>
          </cell>
          <cell r="M15">
            <v>10916</v>
          </cell>
          <cell r="N15">
            <v>6777073</v>
          </cell>
          <cell r="O15">
            <v>0.97973444668441456</v>
          </cell>
          <cell r="P15">
            <v>595909</v>
          </cell>
          <cell r="Q15">
            <v>8.6148190286464796E-2</v>
          </cell>
          <cell r="R15">
            <v>183620</v>
          </cell>
          <cell r="S15">
            <v>0.2908693448232163</v>
          </cell>
          <cell r="T15">
            <v>1.2346110809911326E-2</v>
          </cell>
          <cell r="U15">
            <v>245153</v>
          </cell>
          <cell r="V15">
            <v>876433</v>
          </cell>
          <cell r="W15">
            <v>6618899.5</v>
          </cell>
          <cell r="X15">
            <v>0.51566698061586569</v>
          </cell>
          <cell r="Y15">
            <v>3567000</v>
          </cell>
          <cell r="Z15">
            <v>648927</v>
          </cell>
          <cell r="AA15">
            <v>1450000</v>
          </cell>
          <cell r="AB15">
            <v>0.44753586206896551</v>
          </cell>
          <cell r="AC15">
            <v>4681634</v>
          </cell>
          <cell r="AD15">
            <v>0.67680517777644456</v>
          </cell>
          <cell r="AE15">
            <v>6090227</v>
          </cell>
          <cell r="AF15">
            <v>0.88043985656159851</v>
          </cell>
          <cell r="AG15">
            <v>28.384621897240375</v>
          </cell>
          <cell r="AH15">
            <v>17247425</v>
          </cell>
          <cell r="AI15">
            <v>6917255</v>
          </cell>
          <cell r="AJ15">
            <v>0.40106015825550773</v>
          </cell>
          <cell r="AK15">
            <v>19129</v>
          </cell>
          <cell r="AL15">
            <v>27.654033283433964</v>
          </cell>
        </row>
        <row r="16">
          <cell r="A16" t="str">
            <v>山西</v>
          </cell>
          <cell r="B16">
            <v>0.24624919622650962</v>
          </cell>
          <cell r="C16">
            <v>1769266</v>
          </cell>
          <cell r="D16">
            <v>1754029</v>
          </cell>
          <cell r="E16">
            <v>3661565</v>
          </cell>
          <cell r="F16">
            <v>0.74064589174034934</v>
          </cell>
          <cell r="G16">
            <v>247275</v>
          </cell>
          <cell r="H16">
            <v>72060</v>
          </cell>
          <cell r="I16">
            <v>14529</v>
          </cell>
          <cell r="J16">
            <v>480000</v>
          </cell>
          <cell r="K16">
            <v>0.51515624999999998</v>
          </cell>
          <cell r="L16">
            <v>99135</v>
          </cell>
          <cell r="M16">
            <v>-3005</v>
          </cell>
          <cell r="N16">
            <v>1407476</v>
          </cell>
          <cell r="O16">
            <v>0.79551407193717616</v>
          </cell>
          <cell r="P16">
            <v>405600</v>
          </cell>
          <cell r="Q16">
            <v>0.22924760889544027</v>
          </cell>
          <cell r="R16">
            <v>97886</v>
          </cell>
          <cell r="S16">
            <v>0.39585886159134565</v>
          </cell>
          <cell r="T16">
            <v>7.963157895800016E-3</v>
          </cell>
          <cell r="U16">
            <v>39421</v>
          </cell>
          <cell r="V16">
            <v>286696</v>
          </cell>
          <cell r="W16">
            <v>1650141</v>
          </cell>
          <cell r="X16">
            <v>0.13461966713880219</v>
          </cell>
          <cell r="Y16">
            <v>238178</v>
          </cell>
          <cell r="Z16">
            <v>73011</v>
          </cell>
          <cell r="AA16">
            <v>330000</v>
          </cell>
          <cell r="AB16">
            <v>0.22124545454545455</v>
          </cell>
          <cell r="AC16">
            <v>1185934</v>
          </cell>
          <cell r="AD16">
            <v>0.67029717408235956</v>
          </cell>
          <cell r="AE16">
            <v>1515214</v>
          </cell>
          <cell r="AF16">
            <v>0.85640825065309567</v>
          </cell>
          <cell r="AG16">
            <v>24.984845594002778</v>
          </cell>
          <cell r="AH16">
            <v>3174389</v>
          </cell>
          <cell r="AI16">
            <v>1769266</v>
          </cell>
          <cell r="AJ16">
            <v>0.55735639204898957</v>
          </cell>
          <cell r="AK16">
            <v>70215</v>
          </cell>
          <cell r="AL16">
            <v>396.85948862409606</v>
          </cell>
        </row>
        <row r="17">
          <cell r="A17" t="str">
            <v>陕西</v>
          </cell>
          <cell r="B17">
            <v>0.26241715898465962</v>
          </cell>
          <cell r="C17">
            <v>1696037</v>
          </cell>
          <cell r="D17">
            <v>3833119</v>
          </cell>
          <cell r="E17">
            <v>933977</v>
          </cell>
          <cell r="F17">
            <v>0.74169445673562917</v>
          </cell>
          <cell r="G17">
            <v>206174</v>
          </cell>
          <cell r="H17">
            <v>71803</v>
          </cell>
          <cell r="I17">
            <v>-10363</v>
          </cell>
          <cell r="J17">
            <v>800000</v>
          </cell>
          <cell r="K17">
            <v>0.25771749999999999</v>
          </cell>
          <cell r="L17">
            <v>0</v>
          </cell>
          <cell r="M17">
            <v>0</v>
          </cell>
          <cell r="N17">
            <v>1659645</v>
          </cell>
          <cell r="O17">
            <v>0.97854292093863515</v>
          </cell>
          <cell r="P17">
            <v>638857</v>
          </cell>
          <cell r="Q17">
            <v>0.37667633430166914</v>
          </cell>
          <cell r="R17">
            <v>235307</v>
          </cell>
          <cell r="S17">
            <v>1.1413029770970151</v>
          </cell>
          <cell r="T17">
            <v>1.702111725070855E-2</v>
          </cell>
          <cell r="U17">
            <v>81819</v>
          </cell>
          <cell r="V17">
            <v>287993</v>
          </cell>
          <cell r="W17">
            <v>1602303.75</v>
          </cell>
          <cell r="X17">
            <v>0.2202416574638407</v>
          </cell>
          <cell r="Y17">
            <v>373538</v>
          </cell>
          <cell r="Z17">
            <v>101917</v>
          </cell>
          <cell r="AA17">
            <v>400000</v>
          </cell>
          <cell r="AB17">
            <v>0.25479249999999998</v>
          </cell>
          <cell r="AC17">
            <v>985305</v>
          </cell>
          <cell r="AD17">
            <v>0.58094546286431248</v>
          </cell>
          <cell r="AE17">
            <v>1569028</v>
          </cell>
          <cell r="AF17">
            <v>0.92511425163484051</v>
          </cell>
          <cell r="AG17">
            <v>28.995335480762204</v>
          </cell>
          <cell r="AH17">
            <v>5069556</v>
          </cell>
          <cell r="AI17">
            <v>1547005</v>
          </cell>
          <cell r="AJ17">
            <v>0.30515591503476835</v>
          </cell>
          <cell r="AK17">
            <v>100227</v>
          </cell>
          <cell r="AL17">
            <v>590.94819275758721</v>
          </cell>
        </row>
        <row r="18">
          <cell r="A18" t="str">
            <v>重庆</v>
          </cell>
          <cell r="B18">
            <v>0.30858270559833523</v>
          </cell>
          <cell r="C18">
            <v>1989429</v>
          </cell>
          <cell r="D18">
            <v>3272251</v>
          </cell>
          <cell r="E18">
            <v>1185308</v>
          </cell>
          <cell r="F18">
            <v>0.55336754274005195</v>
          </cell>
          <cell r="G18">
            <v>254932</v>
          </cell>
          <cell r="H18">
            <v>194838</v>
          </cell>
          <cell r="I18">
            <v>10922</v>
          </cell>
          <cell r="J18">
            <v>610000</v>
          </cell>
          <cell r="K18">
            <v>0.41792131147540984</v>
          </cell>
          <cell r="L18">
            <v>12756</v>
          </cell>
          <cell r="M18">
            <v>10927</v>
          </cell>
          <cell r="N18">
            <v>1588600</v>
          </cell>
          <cell r="O18">
            <v>0.79852058052838282</v>
          </cell>
          <cell r="P18">
            <v>805910</v>
          </cell>
          <cell r="Q18">
            <v>0.40509613562484514</v>
          </cell>
          <cell r="R18">
            <v>305715</v>
          </cell>
          <cell r="S18">
            <v>1.1992021401785575</v>
          </cell>
          <cell r="T18">
            <v>1.8179779687492324E-2</v>
          </cell>
          <cell r="U18">
            <v>101749</v>
          </cell>
          <cell r="V18">
            <v>356681</v>
          </cell>
          <cell r="W18">
            <v>1865607.5</v>
          </cell>
          <cell r="X18">
            <v>0.39358026850920541</v>
          </cell>
          <cell r="Y18">
            <v>783000</v>
          </cell>
          <cell r="Z18">
            <v>191000</v>
          </cell>
          <cell r="AA18">
            <v>400000</v>
          </cell>
          <cell r="AB18">
            <v>0.47749999999999998</v>
          </cell>
          <cell r="AC18">
            <v>1621495</v>
          </cell>
          <cell r="AD18">
            <v>0.81505547571690173</v>
          </cell>
          <cell r="AE18">
            <v>1688154</v>
          </cell>
          <cell r="AF18">
            <v>0.84856207484660173</v>
          </cell>
          <cell r="AG18">
            <v>35.794089987667114</v>
          </cell>
          <cell r="AH18">
            <v>4512733</v>
          </cell>
          <cell r="AI18">
            <v>1989429</v>
          </cell>
          <cell r="AJ18">
            <v>0.44084792962490799</v>
          </cell>
          <cell r="AK18">
            <v>74620</v>
          </cell>
          <cell r="AL18">
            <v>375.08249854606527</v>
          </cell>
        </row>
        <row r="19">
          <cell r="A19" t="str">
            <v>贵州</v>
          </cell>
          <cell r="B19">
            <v>0.26755994422521351</v>
          </cell>
          <cell r="C19">
            <v>1174342</v>
          </cell>
          <cell r="D19">
            <v>2257656</v>
          </cell>
          <cell r="E19">
            <v>957082</v>
          </cell>
          <cell r="F19">
            <v>0.67440809687330561</v>
          </cell>
          <cell r="G19">
            <v>171649</v>
          </cell>
          <cell r="H19">
            <v>59870</v>
          </cell>
          <cell r="I19">
            <v>22999</v>
          </cell>
          <cell r="J19">
            <v>500000</v>
          </cell>
          <cell r="K19">
            <v>0.34329799999999999</v>
          </cell>
          <cell r="L19">
            <v>0</v>
          </cell>
          <cell r="M19">
            <v>0</v>
          </cell>
          <cell r="N19">
            <v>971410</v>
          </cell>
          <cell r="O19">
            <v>0.82719514417435469</v>
          </cell>
          <cell r="P19">
            <v>614407</v>
          </cell>
          <cell r="Q19">
            <v>0.52319256230297473</v>
          </cell>
          <cell r="R19">
            <v>232692</v>
          </cell>
          <cell r="S19">
            <v>1.3556268897575867</v>
          </cell>
          <cell r="T19">
            <v>1.1318669976056659E-2</v>
          </cell>
          <cell r="U19">
            <v>37037</v>
          </cell>
          <cell r="V19">
            <v>208686</v>
          </cell>
          <cell r="W19">
            <v>1090734.75</v>
          </cell>
          <cell r="X19">
            <v>0.33610140827799739</v>
          </cell>
          <cell r="Y19">
            <v>394698</v>
          </cell>
          <cell r="Z19">
            <v>148846</v>
          </cell>
          <cell r="AA19">
            <v>390000</v>
          </cell>
          <cell r="AB19">
            <v>0.38165641025641028</v>
          </cell>
          <cell r="AC19">
            <v>706905</v>
          </cell>
          <cell r="AD19">
            <v>0.60195837328478419</v>
          </cell>
          <cell r="AE19">
            <v>1080535</v>
          </cell>
          <cell r="AF19">
            <v>0.92011952225160987</v>
          </cell>
          <cell r="AG19">
            <v>33.190462062385009</v>
          </cell>
          <cell r="AH19">
            <v>3067185</v>
          </cell>
          <cell r="AI19">
            <v>1174342</v>
          </cell>
          <cell r="AJ19">
            <v>0.38287289485309822</v>
          </cell>
          <cell r="AK19">
            <v>23412</v>
          </cell>
          <cell r="AL19">
            <v>199.36270694567679</v>
          </cell>
        </row>
        <row r="20">
          <cell r="A20" t="str">
            <v>西藏</v>
          </cell>
          <cell r="B20">
            <v>0.28138541881617168</v>
          </cell>
          <cell r="C20">
            <v>88635</v>
          </cell>
          <cell r="D20">
            <v>217124</v>
          </cell>
          <cell r="E20">
            <v>9236</v>
          </cell>
          <cell r="F20">
            <v>-2.724755700325733</v>
          </cell>
          <cell r="G20">
            <v>-11711</v>
          </cell>
          <cell r="H20">
            <v>4298</v>
          </cell>
          <cell r="I20">
            <v>-427</v>
          </cell>
          <cell r="J20">
            <v>70000</v>
          </cell>
          <cell r="K20">
            <v>-0.1673</v>
          </cell>
          <cell r="L20">
            <v>0</v>
          </cell>
          <cell r="M20">
            <v>0</v>
          </cell>
          <cell r="N20">
            <v>82758</v>
          </cell>
          <cell r="O20">
            <v>0.93369436452868504</v>
          </cell>
          <cell r="P20">
            <v>37911</v>
          </cell>
          <cell r="Q20">
            <v>0.42772042646809949</v>
          </cell>
          <cell r="R20">
            <v>-2002</v>
          </cell>
          <cell r="S20">
            <v>0.17095038852361027</v>
          </cell>
          <cell r="T20">
            <v>0.11267965355963359</v>
          </cell>
          <cell r="U20">
            <v>33530</v>
          </cell>
          <cell r="V20">
            <v>21819</v>
          </cell>
          <cell r="W20">
            <v>99189.75</v>
          </cell>
          <cell r="X20">
            <v>0.23333897444576071</v>
          </cell>
          <cell r="Y20">
            <v>20682</v>
          </cell>
          <cell r="Z20">
            <v>3153</v>
          </cell>
          <cell r="AA20">
            <v>30000</v>
          </cell>
          <cell r="AB20">
            <v>0.1051</v>
          </cell>
          <cell r="AC20">
            <v>56470</v>
          </cell>
          <cell r="AD20">
            <v>0.6371072375472443</v>
          </cell>
          <cell r="AE20">
            <v>88635</v>
          </cell>
          <cell r="AF20">
            <v>1</v>
          </cell>
          <cell r="AG20">
            <v>44.997545277275805</v>
          </cell>
          <cell r="AH20">
            <v>337516</v>
          </cell>
          <cell r="AI20">
            <v>88635</v>
          </cell>
          <cell r="AJ20">
            <v>0.26260977257374463</v>
          </cell>
          <cell r="AK20">
            <v>2460</v>
          </cell>
          <cell r="AL20">
            <v>277.54273142663732</v>
          </cell>
        </row>
        <row r="21">
          <cell r="A21" t="str">
            <v>云南</v>
          </cell>
          <cell r="B21">
            <v>0.39849218507191497</v>
          </cell>
          <cell r="C21">
            <v>2166869</v>
          </cell>
          <cell r="D21">
            <v>2639047</v>
          </cell>
          <cell r="E21">
            <v>631754</v>
          </cell>
          <cell r="F21">
            <v>0.96810245006826545</v>
          </cell>
          <cell r="G21">
            <v>504150</v>
          </cell>
          <cell r="H21">
            <v>4577</v>
          </cell>
          <cell r="I21">
            <v>12034</v>
          </cell>
          <cell r="J21">
            <v>900000</v>
          </cell>
          <cell r="K21">
            <v>0.5601666666666667</v>
          </cell>
          <cell r="L21">
            <v>1158</v>
          </cell>
          <cell r="M21">
            <v>0</v>
          </cell>
          <cell r="N21">
            <v>1766770</v>
          </cell>
          <cell r="O21">
            <v>0.8153561659703471</v>
          </cell>
          <cell r="P21">
            <v>1191619</v>
          </cell>
          <cell r="Q21">
            <v>0.54992664531173785</v>
          </cell>
          <cell r="R21">
            <v>629855</v>
          </cell>
          <cell r="S21">
            <v>1.2493404740652583</v>
          </cell>
          <cell r="T21">
            <v>1.8036263821877941E-2</v>
          </cell>
          <cell r="U21">
            <v>103714</v>
          </cell>
          <cell r="V21">
            <v>607864</v>
          </cell>
          <cell r="W21">
            <v>1916768</v>
          </cell>
          <cell r="X21">
            <v>0.3032227605822041</v>
          </cell>
          <cell r="Y21">
            <v>657044</v>
          </cell>
          <cell r="Z21">
            <v>190040</v>
          </cell>
          <cell r="AA21">
            <v>540000</v>
          </cell>
          <cell r="AB21">
            <v>0.35192592592592592</v>
          </cell>
          <cell r="AC21">
            <v>1736547</v>
          </cell>
          <cell r="AD21">
            <v>0.80140839155481947</v>
          </cell>
          <cell r="AE21">
            <v>1981717</v>
          </cell>
          <cell r="AF21">
            <v>0.91455321018483349</v>
          </cell>
          <cell r="AG21">
            <v>47.704439266167498</v>
          </cell>
          <cell r="AH21">
            <v>4595857</v>
          </cell>
          <cell r="AI21">
            <v>2166869</v>
          </cell>
          <cell r="AJ21">
            <v>0.47148312055836378</v>
          </cell>
          <cell r="AK21">
            <v>107179</v>
          </cell>
          <cell r="AL21">
            <v>494.62611722259163</v>
          </cell>
        </row>
        <row r="22">
          <cell r="A22" t="str">
            <v>北京</v>
          </cell>
          <cell r="B22">
            <v>0.17694354440845797</v>
          </cell>
          <cell r="C22">
            <v>787968</v>
          </cell>
          <cell r="D22">
            <v>288056</v>
          </cell>
          <cell r="E22">
            <v>3377193</v>
          </cell>
          <cell r="F22">
            <v>0.8743529539134024</v>
          </cell>
          <cell r="G22">
            <v>129218</v>
          </cell>
          <cell r="H22">
            <v>18569</v>
          </cell>
          <cell r="I22">
            <v>-11736</v>
          </cell>
          <cell r="J22">
            <v>550000</v>
          </cell>
          <cell r="K22">
            <v>0.23494181818181817</v>
          </cell>
          <cell r="L22">
            <v>25591</v>
          </cell>
          <cell r="M22">
            <v>25591</v>
          </cell>
          <cell r="N22">
            <v>755332</v>
          </cell>
          <cell r="O22">
            <v>0.95858207439896037</v>
          </cell>
          <cell r="P22">
            <v>200262</v>
          </cell>
          <cell r="Q22">
            <v>0.25414991471734893</v>
          </cell>
          <cell r="R22">
            <v>83978</v>
          </cell>
          <cell r="S22">
            <v>0.64989397761921719</v>
          </cell>
          <cell r="T22">
            <v>1.1646744912789499E-2</v>
          </cell>
          <cell r="U22">
            <v>24734</v>
          </cell>
          <cell r="V22">
            <v>153952</v>
          </cell>
          <cell r="W22">
            <v>707894.5</v>
          </cell>
          <cell r="X22">
            <v>0.29336978151397008</v>
          </cell>
          <cell r="Y22">
            <v>231166</v>
          </cell>
          <cell r="Z22">
            <v>44465.999999999971</v>
          </cell>
          <cell r="AA22">
            <v>220000</v>
          </cell>
          <cell r="AB22">
            <v>0.2021181818181817</v>
          </cell>
          <cell r="AC22">
            <v>179124</v>
          </cell>
          <cell r="AD22">
            <v>0.22732395224171539</v>
          </cell>
          <cell r="AE22">
            <v>663106</v>
          </cell>
          <cell r="AF22">
            <v>0.8415392503248863</v>
          </cell>
          <cell r="AG22">
            <v>34.865838421779891</v>
          </cell>
          <cell r="AH22">
            <v>2471738</v>
          </cell>
          <cell r="AI22">
            <v>787967</v>
          </cell>
          <cell r="AJ22">
            <v>0.31879066470637263</v>
          </cell>
          <cell r="AK22">
            <v>37030</v>
          </cell>
          <cell r="AL22">
            <v>469.94294184535414</v>
          </cell>
        </row>
        <row r="23">
          <cell r="A23" t="str">
            <v>海南</v>
          </cell>
          <cell r="B23">
            <v>0.22873890881631112</v>
          </cell>
          <cell r="C23">
            <v>363489</v>
          </cell>
          <cell r="D23">
            <v>968355</v>
          </cell>
          <cell r="E23">
            <v>257256</v>
          </cell>
          <cell r="F23">
            <v>0.17912038651192908</v>
          </cell>
          <cell r="G23">
            <v>17981</v>
          </cell>
          <cell r="H23">
            <v>41327</v>
          </cell>
          <cell r="I23">
            <v>41077</v>
          </cell>
          <cell r="J23">
            <v>220000</v>
          </cell>
          <cell r="K23">
            <v>8.1731818181818183E-2</v>
          </cell>
          <cell r="L23">
            <v>6067</v>
          </cell>
          <cell r="M23">
            <v>-3387</v>
          </cell>
          <cell r="N23">
            <v>251791</v>
          </cell>
          <cell r="O23">
            <v>0.6927059690939753</v>
          </cell>
          <cell r="P23">
            <v>91753</v>
          </cell>
          <cell r="Q23">
            <v>0.25242304443875879</v>
          </cell>
          <cell r="R23">
            <v>12353</v>
          </cell>
          <cell r="S23">
            <v>0.68700294755575331</v>
          </cell>
          <cell r="T23">
            <v>2.5742418304629776E-2</v>
          </cell>
          <cell r="U23">
            <v>27293</v>
          </cell>
          <cell r="V23">
            <v>45274</v>
          </cell>
          <cell r="W23">
            <v>353411.5</v>
          </cell>
          <cell r="X23">
            <v>0.14604843612874116</v>
          </cell>
          <cell r="Y23">
            <v>53087</v>
          </cell>
          <cell r="Z23">
            <v>14441</v>
          </cell>
          <cell r="AA23">
            <v>120000</v>
          </cell>
          <cell r="AB23">
            <v>0.12034166666666667</v>
          </cell>
          <cell r="AC23">
            <v>205360</v>
          </cell>
          <cell r="AD23">
            <v>0.56496895366847411</v>
          </cell>
          <cell r="AE23">
            <v>319328</v>
          </cell>
          <cell r="AF23">
            <v>0.87850801537322998</v>
          </cell>
          <cell r="AG23">
            <v>22.853931502889225</v>
          </cell>
          <cell r="AH23">
            <v>981139</v>
          </cell>
          <cell r="AI23">
            <v>363489</v>
          </cell>
          <cell r="AJ23">
            <v>0.37047655836736693</v>
          </cell>
          <cell r="AK23">
            <v>3473</v>
          </cell>
          <cell r="AL23">
            <v>95.546220105697827</v>
          </cell>
        </row>
        <row r="24">
          <cell r="A24" t="str">
            <v>河北</v>
          </cell>
          <cell r="B24">
            <v>0.17452254659881958</v>
          </cell>
          <cell r="C24">
            <v>2627305</v>
          </cell>
          <cell r="D24">
            <v>5333353</v>
          </cell>
          <cell r="E24">
            <v>7093586</v>
          </cell>
          <cell r="F24">
            <v>0.50679022735298296</v>
          </cell>
          <cell r="G24">
            <v>460686</v>
          </cell>
          <cell r="H24">
            <v>329405</v>
          </cell>
          <cell r="I24">
            <v>118936</v>
          </cell>
          <cell r="J24">
            <v>2000000</v>
          </cell>
          <cell r="K24">
            <v>0.23034299999999999</v>
          </cell>
          <cell r="L24">
            <v>73795</v>
          </cell>
          <cell r="M24">
            <v>-11501</v>
          </cell>
          <cell r="N24">
            <v>2381233</v>
          </cell>
          <cell r="O24">
            <v>0.90634052765095796</v>
          </cell>
          <cell r="P24">
            <v>993986</v>
          </cell>
          <cell r="Q24">
            <v>0.37832912433082572</v>
          </cell>
          <cell r="R24">
            <v>494369</v>
          </cell>
          <cell r="S24">
            <v>1.0731148765102478</v>
          </cell>
          <cell r="T24">
            <v>1.15199443840877E-2</v>
          </cell>
          <cell r="U24">
            <v>83185</v>
          </cell>
          <cell r="V24">
            <v>543871</v>
          </cell>
          <cell r="W24">
            <v>2406985</v>
          </cell>
          <cell r="X24">
            <v>0.19950938318923764</v>
          </cell>
          <cell r="Y24">
            <v>524172</v>
          </cell>
          <cell r="Z24">
            <v>273263</v>
          </cell>
          <cell r="AA24">
            <v>840000</v>
          </cell>
          <cell r="AB24">
            <v>0.32531309523809526</v>
          </cell>
          <cell r="AC24">
            <v>1910101</v>
          </cell>
          <cell r="AD24">
            <v>0.7270191317719108</v>
          </cell>
          <cell r="AE24">
            <v>2427719</v>
          </cell>
          <cell r="AF24">
            <v>0.92403394352768331</v>
          </cell>
          <cell r="AG24">
            <v>21.894646649923729</v>
          </cell>
          <cell r="AH24">
            <v>6429258</v>
          </cell>
          <cell r="AI24">
            <v>2137679</v>
          </cell>
          <cell r="AJ24">
            <v>0.33249233426314512</v>
          </cell>
          <cell r="AK24">
            <v>93144</v>
          </cell>
          <cell r="AL24">
            <v>354.52298077307353</v>
          </cell>
        </row>
        <row r="25">
          <cell r="A25" t="str">
            <v>黑龙江</v>
          </cell>
          <cell r="B25">
            <v>0.19238747621970598</v>
          </cell>
          <cell r="C25">
            <v>1060626</v>
          </cell>
          <cell r="D25">
            <v>1149237</v>
          </cell>
          <cell r="E25">
            <v>3303105</v>
          </cell>
          <cell r="F25">
            <v>1</v>
          </cell>
          <cell r="G25">
            <v>186943</v>
          </cell>
          <cell r="H25">
            <v>-40860</v>
          </cell>
          <cell r="I25">
            <v>-32571</v>
          </cell>
          <cell r="J25">
            <v>800000</v>
          </cell>
          <cell r="K25">
            <v>0.23367874999999999</v>
          </cell>
          <cell r="L25">
            <v>0</v>
          </cell>
          <cell r="M25">
            <v>0</v>
          </cell>
          <cell r="N25">
            <v>780938</v>
          </cell>
          <cell r="O25">
            <v>0.7362991290049461</v>
          </cell>
          <cell r="P25">
            <v>67058</v>
          </cell>
          <cell r="Q25">
            <v>6.3224925657111936E-2</v>
          </cell>
          <cell r="R25">
            <v>48427</v>
          </cell>
          <cell r="S25">
            <v>0.25904687525074488</v>
          </cell>
          <cell r="T25">
            <v>3.1577872888973554E-2</v>
          </cell>
          <cell r="U25">
            <v>92498</v>
          </cell>
          <cell r="V25">
            <v>279441</v>
          </cell>
          <cell r="W25">
            <v>976401</v>
          </cell>
          <cell r="X25">
            <v>0.25289593127077781</v>
          </cell>
          <cell r="Y25">
            <v>268228</v>
          </cell>
          <cell r="Z25">
            <v>119081</v>
          </cell>
          <cell r="AA25">
            <v>360000</v>
          </cell>
          <cell r="AB25">
            <v>0.33078055555555558</v>
          </cell>
          <cell r="AC25">
            <v>54149</v>
          </cell>
          <cell r="AD25">
            <v>5.1053811616913032E-2</v>
          </cell>
          <cell r="AE25">
            <v>943089</v>
          </cell>
          <cell r="AF25">
            <v>0.88918148338811231</v>
          </cell>
          <cell r="AG25">
            <v>20.925487352703112</v>
          </cell>
          <cell r="AH25">
            <v>2896265</v>
          </cell>
          <cell r="AI25">
            <v>878397</v>
          </cell>
          <cell r="AJ25">
            <v>0.30328612885906503</v>
          </cell>
          <cell r="AK25">
            <v>33652</v>
          </cell>
          <cell r="AL25">
            <v>317.28432076905523</v>
          </cell>
        </row>
        <row r="26">
          <cell r="A26" t="str">
            <v>湖南</v>
          </cell>
          <cell r="B26">
            <v>0.32972038972129758</v>
          </cell>
          <cell r="C26">
            <v>2731225</v>
          </cell>
          <cell r="D26">
            <v>4112923</v>
          </cell>
          <cell r="E26">
            <v>1439310</v>
          </cell>
          <cell r="F26">
            <v>0.84544986988662096</v>
          </cell>
          <cell r="G26">
            <v>550688</v>
          </cell>
          <cell r="H26">
            <v>70586</v>
          </cell>
          <cell r="I26">
            <v>30081</v>
          </cell>
          <cell r="J26">
            <v>750000</v>
          </cell>
          <cell r="K26">
            <v>0.73425066666666672</v>
          </cell>
          <cell r="L26">
            <v>0</v>
          </cell>
          <cell r="M26">
            <v>-388500</v>
          </cell>
          <cell r="N26">
            <v>2386108</v>
          </cell>
          <cell r="O26">
            <v>0.87364021638641998</v>
          </cell>
          <cell r="P26">
            <v>1399730</v>
          </cell>
          <cell r="Q26">
            <v>0.51249164752080112</v>
          </cell>
          <cell r="R26">
            <v>610829</v>
          </cell>
          <cell r="S26">
            <v>1.1092106601197047</v>
          </cell>
          <cell r="T26">
            <v>1.4600597559092297E-2</v>
          </cell>
          <cell r="U26">
            <v>108702</v>
          </cell>
          <cell r="V26">
            <v>659390</v>
          </cell>
          <cell r="W26">
            <v>2481679.25</v>
          </cell>
          <cell r="X26">
            <v>0.46758615639502421</v>
          </cell>
          <cell r="Y26">
            <v>1277083</v>
          </cell>
          <cell r="Z26">
            <v>501866.99999999988</v>
          </cell>
          <cell r="AA26">
            <v>430000</v>
          </cell>
          <cell r="AB26">
            <v>1.1671325581395346</v>
          </cell>
          <cell r="AC26">
            <v>709605</v>
          </cell>
          <cell r="AD26">
            <v>0.25981198912575859</v>
          </cell>
          <cell r="AE26">
            <v>2120668</v>
          </cell>
          <cell r="AF26">
            <v>0.7764530567785517</v>
          </cell>
          <cell r="AG26">
            <v>29.630086497546642</v>
          </cell>
          <cell r="AH26">
            <v>7229726</v>
          </cell>
          <cell r="AI26">
            <v>2651844</v>
          </cell>
          <cell r="AJ26">
            <v>0.3667973032449639</v>
          </cell>
          <cell r="AK26">
            <v>55212</v>
          </cell>
          <cell r="AL26">
            <v>202.15104943752345</v>
          </cell>
        </row>
        <row r="27">
          <cell r="A27" t="str">
            <v>内蒙古</v>
          </cell>
          <cell r="B27">
            <v>0.1558751140444159</v>
          </cell>
          <cell r="C27">
            <v>569611</v>
          </cell>
          <cell r="D27">
            <v>1044369</v>
          </cell>
          <cell r="E27">
            <v>2040298</v>
          </cell>
          <cell r="F27">
            <v>0.33262497075567338</v>
          </cell>
          <cell r="G27">
            <v>51183</v>
          </cell>
          <cell r="H27">
            <v>59647</v>
          </cell>
          <cell r="I27">
            <v>43046</v>
          </cell>
          <cell r="J27">
            <v>500000</v>
          </cell>
          <cell r="K27">
            <v>0.102366</v>
          </cell>
          <cell r="L27">
            <v>19487</v>
          </cell>
          <cell r="M27">
            <v>7873</v>
          </cell>
          <cell r="N27">
            <v>385136</v>
          </cell>
          <cell r="O27">
            <v>0.6761386279408228</v>
          </cell>
          <cell r="P27">
            <v>108867</v>
          </cell>
          <cell r="Q27">
            <v>0.19112517138889523</v>
          </cell>
          <cell r="R27">
            <v>36446</v>
          </cell>
          <cell r="S27">
            <v>0.71207236777836391</v>
          </cell>
          <cell r="T27">
            <v>2.3866780725940777E-2</v>
          </cell>
          <cell r="U27">
            <v>39004</v>
          </cell>
          <cell r="V27">
            <v>90187</v>
          </cell>
          <cell r="W27">
            <v>544746</v>
          </cell>
          <cell r="X27">
            <v>5.6961680866415849E-2</v>
          </cell>
          <cell r="Y27">
            <v>32446</v>
          </cell>
          <cell r="Z27">
            <v>3758.0000000000036</v>
          </cell>
          <cell r="AA27">
            <v>300000</v>
          </cell>
          <cell r="AB27">
            <v>1.2526666666666679E-2</v>
          </cell>
          <cell r="AC27">
            <v>349813</v>
          </cell>
          <cell r="AD27">
            <v>0.6141261316933837</v>
          </cell>
          <cell r="AE27">
            <v>496076</v>
          </cell>
          <cell r="AF27">
            <v>0.87090312511521017</v>
          </cell>
          <cell r="AG27">
            <v>34.053694425169404</v>
          </cell>
          <cell r="AH27">
            <v>1779211</v>
          </cell>
          <cell r="AI27">
            <v>555794</v>
          </cell>
          <cell r="AJ27">
            <v>0.31238228630555903</v>
          </cell>
          <cell r="AK27">
            <v>2035</v>
          </cell>
          <cell r="AL27">
            <v>35.726135906785508</v>
          </cell>
        </row>
        <row r="28">
          <cell r="A28" t="str">
            <v>宁夏</v>
          </cell>
          <cell r="B28">
            <v>0.19799792640951214</v>
          </cell>
          <cell r="C28">
            <v>198228</v>
          </cell>
          <cell r="D28">
            <v>666539</v>
          </cell>
          <cell r="E28">
            <v>136395</v>
          </cell>
          <cell r="F28">
            <v>0.58803205421129479</v>
          </cell>
          <cell r="G28">
            <v>52760</v>
          </cell>
          <cell r="H28">
            <v>31773</v>
          </cell>
          <cell r="I28">
            <v>5190</v>
          </cell>
          <cell r="J28">
            <v>100000</v>
          </cell>
          <cell r="K28">
            <v>0.52759999999999996</v>
          </cell>
          <cell r="L28">
            <v>251</v>
          </cell>
          <cell r="M28">
            <v>43</v>
          </cell>
          <cell r="N28">
            <v>173944</v>
          </cell>
          <cell r="O28">
            <v>0.87749460217527286</v>
          </cell>
          <cell r="P28">
            <v>54782</v>
          </cell>
          <cell r="Q28">
            <v>0.27635853663458237</v>
          </cell>
          <cell r="R28">
            <v>38678</v>
          </cell>
          <cell r="S28">
            <v>0.73309325246398782</v>
          </cell>
          <cell r="T28">
            <v>1.9091005769939433E-2</v>
          </cell>
          <cell r="U28">
            <v>9649</v>
          </cell>
          <cell r="V28">
            <v>62409</v>
          </cell>
          <cell r="W28">
            <v>168473.75</v>
          </cell>
          <cell r="X28">
            <v>0.43128115099784087</v>
          </cell>
          <cell r="Y28">
            <v>85492</v>
          </cell>
          <cell r="Z28">
            <v>37415</v>
          </cell>
          <cell r="AA28">
            <v>40000</v>
          </cell>
          <cell r="AB28">
            <v>0.93537499999999996</v>
          </cell>
          <cell r="AC28">
            <v>74935</v>
          </cell>
          <cell r="AD28">
            <v>0.37802429525596787</v>
          </cell>
          <cell r="AE28">
            <v>159847</v>
          </cell>
          <cell r="AF28">
            <v>0.80637952256996992</v>
          </cell>
          <cell r="AG28">
            <v>27.778182575425944</v>
          </cell>
          <cell r="AH28">
            <v>780001</v>
          </cell>
          <cell r="AI28">
            <v>174804</v>
          </cell>
          <cell r="AJ28">
            <v>0.22410740499050641</v>
          </cell>
          <cell r="AK28">
            <v>5240</v>
          </cell>
          <cell r="AL28">
            <v>264.34207074681677</v>
          </cell>
        </row>
        <row r="29">
          <cell r="A29" t="str">
            <v>上海</v>
          </cell>
          <cell r="B29">
            <v>0.16618251256753683</v>
          </cell>
          <cell r="C29">
            <v>933621</v>
          </cell>
          <cell r="D29">
            <v>4337194</v>
          </cell>
          <cell r="E29">
            <v>347231</v>
          </cell>
          <cell r="F29">
            <v>0.63192567944795552</v>
          </cell>
          <cell r="G29">
            <v>84891</v>
          </cell>
          <cell r="H29">
            <v>27944</v>
          </cell>
          <cell r="I29">
            <v>21502</v>
          </cell>
          <cell r="J29">
            <v>380000</v>
          </cell>
          <cell r="K29">
            <v>0.22339736842105262</v>
          </cell>
          <cell r="L29">
            <v>0</v>
          </cell>
          <cell r="M29">
            <v>0</v>
          </cell>
          <cell r="N29">
            <v>920641</v>
          </cell>
          <cell r="O29">
            <v>0.98609714220224265</v>
          </cell>
          <cell r="P29">
            <v>93660</v>
          </cell>
          <cell r="Q29">
            <v>0.10031908022634452</v>
          </cell>
          <cell r="R29">
            <v>32709</v>
          </cell>
          <cell r="S29">
            <v>0.38530586281231227</v>
          </cell>
          <cell r="T29">
            <v>1.9760950359960752E-2</v>
          </cell>
          <cell r="U29">
            <v>52528</v>
          </cell>
          <cell r="V29">
            <v>137419</v>
          </cell>
          <cell r="W29">
            <v>886057.25</v>
          </cell>
          <cell r="X29">
            <v>8.4732455675268659E-2</v>
          </cell>
          <cell r="Y29">
            <v>79108</v>
          </cell>
          <cell r="Z29">
            <v>27158</v>
          </cell>
          <cell r="AA29">
            <v>270000</v>
          </cell>
          <cell r="AB29">
            <v>0.10058518518518518</v>
          </cell>
          <cell r="AC29">
            <v>627651</v>
          </cell>
          <cell r="AD29">
            <v>0.67227600921573105</v>
          </cell>
          <cell r="AE29">
            <v>823248</v>
          </cell>
          <cell r="AF29">
            <v>0.88177965148598847</v>
          </cell>
          <cell r="AG29">
            <v>13.018191458095211</v>
          </cell>
          <cell r="AH29">
            <v>1344180</v>
          </cell>
          <cell r="AI29">
            <v>248668</v>
          </cell>
          <cell r="AJ29">
            <v>0.18499605707568928</v>
          </cell>
          <cell r="AK29">
            <v>48363</v>
          </cell>
          <cell r="AL29">
            <v>518.01534027190905</v>
          </cell>
        </row>
        <row r="30">
          <cell r="A30" t="str">
            <v>天津</v>
          </cell>
          <cell r="B30">
            <v>6.9193803030163148E-2</v>
          </cell>
          <cell r="C30">
            <v>149889</v>
          </cell>
          <cell r="D30">
            <v>218562</v>
          </cell>
          <cell r="E30">
            <v>1797769</v>
          </cell>
          <cell r="F30">
            <v>0.37008864822067328</v>
          </cell>
          <cell r="G30">
            <v>26176</v>
          </cell>
          <cell r="H30">
            <v>16242</v>
          </cell>
          <cell r="I30">
            <v>28311</v>
          </cell>
          <cell r="J30">
            <v>260000</v>
          </cell>
          <cell r="K30">
            <v>0.10067692307692308</v>
          </cell>
          <cell r="L30">
            <v>27093</v>
          </cell>
          <cell r="M30">
            <v>-1413</v>
          </cell>
          <cell r="N30">
            <v>142873</v>
          </cell>
          <cell r="O30">
            <v>0.95319202876795495</v>
          </cell>
          <cell r="P30">
            <v>142873</v>
          </cell>
          <cell r="Q30">
            <v>0.95319202876795495</v>
          </cell>
          <cell r="R30">
            <v>100245</v>
          </cell>
          <cell r="S30">
            <v>3.8296531173594133</v>
          </cell>
          <cell r="T30">
            <v>2.1458012376228523E-2</v>
          </cell>
          <cell r="U30">
            <v>8754</v>
          </cell>
          <cell r="V30">
            <v>34930</v>
          </cell>
          <cell r="W30">
            <v>135986.5</v>
          </cell>
          <cell r="X30">
            <v>0.26935265429751348</v>
          </cell>
          <cell r="Y30">
            <v>40373</v>
          </cell>
          <cell r="Z30">
            <v>16398.999999999996</v>
          </cell>
          <cell r="AA30">
            <v>80000</v>
          </cell>
          <cell r="AB30">
            <v>0.20498749999999996</v>
          </cell>
          <cell r="AC30">
            <v>74037</v>
          </cell>
          <cell r="AD30">
            <v>0.49394551968456657</v>
          </cell>
          <cell r="AE30">
            <v>134607</v>
          </cell>
          <cell r="AF30">
            <v>0.89804455296919716</v>
          </cell>
          <cell r="AG30">
            <v>31.60025090725917</v>
          </cell>
          <cell r="AH30">
            <v>299836</v>
          </cell>
          <cell r="AI30">
            <v>149889</v>
          </cell>
          <cell r="AJ30">
            <v>0.49990328045998478</v>
          </cell>
          <cell r="AK30">
            <v>23226</v>
          </cell>
          <cell r="AL30">
            <v>1549.5466645317535</v>
          </cell>
        </row>
        <row r="31">
          <cell r="A31" t="str">
            <v>辽宁</v>
          </cell>
          <cell r="B31">
            <v>0.18382996806002838</v>
          </cell>
          <cell r="C31">
            <v>1668975</v>
          </cell>
          <cell r="D31">
            <v>1934835</v>
          </cell>
          <cell r="E31">
            <v>5475096</v>
          </cell>
          <cell r="F31">
            <v>0.46311565949977013</v>
          </cell>
          <cell r="G31">
            <v>155128</v>
          </cell>
          <cell r="H31">
            <v>63499</v>
          </cell>
          <cell r="I31">
            <v>116339</v>
          </cell>
          <cell r="J31">
            <v>770000</v>
          </cell>
          <cell r="K31">
            <v>0.20146493506493507</v>
          </cell>
          <cell r="L31">
            <v>0</v>
          </cell>
          <cell r="M31">
            <v>0</v>
          </cell>
          <cell r="N31">
            <v>1463891</v>
          </cell>
          <cell r="O31">
            <v>0.87711978909210742</v>
          </cell>
          <cell r="P31">
            <v>529346</v>
          </cell>
          <cell r="Q31">
            <v>0.31716832187420424</v>
          </cell>
          <cell r="R31">
            <v>172454</v>
          </cell>
          <cell r="S31">
            <v>1.1116884121499664</v>
          </cell>
          <cell r="T31">
            <v>1.0378512201283715E-2</v>
          </cell>
          <cell r="U31">
            <v>49534</v>
          </cell>
          <cell r="V31">
            <v>204662</v>
          </cell>
          <cell r="W31">
            <v>1590915.25</v>
          </cell>
          <cell r="X31">
            <v>0.19546548030977096</v>
          </cell>
          <cell r="Y31">
            <v>326227</v>
          </cell>
          <cell r="Z31">
            <v>110227.99999999997</v>
          </cell>
          <cell r="AA31">
            <v>430000</v>
          </cell>
          <cell r="AB31">
            <v>0.25634418604651155</v>
          </cell>
          <cell r="AC31">
            <v>609748</v>
          </cell>
          <cell r="AD31">
            <v>0.36534280022169296</v>
          </cell>
          <cell r="AE31">
            <v>1566089</v>
          </cell>
          <cell r="AF31">
            <v>0.93835378001467962</v>
          </cell>
          <cell r="AG31">
            <v>32.583450763116808</v>
          </cell>
          <cell r="AH31">
            <v>4599910</v>
          </cell>
          <cell r="AI31">
            <v>1641967</v>
          </cell>
          <cell r="AJ31">
            <v>0.35695633175431696</v>
          </cell>
          <cell r="AK31">
            <v>36362</v>
          </cell>
          <cell r="AL31">
            <v>217.87024970415976</v>
          </cell>
        </row>
        <row r="32">
          <cell r="A32" t="str">
            <v>吉林</v>
          </cell>
          <cell r="B32">
            <v>0.10884253172054247</v>
          </cell>
          <cell r="C32">
            <v>464563</v>
          </cell>
          <cell r="D32">
            <v>945716</v>
          </cell>
          <cell r="E32">
            <v>2857933</v>
          </cell>
          <cell r="F32">
            <v>0.49190654962263836</v>
          </cell>
          <cell r="G32">
            <v>88706</v>
          </cell>
          <cell r="H32">
            <v>38724</v>
          </cell>
          <cell r="I32">
            <v>52901</v>
          </cell>
          <cell r="J32">
            <v>320000</v>
          </cell>
          <cell r="K32">
            <v>0.27720624999999999</v>
          </cell>
          <cell r="L32">
            <v>0</v>
          </cell>
          <cell r="M32">
            <v>0</v>
          </cell>
          <cell r="N32">
            <v>233718</v>
          </cell>
          <cell r="O32">
            <v>0.50309215327092338</v>
          </cell>
          <cell r="P32">
            <v>23744</v>
          </cell>
          <cell r="Q32">
            <v>5.1110398374386252E-2</v>
          </cell>
          <cell r="R32">
            <v>10887</v>
          </cell>
          <cell r="S32">
            <v>0.12273126958717562</v>
          </cell>
          <cell r="T32">
            <v>5.7164551593459024E-3</v>
          </cell>
          <cell r="U32">
            <v>7521</v>
          </cell>
          <cell r="V32">
            <v>96227</v>
          </cell>
          <cell r="W32">
            <v>438558.5</v>
          </cell>
          <cell r="X32">
            <v>4.6968871821475237E-2</v>
          </cell>
          <cell r="Y32">
            <v>21820</v>
          </cell>
          <cell r="Z32">
            <v>7129</v>
          </cell>
          <cell r="AA32">
            <v>160000</v>
          </cell>
          <cell r="AB32">
            <v>4.4556249999999999E-2</v>
          </cell>
          <cell r="AC32">
            <v>72071</v>
          </cell>
          <cell r="AD32">
            <v>0.15513719344846663</v>
          </cell>
          <cell r="AE32">
            <v>464563</v>
          </cell>
          <cell r="AF32">
            <v>1</v>
          </cell>
          <cell r="AG32">
            <v>37.250180063397089</v>
          </cell>
          <cell r="AH32">
            <v>1697770</v>
          </cell>
          <cell r="AI32">
            <v>464563</v>
          </cell>
          <cell r="AJ32">
            <v>0.27363129281351417</v>
          </cell>
          <cell r="AK32">
            <v>39876</v>
          </cell>
          <cell r="AL32">
            <v>858.35505625717065</v>
          </cell>
        </row>
        <row r="33">
          <cell r="A33" t="str">
            <v>全国</v>
          </cell>
          <cell r="B33">
            <v>0.31516591472389882</v>
          </cell>
          <cell r="C33">
            <v>82169351</v>
          </cell>
          <cell r="D33">
            <v>112925555</v>
          </cell>
          <cell r="E33">
            <v>65622853</v>
          </cell>
          <cell r="F33">
            <v>0.70517727495141025</v>
          </cell>
          <cell r="G33">
            <v>8936670</v>
          </cell>
          <cell r="H33">
            <v>3222483</v>
          </cell>
          <cell r="I33">
            <v>513788</v>
          </cell>
          <cell r="J33">
            <v>25000000</v>
          </cell>
          <cell r="K33">
            <v>0.35746679999999997</v>
          </cell>
          <cell r="L33">
            <v>433029</v>
          </cell>
          <cell r="M33">
            <v>-271004</v>
          </cell>
          <cell r="N33">
            <v>68580231</v>
          </cell>
          <cell r="O33">
            <v>0.8346205752556084</v>
          </cell>
          <cell r="P33">
            <v>28434750</v>
          </cell>
          <cell r="Q33">
            <v>0.34605056087153468</v>
          </cell>
          <cell r="R33">
            <v>10445337</v>
          </cell>
          <cell r="S33">
            <v>1.1688175797025067</v>
          </cell>
          <cell r="T33">
            <v>1.5064534429418066E-2</v>
          </cell>
          <cell r="U33">
            <v>3512448</v>
          </cell>
          <cell r="V33">
            <v>12449118</v>
          </cell>
          <cell r="W33">
            <v>77720025.5</v>
          </cell>
          <cell r="X33">
            <v>0.39108564944123753</v>
          </cell>
          <cell r="Y33">
            <v>32135254</v>
          </cell>
          <cell r="Z33">
            <v>6411261</v>
          </cell>
          <cell r="AA33">
            <v>17000000</v>
          </cell>
          <cell r="AB33">
            <v>0.377133</v>
          </cell>
          <cell r="AC33">
            <v>56494195</v>
          </cell>
          <cell r="AD33">
            <v>0.68753366446815434</v>
          </cell>
          <cell r="AE33">
            <v>70569244</v>
          </cell>
          <cell r="AF33">
            <v>0.85882683921892</v>
          </cell>
          <cell r="AG33">
            <v>34.284553094706162</v>
          </cell>
          <cell r="AH33">
            <v>187751941</v>
          </cell>
          <cell r="AI33">
            <v>77831848</v>
          </cell>
          <cell r="AJ33">
            <v>0.43764847682719826</v>
          </cell>
          <cell r="AK33">
            <v>2519373</v>
          </cell>
          <cell r="AL33">
            <v>306.60738698057867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3期"/>
    </sheetNames>
    <sheetDataSet>
      <sheetData sheetId="0">
        <row r="1">
          <cell r="A1" t="str">
            <v>测评时间</v>
          </cell>
          <cell r="B1" t="str">
            <v>指标序号</v>
          </cell>
          <cell r="C1" t="str">
            <v>指标</v>
          </cell>
          <cell r="D1" t="str">
            <v>指标类型</v>
          </cell>
          <cell r="E1" t="str">
            <v>全网</v>
          </cell>
          <cell r="F1" t="str">
            <v>全网样本量</v>
          </cell>
          <cell r="G1" t="str">
            <v>全网较第2期改善</v>
          </cell>
          <cell r="H1" t="str">
            <v>安徽</v>
          </cell>
          <cell r="I1" t="str">
            <v>安徽样本量</v>
          </cell>
          <cell r="J1" t="str">
            <v>安徽排名</v>
          </cell>
          <cell r="K1" t="str">
            <v>安徽较第2期改善</v>
          </cell>
          <cell r="L1" t="str">
            <v>安徽较第2期改善排名</v>
          </cell>
          <cell r="M1" t="str">
            <v>北京</v>
          </cell>
          <cell r="N1" t="str">
            <v>北京样本量</v>
          </cell>
          <cell r="O1" t="str">
            <v>北京排名</v>
          </cell>
          <cell r="P1" t="str">
            <v>北京较第2期改善</v>
          </cell>
          <cell r="Q1" t="str">
            <v>北京较第2期改善排名</v>
          </cell>
          <cell r="R1" t="str">
            <v>福建</v>
          </cell>
          <cell r="S1" t="str">
            <v>福建样本量</v>
          </cell>
          <cell r="T1" t="str">
            <v>福建排名</v>
          </cell>
          <cell r="U1" t="str">
            <v>福建较第2期改善</v>
          </cell>
          <cell r="V1" t="str">
            <v>福建较第2期改善排名</v>
          </cell>
          <cell r="W1" t="str">
            <v>甘肃</v>
          </cell>
          <cell r="X1" t="str">
            <v>甘肃样本量</v>
          </cell>
          <cell r="Y1" t="str">
            <v>甘肃排名</v>
          </cell>
          <cell r="Z1" t="str">
            <v>甘肃较第2期改善</v>
          </cell>
          <cell r="AA1" t="str">
            <v>甘肃较第2期改善排名</v>
          </cell>
          <cell r="AB1" t="str">
            <v>广东</v>
          </cell>
          <cell r="AC1" t="str">
            <v>广东样本量</v>
          </cell>
          <cell r="AD1" t="str">
            <v>广东排名</v>
          </cell>
          <cell r="AE1" t="str">
            <v>广东较第2期改善</v>
          </cell>
          <cell r="AF1" t="str">
            <v>广东较第2期改善排名</v>
          </cell>
          <cell r="AG1" t="str">
            <v>广西</v>
          </cell>
          <cell r="AH1" t="str">
            <v>广西样本量</v>
          </cell>
          <cell r="AI1" t="str">
            <v>广西排名</v>
          </cell>
          <cell r="AJ1" t="str">
            <v>广西较第2期改善</v>
          </cell>
          <cell r="AK1" t="str">
            <v>广西较第2期改善排名</v>
          </cell>
          <cell r="AL1" t="str">
            <v>贵州</v>
          </cell>
          <cell r="AM1" t="str">
            <v>贵州样本量</v>
          </cell>
          <cell r="AN1" t="str">
            <v>贵州排名</v>
          </cell>
          <cell r="AO1" t="str">
            <v>贵州较第2期改善</v>
          </cell>
          <cell r="AP1" t="str">
            <v>贵州较第2期改善排名</v>
          </cell>
          <cell r="AQ1" t="str">
            <v>海南</v>
          </cell>
          <cell r="AR1" t="str">
            <v>海南样本量</v>
          </cell>
          <cell r="AS1" t="str">
            <v>海南排名</v>
          </cell>
          <cell r="AT1" t="str">
            <v>海南较第2期改善</v>
          </cell>
          <cell r="AU1" t="str">
            <v>海南较第2期改善排名</v>
          </cell>
          <cell r="AV1" t="str">
            <v>河北</v>
          </cell>
          <cell r="AW1" t="str">
            <v>河北样本量</v>
          </cell>
          <cell r="AX1" t="str">
            <v>河北排名</v>
          </cell>
          <cell r="AY1" t="str">
            <v>河北较第2期改善</v>
          </cell>
          <cell r="AZ1" t="str">
            <v>河北较第2期改善排名</v>
          </cell>
          <cell r="BA1" t="str">
            <v>河南</v>
          </cell>
          <cell r="BB1" t="str">
            <v>河南样本量</v>
          </cell>
          <cell r="BC1" t="str">
            <v>河南排名</v>
          </cell>
          <cell r="BD1" t="str">
            <v>河南较第2期改善</v>
          </cell>
          <cell r="BE1" t="str">
            <v>河南较第2期改善排名</v>
          </cell>
          <cell r="BF1" t="str">
            <v>黑龙江</v>
          </cell>
          <cell r="BG1" t="str">
            <v>黑龙江样本量</v>
          </cell>
          <cell r="BH1" t="str">
            <v>黑龙江排名</v>
          </cell>
          <cell r="BI1" t="str">
            <v>黑龙江较第2期改善</v>
          </cell>
          <cell r="BJ1" t="str">
            <v>黑龙江较第2期改善排名</v>
          </cell>
          <cell r="BK1" t="str">
            <v>湖北</v>
          </cell>
          <cell r="BL1" t="str">
            <v>湖北样本量</v>
          </cell>
          <cell r="BM1" t="str">
            <v>湖北排名</v>
          </cell>
          <cell r="BN1" t="str">
            <v>湖北较第2期改善</v>
          </cell>
          <cell r="BO1" t="str">
            <v>湖北较第2期改善排名</v>
          </cell>
          <cell r="BP1" t="str">
            <v>湖南</v>
          </cell>
          <cell r="BQ1" t="str">
            <v>湖南样本量</v>
          </cell>
          <cell r="BR1" t="str">
            <v>湖南排名</v>
          </cell>
          <cell r="BS1" t="str">
            <v>湖南较第2期改善</v>
          </cell>
          <cell r="BT1" t="str">
            <v>湖南较第2期改善排名</v>
          </cell>
          <cell r="BU1" t="str">
            <v>吉林</v>
          </cell>
          <cell r="BV1" t="str">
            <v>吉林样本量</v>
          </cell>
          <cell r="BW1" t="str">
            <v>吉林排名</v>
          </cell>
          <cell r="BX1" t="str">
            <v>吉林较第2期改善</v>
          </cell>
          <cell r="BY1" t="str">
            <v>吉林较第2期改善排名</v>
          </cell>
          <cell r="BZ1" t="str">
            <v>江苏</v>
          </cell>
          <cell r="CA1" t="str">
            <v>江苏样本量</v>
          </cell>
          <cell r="CB1" t="str">
            <v>江苏排名</v>
          </cell>
          <cell r="CC1" t="str">
            <v>江苏较第2期改善</v>
          </cell>
          <cell r="CD1" t="str">
            <v>江苏较第2期改善排名</v>
          </cell>
          <cell r="CE1" t="str">
            <v>江西</v>
          </cell>
          <cell r="CF1" t="str">
            <v>江西样本量</v>
          </cell>
          <cell r="CG1" t="str">
            <v>江西排名</v>
          </cell>
          <cell r="CH1" t="str">
            <v>江西较第2期改善</v>
          </cell>
          <cell r="CI1" t="str">
            <v>江西较第2期改善排名</v>
          </cell>
          <cell r="CJ1" t="str">
            <v>辽宁</v>
          </cell>
          <cell r="CK1" t="str">
            <v>辽宁样本量</v>
          </cell>
          <cell r="CL1" t="str">
            <v>辽宁排名</v>
          </cell>
          <cell r="CM1" t="str">
            <v>辽宁较第2期改善</v>
          </cell>
          <cell r="CN1" t="str">
            <v>辽宁较第2期改善排名</v>
          </cell>
          <cell r="CO1" t="str">
            <v>内蒙古</v>
          </cell>
          <cell r="CP1" t="str">
            <v>内蒙古样本量</v>
          </cell>
          <cell r="CQ1" t="str">
            <v>内蒙古排名</v>
          </cell>
          <cell r="CR1" t="str">
            <v>内蒙古较第2期改善</v>
          </cell>
          <cell r="CS1" t="str">
            <v>内蒙古较第2期改善排名</v>
          </cell>
          <cell r="CT1" t="str">
            <v>宁夏</v>
          </cell>
          <cell r="CU1" t="str">
            <v>宁夏样本量</v>
          </cell>
          <cell r="CV1" t="str">
            <v>宁夏排名</v>
          </cell>
          <cell r="CW1" t="str">
            <v>宁夏较第2期改善</v>
          </cell>
          <cell r="CX1" t="str">
            <v>宁夏较第2期改善排名</v>
          </cell>
          <cell r="CY1" t="str">
            <v>青海</v>
          </cell>
          <cell r="CZ1" t="str">
            <v>青海样本量</v>
          </cell>
          <cell r="DA1" t="str">
            <v>青海排名</v>
          </cell>
          <cell r="DB1" t="str">
            <v>青海较第2期改善</v>
          </cell>
          <cell r="DC1" t="str">
            <v>青海较第2期改善排名</v>
          </cell>
          <cell r="DD1" t="str">
            <v>山东</v>
          </cell>
          <cell r="DE1" t="str">
            <v>山东样本量</v>
          </cell>
          <cell r="DF1" t="str">
            <v>山东排名</v>
          </cell>
          <cell r="DG1" t="str">
            <v>山东较第2期改善</v>
          </cell>
          <cell r="DH1" t="str">
            <v>山东较第2期改善排名</v>
          </cell>
          <cell r="DI1" t="str">
            <v>山西</v>
          </cell>
          <cell r="DJ1" t="str">
            <v>山西样本量</v>
          </cell>
          <cell r="DK1" t="str">
            <v>山西排名</v>
          </cell>
          <cell r="DL1" t="str">
            <v>山西较第2期改善</v>
          </cell>
          <cell r="DM1" t="str">
            <v>山西较第2期改善排名</v>
          </cell>
          <cell r="DN1" t="str">
            <v>陕西</v>
          </cell>
          <cell r="DO1" t="str">
            <v>陕西样本量</v>
          </cell>
          <cell r="DP1" t="str">
            <v>陕西排名</v>
          </cell>
          <cell r="DQ1" t="str">
            <v>陕西较第2期改善</v>
          </cell>
          <cell r="DR1" t="str">
            <v>陕西较第2期改善排名</v>
          </cell>
          <cell r="DS1" t="str">
            <v>上海</v>
          </cell>
          <cell r="DT1" t="str">
            <v>上海样本量</v>
          </cell>
          <cell r="DU1" t="str">
            <v>上海排名</v>
          </cell>
          <cell r="DV1" t="str">
            <v>上海较第2期改善</v>
          </cell>
          <cell r="DW1" t="str">
            <v>上海较第2期改善排名</v>
          </cell>
          <cell r="DX1" t="str">
            <v>四川</v>
          </cell>
          <cell r="DY1" t="str">
            <v>四川样本量</v>
          </cell>
          <cell r="DZ1" t="str">
            <v>四川排名</v>
          </cell>
          <cell r="EA1" t="str">
            <v>四川较第2期改善</v>
          </cell>
          <cell r="EB1" t="str">
            <v>四川较第2期改善排名</v>
          </cell>
          <cell r="EC1" t="str">
            <v>天津</v>
          </cell>
          <cell r="ED1" t="str">
            <v>天津样本量</v>
          </cell>
          <cell r="EE1" t="str">
            <v>天津排名</v>
          </cell>
          <cell r="EF1" t="str">
            <v>天津较第2期改善</v>
          </cell>
          <cell r="EG1" t="str">
            <v>天津较第2期改善排名</v>
          </cell>
          <cell r="EH1" t="str">
            <v>西藏</v>
          </cell>
          <cell r="EI1" t="str">
            <v>西藏样本量</v>
          </cell>
          <cell r="EJ1" t="str">
            <v>西藏排名</v>
          </cell>
          <cell r="EK1" t="str">
            <v>西藏较第2期改善</v>
          </cell>
          <cell r="EL1" t="str">
            <v>西藏较第2期改善排名</v>
          </cell>
          <cell r="EM1" t="str">
            <v>新疆</v>
          </cell>
          <cell r="EN1" t="str">
            <v>新疆样本量</v>
          </cell>
          <cell r="EO1" t="str">
            <v>新疆排名</v>
          </cell>
          <cell r="EP1" t="str">
            <v>新疆较第2期改善</v>
          </cell>
          <cell r="EQ1" t="str">
            <v>新疆较第2期改善排名</v>
          </cell>
          <cell r="ER1" t="str">
            <v>云南</v>
          </cell>
          <cell r="ES1" t="str">
            <v>云南样本量</v>
          </cell>
          <cell r="ET1" t="str">
            <v>云南排名</v>
          </cell>
          <cell r="EU1" t="str">
            <v>云南较第2期改善</v>
          </cell>
          <cell r="EV1" t="str">
            <v>云南较第2期改善排名</v>
          </cell>
          <cell r="EW1" t="str">
            <v>浙江</v>
          </cell>
          <cell r="EX1" t="str">
            <v>浙江样本量</v>
          </cell>
          <cell r="EY1" t="str">
            <v>浙江排名</v>
          </cell>
          <cell r="EZ1" t="str">
            <v>浙江较第2期改善</v>
          </cell>
          <cell r="FA1" t="str">
            <v>浙江较第2期改善排名</v>
          </cell>
          <cell r="FB1" t="str">
            <v>重庆</v>
          </cell>
          <cell r="FC1" t="str">
            <v>重庆样本量</v>
          </cell>
          <cell r="FD1" t="str">
            <v>重庆排名</v>
          </cell>
          <cell r="FE1" t="str">
            <v>重庆较第2期改善</v>
          </cell>
          <cell r="FF1" t="str">
            <v>重庆较第2期改善排名</v>
          </cell>
        </row>
        <row r="2">
          <cell r="A2" t="str">
            <v>2016年第3期</v>
          </cell>
          <cell r="B2" t="str">
            <v>CS1</v>
          </cell>
          <cell r="C2" t="str">
            <v>整体表现</v>
          </cell>
          <cell r="D2" t="str">
            <v>均值</v>
          </cell>
          <cell r="E2">
            <v>74.75</v>
          </cell>
          <cell r="F2">
            <v>13050</v>
          </cell>
          <cell r="G2">
            <v>-0.26000000000000512</v>
          </cell>
          <cell r="H2">
            <v>82.77</v>
          </cell>
          <cell r="I2">
            <v>403</v>
          </cell>
          <cell r="J2">
            <v>1</v>
          </cell>
          <cell r="K2">
            <v>1.7199999999999989</v>
          </cell>
          <cell r="L2">
            <v>6</v>
          </cell>
          <cell r="M2">
            <v>73.44</v>
          </cell>
          <cell r="N2">
            <v>430</v>
          </cell>
          <cell r="O2">
            <v>21</v>
          </cell>
          <cell r="P2">
            <v>-2.2000000000000028</v>
          </cell>
          <cell r="Q2">
            <v>25</v>
          </cell>
          <cell r="R2">
            <v>75.58</v>
          </cell>
          <cell r="S2">
            <v>409</v>
          </cell>
          <cell r="T2">
            <v>13</v>
          </cell>
          <cell r="U2">
            <v>-0.20000000000000284</v>
          </cell>
          <cell r="V2">
            <v>14</v>
          </cell>
          <cell r="W2">
            <v>70.459999999999994</v>
          </cell>
          <cell r="X2">
            <v>419</v>
          </cell>
          <cell r="Y2">
            <v>28</v>
          </cell>
          <cell r="Z2">
            <v>-2.1800000000000068</v>
          </cell>
          <cell r="AA2">
            <v>24</v>
          </cell>
          <cell r="AB2">
            <v>73.489999999999995</v>
          </cell>
          <cell r="AC2">
            <v>428</v>
          </cell>
          <cell r="AD2">
            <v>20</v>
          </cell>
          <cell r="AE2">
            <v>-2.1200000000000045</v>
          </cell>
          <cell r="AF2">
            <v>21</v>
          </cell>
          <cell r="AG2">
            <v>77.52</v>
          </cell>
          <cell r="AH2">
            <v>437</v>
          </cell>
          <cell r="AI2">
            <v>6</v>
          </cell>
          <cell r="AJ2">
            <v>1.4500000000000028</v>
          </cell>
          <cell r="AK2">
            <v>9</v>
          </cell>
          <cell r="AL2">
            <v>73.89</v>
          </cell>
          <cell r="AM2">
            <v>417</v>
          </cell>
          <cell r="AN2">
            <v>19</v>
          </cell>
          <cell r="AO2">
            <v>2.230000000000004</v>
          </cell>
          <cell r="AP2">
            <v>4</v>
          </cell>
          <cell r="AQ2">
            <v>74.349999999999994</v>
          </cell>
          <cell r="AR2">
            <v>418</v>
          </cell>
          <cell r="AS2">
            <v>17</v>
          </cell>
          <cell r="AT2">
            <v>-2.1300000000000097</v>
          </cell>
          <cell r="AU2">
            <v>23</v>
          </cell>
          <cell r="AV2">
            <v>71.3</v>
          </cell>
          <cell r="AW2">
            <v>396</v>
          </cell>
          <cell r="AX2">
            <v>26</v>
          </cell>
          <cell r="AY2">
            <v>-7.000000000000739E-2</v>
          </cell>
          <cell r="AZ2">
            <v>13</v>
          </cell>
          <cell r="BA2">
            <v>74.959999999999994</v>
          </cell>
          <cell r="BB2">
            <v>422</v>
          </cell>
          <cell r="BC2">
            <v>15</v>
          </cell>
          <cell r="BD2">
            <v>-4.4300000000000068</v>
          </cell>
          <cell r="BE2">
            <v>30</v>
          </cell>
          <cell r="BF2">
            <v>74.069999999999993</v>
          </cell>
          <cell r="BG2">
            <v>410</v>
          </cell>
          <cell r="BH2">
            <v>18</v>
          </cell>
          <cell r="BI2">
            <v>5.2999999999999972</v>
          </cell>
          <cell r="BJ2">
            <v>2</v>
          </cell>
          <cell r="BK2">
            <v>69.489999999999995</v>
          </cell>
          <cell r="BL2">
            <v>421</v>
          </cell>
          <cell r="BM2">
            <v>31</v>
          </cell>
          <cell r="BN2">
            <v>-0.70000000000000284</v>
          </cell>
          <cell r="BO2">
            <v>17</v>
          </cell>
          <cell r="BP2">
            <v>76.680000000000007</v>
          </cell>
          <cell r="BQ2">
            <v>445</v>
          </cell>
          <cell r="BR2">
            <v>9</v>
          </cell>
          <cell r="BS2">
            <v>-3.7299999999999898</v>
          </cell>
          <cell r="BT2">
            <v>28</v>
          </cell>
          <cell r="BU2">
            <v>77.959999999999994</v>
          </cell>
          <cell r="BV2">
            <v>428</v>
          </cell>
          <cell r="BW2">
            <v>5</v>
          </cell>
          <cell r="BX2">
            <v>1.519999999999996</v>
          </cell>
          <cell r="BY2">
            <v>8</v>
          </cell>
          <cell r="BZ2">
            <v>76.41</v>
          </cell>
          <cell r="CA2">
            <v>423</v>
          </cell>
          <cell r="CB2">
            <v>10</v>
          </cell>
          <cell r="CC2">
            <v>1.4099999999999966</v>
          </cell>
          <cell r="CD2">
            <v>10</v>
          </cell>
          <cell r="CE2">
            <v>77.48</v>
          </cell>
          <cell r="CF2">
            <v>414</v>
          </cell>
          <cell r="CG2">
            <v>7</v>
          </cell>
          <cell r="CH2">
            <v>-0.76999999999999602</v>
          </cell>
          <cell r="CI2">
            <v>19</v>
          </cell>
          <cell r="CJ2">
            <v>76.23</v>
          </cell>
          <cell r="CK2">
            <v>423</v>
          </cell>
          <cell r="CL2">
            <v>11</v>
          </cell>
          <cell r="CM2">
            <v>0.10999999999999943</v>
          </cell>
          <cell r="CN2">
            <v>12</v>
          </cell>
          <cell r="CO2">
            <v>75.17</v>
          </cell>
          <cell r="CP2">
            <v>418</v>
          </cell>
          <cell r="CQ2">
            <v>14</v>
          </cell>
          <cell r="CR2">
            <v>-0.32999999999999829</v>
          </cell>
          <cell r="CS2">
            <v>15</v>
          </cell>
          <cell r="CT2">
            <v>71.73</v>
          </cell>
          <cell r="CU2">
            <v>415</v>
          </cell>
          <cell r="CV2">
            <v>25</v>
          </cell>
          <cell r="CW2">
            <v>-4.7800000000000011</v>
          </cell>
          <cell r="CX2">
            <v>31</v>
          </cell>
          <cell r="CY2">
            <v>73.11</v>
          </cell>
          <cell r="CZ2">
            <v>409</v>
          </cell>
          <cell r="DA2">
            <v>22</v>
          </cell>
          <cell r="DB2">
            <v>-0.70000000000000284</v>
          </cell>
          <cell r="DC2">
            <v>17</v>
          </cell>
          <cell r="DD2">
            <v>76.77</v>
          </cell>
          <cell r="DE2">
            <v>441</v>
          </cell>
          <cell r="DF2">
            <v>8</v>
          </cell>
          <cell r="DG2">
            <v>2.1199999999999903</v>
          </cell>
          <cell r="DH2">
            <v>5</v>
          </cell>
          <cell r="DI2">
            <v>70.239999999999995</v>
          </cell>
          <cell r="DJ2">
            <v>426</v>
          </cell>
          <cell r="DK2">
            <v>29</v>
          </cell>
          <cell r="DL2">
            <v>-4.3900000000000006</v>
          </cell>
          <cell r="DM2">
            <v>29</v>
          </cell>
          <cell r="DN2">
            <v>78.64</v>
          </cell>
          <cell r="DO2">
            <v>452</v>
          </cell>
          <cell r="DP2">
            <v>4</v>
          </cell>
          <cell r="DQ2">
            <v>-2.2099999999999937</v>
          </cell>
          <cell r="DR2">
            <v>26</v>
          </cell>
          <cell r="DS2">
            <v>72.44</v>
          </cell>
          <cell r="DT2">
            <v>410</v>
          </cell>
          <cell r="DU2">
            <v>23</v>
          </cell>
          <cell r="DV2">
            <v>2.9099999999999966</v>
          </cell>
          <cell r="DW2">
            <v>3</v>
          </cell>
          <cell r="DX2">
            <v>79.44</v>
          </cell>
          <cell r="DY2">
            <v>428</v>
          </cell>
          <cell r="DZ2">
            <v>2</v>
          </cell>
          <cell r="EA2">
            <v>6.4099999999999966</v>
          </cell>
          <cell r="EB2">
            <v>1</v>
          </cell>
          <cell r="EC2">
            <v>72.3</v>
          </cell>
          <cell r="ED2">
            <v>418</v>
          </cell>
          <cell r="EE2">
            <v>24</v>
          </cell>
          <cell r="EF2">
            <v>-0.42000000000000171</v>
          </cell>
          <cell r="EG2">
            <v>16</v>
          </cell>
          <cell r="EH2">
            <v>69.900000000000006</v>
          </cell>
          <cell r="EI2">
            <v>416</v>
          </cell>
          <cell r="EJ2">
            <v>30</v>
          </cell>
          <cell r="EK2">
            <v>1.7000000000000028</v>
          </cell>
          <cell r="EL2">
            <v>7</v>
          </cell>
          <cell r="EM2">
            <v>75.84</v>
          </cell>
          <cell r="EN2">
            <v>429</v>
          </cell>
          <cell r="EO2">
            <v>12</v>
          </cell>
          <cell r="EP2">
            <v>-1.3299999999999983</v>
          </cell>
          <cell r="EQ2">
            <v>20</v>
          </cell>
          <cell r="ER2">
            <v>74.540000000000006</v>
          </cell>
          <cell r="ES2">
            <v>419</v>
          </cell>
          <cell r="ET2">
            <v>16</v>
          </cell>
          <cell r="EU2">
            <v>-2.1299999999999955</v>
          </cell>
          <cell r="EV2">
            <v>22</v>
          </cell>
          <cell r="EW2">
            <v>71.28</v>
          </cell>
          <cell r="EX2">
            <v>412</v>
          </cell>
          <cell r="EY2">
            <v>27</v>
          </cell>
          <cell r="EZ2">
            <v>-2.7199999999999989</v>
          </cell>
          <cell r="FA2">
            <v>27</v>
          </cell>
          <cell r="FB2">
            <v>79.069999999999993</v>
          </cell>
          <cell r="FC2">
            <v>414</v>
          </cell>
          <cell r="FD2">
            <v>3</v>
          </cell>
          <cell r="FE2">
            <v>0.78999999999999204</v>
          </cell>
          <cell r="FF2">
            <v>11</v>
          </cell>
        </row>
        <row r="3">
          <cell r="A3" t="str">
            <v>2016年第3期</v>
          </cell>
          <cell r="B3" t="str">
            <v>N1</v>
          </cell>
          <cell r="C3" t="str">
            <v>家庭宽带NPS</v>
          </cell>
          <cell r="D3" t="str">
            <v>NPS</v>
          </cell>
          <cell r="E3">
            <v>9.85</v>
          </cell>
          <cell r="F3">
            <v>12547</v>
          </cell>
          <cell r="G3">
            <v>-0.11000000000000121</v>
          </cell>
          <cell r="H3">
            <v>37.82</v>
          </cell>
          <cell r="I3">
            <v>386</v>
          </cell>
          <cell r="J3">
            <v>1</v>
          </cell>
          <cell r="K3">
            <v>6.8599999999999994</v>
          </cell>
          <cell r="L3">
            <v>4</v>
          </cell>
          <cell r="M3">
            <v>2.64</v>
          </cell>
          <cell r="N3">
            <v>417</v>
          </cell>
          <cell r="O3">
            <v>24</v>
          </cell>
          <cell r="P3">
            <v>-7.0599999999999987</v>
          </cell>
          <cell r="Q3">
            <v>24</v>
          </cell>
          <cell r="R3">
            <v>1.29</v>
          </cell>
          <cell r="S3">
            <v>389</v>
          </cell>
          <cell r="T3">
            <v>26</v>
          </cell>
          <cell r="U3">
            <v>5.5200000000000005</v>
          </cell>
          <cell r="V3">
            <v>8</v>
          </cell>
          <cell r="W3">
            <v>5.65</v>
          </cell>
          <cell r="X3">
            <v>407</v>
          </cell>
          <cell r="Y3">
            <v>21</v>
          </cell>
          <cell r="Z3">
            <v>3.1400000000000006</v>
          </cell>
          <cell r="AA3">
            <v>11</v>
          </cell>
          <cell r="AB3">
            <v>6.42</v>
          </cell>
          <cell r="AC3">
            <v>405</v>
          </cell>
          <cell r="AD3">
            <v>19</v>
          </cell>
          <cell r="AE3">
            <v>-14.139999999999999</v>
          </cell>
          <cell r="AF3">
            <v>30</v>
          </cell>
          <cell r="AG3">
            <v>10.84</v>
          </cell>
          <cell r="AH3">
            <v>415</v>
          </cell>
          <cell r="AI3">
            <v>15</v>
          </cell>
          <cell r="AJ3">
            <v>0.15000000000000036</v>
          </cell>
          <cell r="AK3">
            <v>14</v>
          </cell>
          <cell r="AL3">
            <v>5.67</v>
          </cell>
          <cell r="AM3">
            <v>406</v>
          </cell>
          <cell r="AN3">
            <v>20</v>
          </cell>
          <cell r="AO3">
            <v>1.6500000000000004</v>
          </cell>
          <cell r="AP3">
            <v>12</v>
          </cell>
          <cell r="AQ3">
            <v>12.1</v>
          </cell>
          <cell r="AR3">
            <v>405</v>
          </cell>
          <cell r="AS3">
            <v>12</v>
          </cell>
          <cell r="AT3">
            <v>5.7399999999999993</v>
          </cell>
          <cell r="AU3">
            <v>6</v>
          </cell>
          <cell r="AV3">
            <v>3.23</v>
          </cell>
          <cell r="AW3">
            <v>372</v>
          </cell>
          <cell r="AX3">
            <v>23</v>
          </cell>
          <cell r="AY3">
            <v>1.46</v>
          </cell>
          <cell r="AZ3">
            <v>13</v>
          </cell>
          <cell r="BA3">
            <v>10.15</v>
          </cell>
          <cell r="BB3">
            <v>404</v>
          </cell>
          <cell r="BC3">
            <v>17</v>
          </cell>
          <cell r="BD3">
            <v>-8.01</v>
          </cell>
          <cell r="BE3">
            <v>26</v>
          </cell>
          <cell r="BF3">
            <v>10.029999999999999</v>
          </cell>
          <cell r="BG3">
            <v>399</v>
          </cell>
          <cell r="BH3">
            <v>18</v>
          </cell>
          <cell r="BI3">
            <v>-2.4400000000000013</v>
          </cell>
          <cell r="BJ3">
            <v>19</v>
          </cell>
          <cell r="BK3">
            <v>-9.31</v>
          </cell>
          <cell r="BL3">
            <v>408</v>
          </cell>
          <cell r="BM3">
            <v>29</v>
          </cell>
          <cell r="BN3">
            <v>-1.4000000000000004</v>
          </cell>
          <cell r="BO3">
            <v>17</v>
          </cell>
          <cell r="BP3">
            <v>16.82</v>
          </cell>
          <cell r="BQ3">
            <v>422</v>
          </cell>
          <cell r="BR3">
            <v>7</v>
          </cell>
          <cell r="BS3">
            <v>-8.5</v>
          </cell>
          <cell r="BT3">
            <v>27</v>
          </cell>
          <cell r="BU3">
            <v>27.23</v>
          </cell>
          <cell r="BV3">
            <v>415</v>
          </cell>
          <cell r="BW3">
            <v>2</v>
          </cell>
          <cell r="BX3">
            <v>5.23</v>
          </cell>
          <cell r="BY3">
            <v>10</v>
          </cell>
          <cell r="BZ3">
            <v>14.95</v>
          </cell>
          <cell r="CA3">
            <v>388</v>
          </cell>
          <cell r="CB3">
            <v>11</v>
          </cell>
          <cell r="CC3">
            <v>5.5599999999999987</v>
          </cell>
          <cell r="CD3">
            <v>7</v>
          </cell>
          <cell r="CE3">
            <v>10.44</v>
          </cell>
          <cell r="CF3">
            <v>383</v>
          </cell>
          <cell r="CG3">
            <v>16</v>
          </cell>
          <cell r="CH3">
            <v>-7.2099999999999991</v>
          </cell>
          <cell r="CI3">
            <v>25</v>
          </cell>
          <cell r="CJ3">
            <v>16.75</v>
          </cell>
          <cell r="CK3">
            <v>412</v>
          </cell>
          <cell r="CL3">
            <v>8</v>
          </cell>
          <cell r="CM3">
            <v>-2.8999999999999986</v>
          </cell>
          <cell r="CN3">
            <v>20</v>
          </cell>
          <cell r="CO3">
            <v>11.44</v>
          </cell>
          <cell r="CP3">
            <v>402</v>
          </cell>
          <cell r="CQ3">
            <v>13</v>
          </cell>
          <cell r="CR3">
            <v>-5.9</v>
          </cell>
          <cell r="CS3">
            <v>22</v>
          </cell>
          <cell r="CT3">
            <v>1.47</v>
          </cell>
          <cell r="CU3">
            <v>408</v>
          </cell>
          <cell r="CV3">
            <v>25</v>
          </cell>
          <cell r="CW3">
            <v>-10.559999999999999</v>
          </cell>
          <cell r="CX3">
            <v>28</v>
          </cell>
          <cell r="CY3">
            <v>10.89</v>
          </cell>
          <cell r="CZ3">
            <v>395</v>
          </cell>
          <cell r="DA3">
            <v>14</v>
          </cell>
          <cell r="DB3">
            <v>9.870000000000001</v>
          </cell>
          <cell r="DC3">
            <v>3</v>
          </cell>
          <cell r="DD3">
            <v>22.07</v>
          </cell>
          <cell r="DE3">
            <v>426</v>
          </cell>
          <cell r="DF3">
            <v>5</v>
          </cell>
          <cell r="DG3">
            <v>20.32</v>
          </cell>
          <cell r="DH3">
            <v>1</v>
          </cell>
          <cell r="DI3">
            <v>4.13</v>
          </cell>
          <cell r="DJ3">
            <v>412</v>
          </cell>
          <cell r="DK3">
            <v>22</v>
          </cell>
          <cell r="DL3">
            <v>-11.14</v>
          </cell>
          <cell r="DM3">
            <v>29</v>
          </cell>
          <cell r="DN3">
            <v>25.96</v>
          </cell>
          <cell r="DO3">
            <v>443</v>
          </cell>
          <cell r="DP3">
            <v>3</v>
          </cell>
          <cell r="DQ3">
            <v>-2.0700000000000003</v>
          </cell>
          <cell r="DR3">
            <v>18</v>
          </cell>
          <cell r="DS3">
            <v>-11.34</v>
          </cell>
          <cell r="DT3">
            <v>397</v>
          </cell>
          <cell r="DU3">
            <v>31</v>
          </cell>
          <cell r="DV3">
            <v>6.5599999999999987</v>
          </cell>
          <cell r="DW3">
            <v>5</v>
          </cell>
          <cell r="DX3">
            <v>23.39</v>
          </cell>
          <cell r="DY3">
            <v>419</v>
          </cell>
          <cell r="DZ3">
            <v>4</v>
          </cell>
          <cell r="EA3">
            <v>18.8</v>
          </cell>
          <cell r="EB3">
            <v>2</v>
          </cell>
          <cell r="EC3">
            <v>0.74</v>
          </cell>
          <cell r="ED3">
            <v>405</v>
          </cell>
          <cell r="EE3">
            <v>27</v>
          </cell>
          <cell r="EF3">
            <v>-6.04</v>
          </cell>
          <cell r="EG3">
            <v>23</v>
          </cell>
          <cell r="EH3">
            <v>-8.4600000000000009</v>
          </cell>
          <cell r="EI3">
            <v>402</v>
          </cell>
          <cell r="EJ3">
            <v>28</v>
          </cell>
          <cell r="EK3">
            <v>-0.28000000000000114</v>
          </cell>
          <cell r="EL3">
            <v>15</v>
          </cell>
          <cell r="EM3">
            <v>17.36</v>
          </cell>
          <cell r="EN3">
            <v>409</v>
          </cell>
          <cell r="EO3">
            <v>6</v>
          </cell>
          <cell r="EP3">
            <v>-5.32</v>
          </cell>
          <cell r="EQ3">
            <v>21</v>
          </cell>
          <cell r="ER3">
            <v>15.35</v>
          </cell>
          <cell r="ES3">
            <v>404</v>
          </cell>
          <cell r="ET3">
            <v>10</v>
          </cell>
          <cell r="EU3">
            <v>-1.3600000000000012</v>
          </cell>
          <cell r="EV3">
            <v>16</v>
          </cell>
          <cell r="EW3">
            <v>-10.46</v>
          </cell>
          <cell r="EX3">
            <v>392</v>
          </cell>
          <cell r="EY3">
            <v>30</v>
          </cell>
          <cell r="EZ3">
            <v>-19.39</v>
          </cell>
          <cell r="FA3">
            <v>31</v>
          </cell>
          <cell r="FB3">
            <v>16.75</v>
          </cell>
          <cell r="FC3">
            <v>400</v>
          </cell>
          <cell r="FD3">
            <v>8</v>
          </cell>
          <cell r="FE3">
            <v>5.4700000000000006</v>
          </cell>
          <cell r="FF3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workbookViewId="0">
      <selection activeCell="R12" sqref="R12"/>
    </sheetView>
  </sheetViews>
  <sheetFormatPr defaultColWidth="8.88671875" defaultRowHeight="13.8" x14ac:dyDescent="0.25"/>
  <cols>
    <col min="1" max="1" width="2.44140625" style="31" customWidth="1"/>
    <col min="2" max="2" width="7.33203125" style="31" customWidth="1"/>
    <col min="3" max="3" width="7.77734375" style="87" customWidth="1"/>
    <col min="4" max="4" width="3.33203125" style="87" customWidth="1"/>
    <col min="5" max="5" width="7.77734375" style="87" customWidth="1"/>
    <col min="6" max="6" width="3.33203125" style="87" customWidth="1"/>
    <col min="7" max="7" width="7.77734375" style="87" customWidth="1"/>
    <col min="8" max="8" width="3.88671875" style="87" customWidth="1"/>
    <col min="9" max="9" width="7.77734375" style="87" customWidth="1"/>
    <col min="10" max="10" width="3.44140625" style="87" customWidth="1"/>
    <col min="11" max="11" width="7.77734375" style="87" customWidth="1"/>
    <col min="12" max="12" width="3.33203125" style="87" customWidth="1"/>
    <col min="13" max="13" width="7.77734375" style="87" customWidth="1"/>
    <col min="14" max="14" width="3.33203125" style="87" customWidth="1"/>
    <col min="15" max="15" width="7.77734375" style="87" customWidth="1"/>
    <col min="16" max="16" width="3.33203125" style="87" customWidth="1"/>
    <col min="17" max="17" width="7.77734375" style="87" customWidth="1"/>
    <col min="18" max="18" width="4.44140625" style="87" customWidth="1"/>
    <col min="19" max="19" width="7.77734375" style="87" customWidth="1"/>
    <col min="20" max="20" width="3.33203125" style="87" customWidth="1"/>
    <col min="21" max="21" width="7.77734375" style="87" customWidth="1"/>
    <col min="22" max="22" width="3.33203125" style="87" customWidth="1"/>
    <col min="23" max="23" width="7.77734375" style="87" customWidth="1"/>
    <col min="24" max="24" width="3.33203125" style="87" customWidth="1"/>
    <col min="25" max="16384" width="8.88671875" style="31"/>
  </cols>
  <sheetData>
    <row r="1" spans="1:24" s="27" customFormat="1" x14ac:dyDescent="0.25">
      <c r="A1" s="23"/>
      <c r="B1" s="23"/>
      <c r="C1" s="24" t="s">
        <v>0</v>
      </c>
      <c r="D1" s="25"/>
      <c r="E1" s="25"/>
      <c r="F1" s="26"/>
      <c r="G1" s="24" t="s">
        <v>1</v>
      </c>
      <c r="H1" s="25"/>
      <c r="I1" s="25"/>
      <c r="J1" s="25"/>
      <c r="K1" s="25"/>
      <c r="L1" s="26"/>
      <c r="M1" s="24" t="s">
        <v>2</v>
      </c>
      <c r="N1" s="25"/>
      <c r="O1" s="25"/>
      <c r="P1" s="26"/>
      <c r="Q1" s="24" t="s">
        <v>3</v>
      </c>
      <c r="R1" s="25"/>
      <c r="S1" s="25"/>
      <c r="T1" s="25"/>
      <c r="U1" s="25"/>
      <c r="V1" s="25"/>
      <c r="W1" s="25"/>
      <c r="X1" s="26"/>
    </row>
    <row r="2" spans="1:24" ht="34.200000000000003" x14ac:dyDescent="0.25">
      <c r="A2" s="28" t="s">
        <v>4</v>
      </c>
      <c r="B2" s="29" t="s">
        <v>5</v>
      </c>
      <c r="C2" s="28" t="s">
        <v>6</v>
      </c>
      <c r="D2" s="28" t="s">
        <v>7</v>
      </c>
      <c r="E2" s="28" t="s">
        <v>8</v>
      </c>
      <c r="F2" s="28" t="s">
        <v>7</v>
      </c>
      <c r="G2" s="28" t="s">
        <v>9</v>
      </c>
      <c r="H2" s="28" t="s">
        <v>7</v>
      </c>
      <c r="I2" s="30" t="s">
        <v>10</v>
      </c>
      <c r="J2" s="28" t="s">
        <v>7</v>
      </c>
      <c r="K2" s="28" t="s">
        <v>11</v>
      </c>
      <c r="L2" s="28" t="s">
        <v>7</v>
      </c>
      <c r="M2" s="28" t="s">
        <v>12</v>
      </c>
      <c r="N2" s="28" t="s">
        <v>7</v>
      </c>
      <c r="O2" s="28" t="s">
        <v>13</v>
      </c>
      <c r="P2" s="28" t="s">
        <v>7</v>
      </c>
      <c r="Q2" s="28" t="s">
        <v>14</v>
      </c>
      <c r="R2" s="28" t="s">
        <v>7</v>
      </c>
      <c r="S2" s="28" t="s">
        <v>15</v>
      </c>
      <c r="T2" s="28" t="s">
        <v>7</v>
      </c>
      <c r="U2" s="28" t="s">
        <v>16</v>
      </c>
      <c r="V2" s="28" t="s">
        <v>7</v>
      </c>
      <c r="W2" s="28" t="s">
        <v>17</v>
      </c>
      <c r="X2" s="28" t="s">
        <v>7</v>
      </c>
    </row>
    <row r="3" spans="1:24" s="42" customFormat="1" ht="14.4" customHeight="1" x14ac:dyDescent="0.25">
      <c r="A3" s="32">
        <v>1</v>
      </c>
      <c r="B3" s="32" t="s">
        <v>18</v>
      </c>
      <c r="C3" s="33">
        <f>VLOOKUP(B3,'[1]3月过程数据'!A:B,2,FALSE)</f>
        <v>0.47077258581037462</v>
      </c>
      <c r="D3" s="34">
        <f t="shared" ref="D3:D33" si="0">RANK(C3,$C$3:$C$33)</f>
        <v>1</v>
      </c>
      <c r="E3" s="33">
        <f>VLOOKUP(B3,'[1]3月过程数据'!A:F,6,FALSE)</f>
        <v>0.6445412372351228</v>
      </c>
      <c r="F3" s="34">
        <f t="shared" ref="F3:F33" si="1">RANK(E3,$E$3:$E$33)</f>
        <v>14</v>
      </c>
      <c r="G3" s="35">
        <f>VLOOKUP(B3,'[1]3月过程数据'!A:X,24,FALSE)</f>
        <v>0.71784044335553454</v>
      </c>
      <c r="H3" s="34">
        <f t="shared" ref="H3:H33" si="2">RANK(G3,$G$3:$G$33,0)</f>
        <v>2</v>
      </c>
      <c r="I3" s="35">
        <f>VLOOKUP(B3,'[1]3月过程数据'!A:S,19,FALSE)</f>
        <v>0.65043997255583752</v>
      </c>
      <c r="J3" s="34">
        <f t="shared" ref="J3:J33" si="3">RANK(I3,$I$3:$I$33,0)</f>
        <v>19</v>
      </c>
      <c r="K3" s="36">
        <f>VLOOKUP(B3,'[1]3月过程数据'!A:AG,33,FALSE)</f>
        <v>33.518360905323</v>
      </c>
      <c r="L3" s="34">
        <f t="shared" ref="L3:L33" si="4">RANK(K3,$K$3:$K$33)</f>
        <v>14</v>
      </c>
      <c r="M3" s="37">
        <f>VLOOKUP(B3,'[1]3月过程数据'!A:T,20,FALSE)</f>
        <v>1.1877648022758909E-2</v>
      </c>
      <c r="N3" s="34">
        <f t="shared" ref="N3:N33" si="5">RANK(M3,liwang17031,1)</f>
        <v>10</v>
      </c>
      <c r="O3" s="38">
        <f>VLOOKUP(B3,'[1]3月过程数据'!A:AF,32,FALSE)</f>
        <v>0.83587244988752485</v>
      </c>
      <c r="P3" s="34">
        <f t="shared" ref="P3:P33" si="6">RANK(O3,$O$3:$O$33)</f>
        <v>26</v>
      </c>
      <c r="Q3" s="39">
        <f>VLOOKUP(B3,'[1]3月过程数据'!A:K,11,FALSE)</f>
        <v>0.38992987012987013</v>
      </c>
      <c r="R3" s="40">
        <f t="shared" ref="R3:R33" si="7">RANK(Q3,$Q$3:$Q$33)</f>
        <v>12</v>
      </c>
      <c r="S3" s="35">
        <f>VLOOKUP(B3,'[1]3月过程数据'!A:AB,28,FALSE)</f>
        <v>0.69986551724137935</v>
      </c>
      <c r="T3" s="41">
        <f t="shared" ref="T3:T33" si="8">RANK(S3,$S$3:$S$33)</f>
        <v>4</v>
      </c>
      <c r="U3" s="35">
        <f>VLOOKUP(B3,'[1]3月过程数据'!A:AD,30,FALSE)</f>
        <v>0.71904315377889627</v>
      </c>
      <c r="V3" s="41">
        <f t="shared" ref="V3:V33" si="9">RANK(U3,$U$3:$U$33)</f>
        <v>9</v>
      </c>
      <c r="W3" s="38">
        <f>VLOOKUP(B3,'[1]3月过程数据'!A:AJ,36,FALSE)</f>
        <v>0.47722253590375446</v>
      </c>
      <c r="X3" s="41">
        <f t="shared" ref="X3:X33" si="10">RANK(W3,$W$3:$W$33)</f>
        <v>5</v>
      </c>
    </row>
    <row r="4" spans="1:24" s="53" customFormat="1" ht="14.4" customHeight="1" x14ac:dyDescent="0.25">
      <c r="A4" s="43">
        <v>1</v>
      </c>
      <c r="B4" s="43" t="s">
        <v>19</v>
      </c>
      <c r="C4" s="44">
        <f>VLOOKUP(B4,'[1]3月过程数据'!A:B,2,FALSE)</f>
        <v>0.45809889159143963</v>
      </c>
      <c r="D4" s="45">
        <f t="shared" si="0"/>
        <v>2</v>
      </c>
      <c r="E4" s="44">
        <f>VLOOKUP(B4,'[1]3月过程数据'!A:F,6,FALSE)</f>
        <v>0.87590305306848082</v>
      </c>
      <c r="F4" s="45">
        <f t="shared" si="1"/>
        <v>6</v>
      </c>
      <c r="G4" s="46">
        <f>VLOOKUP(B4,'[1]3月过程数据'!A:X,24,FALSE)</f>
        <v>0.30025737622588672</v>
      </c>
      <c r="H4" s="45">
        <f t="shared" si="2"/>
        <v>16</v>
      </c>
      <c r="I4" s="46">
        <f>VLOOKUP(B4,'[1]3月过程数据'!A:S,19,FALSE)</f>
        <v>1.7252961839008214</v>
      </c>
      <c r="J4" s="45">
        <f t="shared" si="3"/>
        <v>4</v>
      </c>
      <c r="K4" s="47">
        <f>VLOOKUP(B4,'[1]3月过程数据'!A:AG,33,FALSE)</f>
        <v>33.018740034864067</v>
      </c>
      <c r="L4" s="45">
        <f t="shared" si="4"/>
        <v>16</v>
      </c>
      <c r="M4" s="48">
        <f>VLOOKUP(B4,'[1]3月过程数据'!A:T,20,FALSE)</f>
        <v>1.6993068810195362E-2</v>
      </c>
      <c r="N4" s="45">
        <f t="shared" si="5"/>
        <v>17</v>
      </c>
      <c r="O4" s="49">
        <f>VLOOKUP(B4,'[1]3月过程数据'!A:AF,32,FALSE)</f>
        <v>0.85191898991828297</v>
      </c>
      <c r="P4" s="45">
        <f t="shared" si="6"/>
        <v>19</v>
      </c>
      <c r="Q4" s="50">
        <f>VLOOKUP(B4,'[1]3月过程数据'!A:K,11,FALSE)</f>
        <v>0.5818457142857143</v>
      </c>
      <c r="R4" s="51">
        <f t="shared" si="7"/>
        <v>2</v>
      </c>
      <c r="S4" s="46">
        <f>VLOOKUP(B4,'[1]3月过程数据'!A:AB,28,FALSE)</f>
        <v>0.65764210526315792</v>
      </c>
      <c r="T4" s="52">
        <f t="shared" si="8"/>
        <v>6</v>
      </c>
      <c r="U4" s="46">
        <f>VLOOKUP(B4,'[1]3月过程数据'!A:AD,30,FALSE)</f>
        <v>0.60769047479903326</v>
      </c>
      <c r="V4" s="52">
        <f t="shared" si="9"/>
        <v>16</v>
      </c>
      <c r="W4" s="49">
        <f>VLOOKUP(B4,'[1]3月过程数据'!A:AJ,36,FALSE)</f>
        <v>0.47440173246404455</v>
      </c>
      <c r="X4" s="52">
        <f t="shared" si="10"/>
        <v>6</v>
      </c>
    </row>
    <row r="5" spans="1:24" s="53" customFormat="1" ht="14.4" customHeight="1" x14ac:dyDescent="0.25">
      <c r="A5" s="54">
        <v>1</v>
      </c>
      <c r="B5" s="54" t="s">
        <v>20</v>
      </c>
      <c r="C5" s="55">
        <f>VLOOKUP(B5,'[1]3月过程数据'!A:B,2,FALSE)</f>
        <v>0.45051719498790643</v>
      </c>
      <c r="D5" s="56">
        <f t="shared" si="0"/>
        <v>3</v>
      </c>
      <c r="E5" s="55">
        <f>VLOOKUP(B5,'[1]3月过程数据'!A:F,6,FALSE)</f>
        <v>0.65459243127590883</v>
      </c>
      <c r="F5" s="56">
        <f t="shared" si="1"/>
        <v>13</v>
      </c>
      <c r="G5" s="57">
        <f>VLOOKUP(B5,'[1]3月过程数据'!A:X,24,FALSE)</f>
        <v>0.38501192972308584</v>
      </c>
      <c r="H5" s="56">
        <f t="shared" si="2"/>
        <v>12</v>
      </c>
      <c r="I5" s="57">
        <f>VLOOKUP(B5,'[1]3月过程数据'!A:S,19,FALSE)</f>
        <v>0.85561322537387696</v>
      </c>
      <c r="J5" s="56">
        <f t="shared" si="3"/>
        <v>15</v>
      </c>
      <c r="K5" s="58">
        <f>VLOOKUP(B5,'[1]3月过程数据'!A:AG,33,FALSE)</f>
        <v>38.353089639851923</v>
      </c>
      <c r="L5" s="56">
        <f t="shared" si="4"/>
        <v>5</v>
      </c>
      <c r="M5" s="59">
        <f>VLOOKUP(B5,'[1]3月过程数据'!A:T,20,FALSE)</f>
        <v>1.5907421051899118E-2</v>
      </c>
      <c r="N5" s="56">
        <f t="shared" si="5"/>
        <v>16</v>
      </c>
      <c r="O5" s="60">
        <f>VLOOKUP(B5,'[1]3月过程数据'!A:AF,32,FALSE)</f>
        <v>0.84880655202462807</v>
      </c>
      <c r="P5" s="56">
        <f t="shared" si="6"/>
        <v>21</v>
      </c>
      <c r="Q5" s="61">
        <f>VLOOKUP(B5,'[1]3月过程数据'!A:K,11,FALSE)</f>
        <v>0.50764370370370371</v>
      </c>
      <c r="R5" s="62">
        <f t="shared" si="7"/>
        <v>7</v>
      </c>
      <c r="S5" s="57">
        <f>VLOOKUP(B5,'[1]3月过程数据'!A:AB,28,FALSE)</f>
        <v>0.1606686440677966</v>
      </c>
      <c r="T5" s="62">
        <f t="shared" si="8"/>
        <v>24</v>
      </c>
      <c r="U5" s="57">
        <f>VLOOKUP(B5,'[1]3月过程数据'!A:AD,30,FALSE)</f>
        <v>0.85212784781706996</v>
      </c>
      <c r="V5" s="62">
        <f t="shared" si="9"/>
        <v>4</v>
      </c>
      <c r="W5" s="60">
        <f>VLOOKUP(B5,'[1]3月过程数据'!A:AJ,36,FALSE)</f>
        <v>0.47221372990419175</v>
      </c>
      <c r="X5" s="62">
        <f t="shared" si="10"/>
        <v>7</v>
      </c>
    </row>
    <row r="6" spans="1:24" s="53" customFormat="1" ht="14.4" customHeight="1" x14ac:dyDescent="0.25">
      <c r="A6" s="43">
        <v>1</v>
      </c>
      <c r="B6" s="43" t="s">
        <v>21</v>
      </c>
      <c r="C6" s="44">
        <f>VLOOKUP(B6,'[1]3月过程数据'!A:B,2,FALSE)</f>
        <v>0.40050148856822582</v>
      </c>
      <c r="D6" s="45">
        <f t="shared" si="0"/>
        <v>4</v>
      </c>
      <c r="E6" s="44">
        <f>VLOOKUP(B6,'[1]3月过程数据'!A:F,6,FALSE)</f>
        <v>0.5341673679941743</v>
      </c>
      <c r="F6" s="45">
        <f t="shared" si="1"/>
        <v>19</v>
      </c>
      <c r="G6" s="46">
        <f>VLOOKUP(B6,'[1]3月过程数据'!A:X,24,FALSE)</f>
        <v>0.5794118940922155</v>
      </c>
      <c r="H6" s="45">
        <f t="shared" si="2"/>
        <v>4</v>
      </c>
      <c r="I6" s="46">
        <f>VLOOKUP(B6,'[1]3月过程数据'!A:S,19,FALSE)</f>
        <v>1.4845862687314455</v>
      </c>
      <c r="J6" s="45">
        <f t="shared" si="3"/>
        <v>5</v>
      </c>
      <c r="K6" s="47">
        <f>VLOOKUP(B6,'[1]3月过程数据'!A:AG,33,FALSE)</f>
        <v>27.180540526695651</v>
      </c>
      <c r="L6" s="45">
        <f t="shared" si="4"/>
        <v>26</v>
      </c>
      <c r="M6" s="48">
        <f>VLOOKUP(B6,'[1]3月过程数据'!A:T,20,FALSE)</f>
        <v>1.1074728072797755E-2</v>
      </c>
      <c r="N6" s="45">
        <f t="shared" si="5"/>
        <v>6</v>
      </c>
      <c r="O6" s="49">
        <f>VLOOKUP(B6,'[1]3月过程数据'!A:AF,32,FALSE)</f>
        <v>0.89906222131922697</v>
      </c>
      <c r="P6" s="45">
        <f t="shared" si="6"/>
        <v>8</v>
      </c>
      <c r="Q6" s="50">
        <f>VLOOKUP(B6,'[1]3月过程数据'!A:K,11,FALSE)</f>
        <v>0.34999714285714284</v>
      </c>
      <c r="R6" s="51">
        <f t="shared" si="7"/>
        <v>13</v>
      </c>
      <c r="S6" s="46">
        <f>VLOOKUP(B6,'[1]3月过程数据'!A:AB,28,FALSE)</f>
        <v>0.55274874999999968</v>
      </c>
      <c r="T6" s="52">
        <f t="shared" si="8"/>
        <v>7</v>
      </c>
      <c r="U6" s="46">
        <f>VLOOKUP(B6,'[1]3月过程数据'!A:AD,30,FALSE)</f>
        <v>0.85124336601492501</v>
      </c>
      <c r="V6" s="52">
        <f t="shared" si="9"/>
        <v>5</v>
      </c>
      <c r="W6" s="49">
        <f>VLOOKUP(B6,'[1]3月过程数据'!A:AJ,36,FALSE)</f>
        <v>0.41914299895478285</v>
      </c>
      <c r="X6" s="52">
        <f t="shared" si="10"/>
        <v>12</v>
      </c>
    </row>
    <row r="7" spans="1:24" s="42" customFormat="1" ht="14.4" customHeight="1" x14ac:dyDescent="0.25">
      <c r="A7" s="32">
        <v>1</v>
      </c>
      <c r="B7" s="32" t="s">
        <v>22</v>
      </c>
      <c r="C7" s="33">
        <f>VLOOKUP(B7,'[1]3月过程数据'!A:B,2,FALSE)</f>
        <v>0.39849218507191497</v>
      </c>
      <c r="D7" s="34">
        <f t="shared" si="0"/>
        <v>5</v>
      </c>
      <c r="E7" s="33">
        <f>VLOOKUP(B7,'[1]3月过程数据'!A:F,6,FALSE)</f>
        <v>0.96810245006826545</v>
      </c>
      <c r="F7" s="34">
        <f t="shared" si="1"/>
        <v>2</v>
      </c>
      <c r="G7" s="35">
        <f>VLOOKUP(B7,'[1]3月过程数据'!A:X,24,FALSE)</f>
        <v>0.3032227605822041</v>
      </c>
      <c r="H7" s="34">
        <f t="shared" si="2"/>
        <v>15</v>
      </c>
      <c r="I7" s="35">
        <f>VLOOKUP(B7,'[1]3月过程数据'!A:S,19,FALSE)</f>
        <v>1.2493404740652583</v>
      </c>
      <c r="J7" s="34">
        <f t="shared" si="3"/>
        <v>8</v>
      </c>
      <c r="K7" s="36">
        <f>VLOOKUP(B7,'[1]3月过程数据'!A:AG,33,FALSE)</f>
        <v>47.704439266167498</v>
      </c>
      <c r="L7" s="34">
        <f t="shared" si="4"/>
        <v>2</v>
      </c>
      <c r="M7" s="63" t="e">
        <v>#N/A</v>
      </c>
      <c r="N7" s="34" t="e">
        <f t="shared" si="5"/>
        <v>#N/A</v>
      </c>
      <c r="O7" s="38">
        <f>VLOOKUP(B7,'[1]3月过程数据'!A:AF,32,FALSE)</f>
        <v>0.91455321018483349</v>
      </c>
      <c r="P7" s="34">
        <f t="shared" si="6"/>
        <v>7</v>
      </c>
      <c r="Q7" s="39">
        <f>VLOOKUP(B7,'[1]3月过程数据'!A:K,11,FALSE)</f>
        <v>0.5601666666666667</v>
      </c>
      <c r="R7" s="40">
        <f t="shared" si="7"/>
        <v>4</v>
      </c>
      <c r="S7" s="35">
        <f>VLOOKUP(B7,'[1]3月过程数据'!A:AB,28,FALSE)</f>
        <v>0.35192592592592592</v>
      </c>
      <c r="T7" s="41">
        <f t="shared" si="8"/>
        <v>14</v>
      </c>
      <c r="U7" s="35">
        <f>VLOOKUP(B7,'[1]3月过程数据'!A:AD,30,FALSE)</f>
        <v>0.80140839155481947</v>
      </c>
      <c r="V7" s="41">
        <f t="shared" si="9"/>
        <v>7</v>
      </c>
      <c r="W7" s="38">
        <f>VLOOKUP(B7,'[1]3月过程数据'!A:AJ,36,FALSE)</f>
        <v>0.47148312055836378</v>
      </c>
      <c r="X7" s="41">
        <f t="shared" si="10"/>
        <v>8</v>
      </c>
    </row>
    <row r="8" spans="1:24" s="53" customFormat="1" ht="14.4" customHeight="1" x14ac:dyDescent="0.25">
      <c r="A8" s="43">
        <v>1</v>
      </c>
      <c r="B8" s="43" t="s">
        <v>23</v>
      </c>
      <c r="C8" s="44">
        <f>VLOOKUP(B8,'[1]3月过程数据'!A:B,2,FALSE)</f>
        <v>0.39394047356410783</v>
      </c>
      <c r="D8" s="45">
        <f t="shared" si="0"/>
        <v>6</v>
      </c>
      <c r="E8" s="44">
        <f>VLOOKUP(B8,'[1]3月过程数据'!A:F,6,FALSE)</f>
        <v>0.48380187029355226</v>
      </c>
      <c r="F8" s="45">
        <f t="shared" si="1"/>
        <v>23</v>
      </c>
      <c r="G8" s="46">
        <f>VLOOKUP(B8,'[1]3月过程数据'!A:X,24,FALSE)</f>
        <v>0.64586231694121288</v>
      </c>
      <c r="H8" s="45">
        <f t="shared" si="2"/>
        <v>3</v>
      </c>
      <c r="I8" s="46">
        <f>VLOOKUP(B8,'[1]3月过程数据'!A:S,19,FALSE)</f>
        <v>1.7455884578921792</v>
      </c>
      <c r="J8" s="45">
        <f t="shared" si="3"/>
        <v>3</v>
      </c>
      <c r="K8" s="47">
        <f>VLOOKUP(B8,'[1]3月过程数据'!A:AG,33,FALSE)</f>
        <v>40.363498375060026</v>
      </c>
      <c r="L8" s="45">
        <f t="shared" si="4"/>
        <v>4</v>
      </c>
      <c r="M8" s="48">
        <f>VLOOKUP(B8,'[1]3月过程数据'!A:T,20,FALSE)</f>
        <v>1.4142645003758317E-2</v>
      </c>
      <c r="N8" s="45">
        <f t="shared" si="5"/>
        <v>13</v>
      </c>
      <c r="O8" s="49">
        <f>VLOOKUP(B8,'[1]3月过程数据'!A:AF,32,FALSE)</f>
        <v>0.84185360089276084</v>
      </c>
      <c r="P8" s="45">
        <f t="shared" si="6"/>
        <v>23</v>
      </c>
      <c r="Q8" s="50">
        <f>VLOOKUP(B8,'[1]3月过程数据'!A:K,11,FALSE)</f>
        <v>0.29886428571428569</v>
      </c>
      <c r="R8" s="51">
        <f t="shared" si="7"/>
        <v>16</v>
      </c>
      <c r="S8" s="46">
        <f>VLOOKUP(B8,'[1]3月过程数据'!A:AB,28,FALSE)</f>
        <v>0.38447522935779815</v>
      </c>
      <c r="T8" s="52">
        <f t="shared" si="8"/>
        <v>12</v>
      </c>
      <c r="U8" s="46">
        <f>VLOOKUP(B8,'[1]3月过程数据'!A:AD,30,FALSE)</f>
        <v>0.88429480745241429</v>
      </c>
      <c r="V8" s="52">
        <f t="shared" si="9"/>
        <v>3</v>
      </c>
      <c r="W8" s="49">
        <f>VLOOKUP(B8,'[1]3月过程数据'!A:AJ,36,FALSE)</f>
        <v>0.44000663339776191</v>
      </c>
      <c r="X8" s="52">
        <f t="shared" si="10"/>
        <v>11</v>
      </c>
    </row>
    <row r="9" spans="1:24" s="42" customFormat="1" ht="14.4" customHeight="1" x14ac:dyDescent="0.25">
      <c r="A9" s="32">
        <v>1</v>
      </c>
      <c r="B9" s="32" t="s">
        <v>24</v>
      </c>
      <c r="C9" s="33">
        <f>VLOOKUP(B9,'[1]3月过程数据'!A:B,2,FALSE)</f>
        <v>0.36860636708197936</v>
      </c>
      <c r="D9" s="34">
        <f t="shared" si="0"/>
        <v>7</v>
      </c>
      <c r="E9" s="33">
        <f>VLOOKUP(B9,'[1]3月过程数据'!A:F,6,FALSE)</f>
        <v>0.56020402285307314</v>
      </c>
      <c r="F9" s="34">
        <f t="shared" si="1"/>
        <v>17</v>
      </c>
      <c r="G9" s="35">
        <f>VLOOKUP(B9,'[1]3月过程数据'!A:X,24,FALSE)</f>
        <v>0.83041079338313006</v>
      </c>
      <c r="H9" s="34">
        <f t="shared" si="2"/>
        <v>1</v>
      </c>
      <c r="I9" s="35">
        <f>VLOOKUP(B9,'[1]3月过程数据'!A:S,19,FALSE)</f>
        <v>0.44065023930601255</v>
      </c>
      <c r="J9" s="34">
        <f t="shared" si="3"/>
        <v>22</v>
      </c>
      <c r="K9" s="36">
        <f>VLOOKUP(B9,'[1]3月过程数据'!A:AG,33,FALSE)</f>
        <v>33.585562350043482</v>
      </c>
      <c r="L9" s="34">
        <f t="shared" si="4"/>
        <v>13</v>
      </c>
      <c r="M9" s="37">
        <f>VLOOKUP(B9,'[1]3月过程数据'!A:T,20,FALSE)</f>
        <v>1.8188401010346189E-2</v>
      </c>
      <c r="N9" s="34">
        <f t="shared" si="5"/>
        <v>20</v>
      </c>
      <c r="O9" s="38">
        <f>VLOOKUP(B9,'[1]3月过程数据'!A:AF,32,FALSE)</f>
        <v>0.82550410288686482</v>
      </c>
      <c r="P9" s="34">
        <f t="shared" si="6"/>
        <v>27</v>
      </c>
      <c r="Q9" s="39">
        <f>VLOOKUP(B9,'[1]3月过程数据'!A:K,11,FALSE)</f>
        <v>0.29715555555555556</v>
      </c>
      <c r="R9" s="40">
        <f t="shared" si="7"/>
        <v>17</v>
      </c>
      <c r="S9" s="35">
        <f>VLOOKUP(B9,'[1]3月过程数据'!A:AB,28,FALSE)</f>
        <v>0.39374642857142855</v>
      </c>
      <c r="T9" s="41">
        <f t="shared" si="8"/>
        <v>11</v>
      </c>
      <c r="U9" s="35">
        <f>VLOOKUP(B9,'[1]3月过程数据'!A:AD,30,FALSE)</f>
        <v>0.41971834958258619</v>
      </c>
      <c r="V9" s="41">
        <f t="shared" si="9"/>
        <v>23</v>
      </c>
      <c r="W9" s="38">
        <f>VLOOKUP(B9,'[1]3月过程数据'!A:AJ,36,FALSE)</f>
        <v>0.58494796942028526</v>
      </c>
      <c r="X9" s="41">
        <f t="shared" si="10"/>
        <v>1</v>
      </c>
    </row>
    <row r="10" spans="1:24" s="53" customFormat="1" ht="14.4" customHeight="1" x14ac:dyDescent="0.25">
      <c r="A10" s="43">
        <v>1</v>
      </c>
      <c r="B10" s="43" t="s">
        <v>25</v>
      </c>
      <c r="C10" s="44">
        <f>VLOOKUP(B10,'[1]3月过程数据'!A:B,2,FALSE)</f>
        <v>0.35082718201737589</v>
      </c>
      <c r="D10" s="45">
        <f t="shared" si="0"/>
        <v>8</v>
      </c>
      <c r="E10" s="44">
        <f>VLOOKUP(B10,'[1]3月过程数据'!A:F,6,FALSE)</f>
        <v>0.89883052254974805</v>
      </c>
      <c r="F10" s="45">
        <f t="shared" si="1"/>
        <v>4</v>
      </c>
      <c r="G10" s="46">
        <f>VLOOKUP(B10,'[1]3月过程数据'!A:X,24,FALSE)</f>
        <v>0.5495257714103714</v>
      </c>
      <c r="H10" s="45">
        <f t="shared" si="2"/>
        <v>5</v>
      </c>
      <c r="I10" s="46">
        <f>VLOOKUP(B10,'[1]3月过程数据'!A:S,19,FALSE)</f>
        <v>3.6077566444836546</v>
      </c>
      <c r="J10" s="45">
        <f t="shared" si="3"/>
        <v>2</v>
      </c>
      <c r="K10" s="47">
        <f>VLOOKUP(B10,'[1]3月过程数据'!A:AG,33,FALSE)</f>
        <v>33.977853720166799</v>
      </c>
      <c r="L10" s="45">
        <f t="shared" si="4"/>
        <v>12</v>
      </c>
      <c r="M10" s="48">
        <f>VLOOKUP(B10,'[1]3月过程数据'!A:T,20,FALSE)</f>
        <v>1.0738802983692782E-2</v>
      </c>
      <c r="N10" s="45">
        <f t="shared" si="5"/>
        <v>5</v>
      </c>
      <c r="O10" s="49">
        <f>VLOOKUP(B10,'[1]3月过程数据'!A:AF,32,FALSE)</f>
        <v>0.8857266514706077</v>
      </c>
      <c r="P10" s="45">
        <f t="shared" si="6"/>
        <v>11</v>
      </c>
      <c r="Q10" s="50">
        <f>VLOOKUP(B10,'[1]3月过程数据'!A:K,11,FALSE)</f>
        <v>0.44985625000000001</v>
      </c>
      <c r="R10" s="51">
        <f t="shared" si="7"/>
        <v>9</v>
      </c>
      <c r="S10" s="46">
        <f>VLOOKUP(B10,'[1]3月过程数据'!A:AB,28,FALSE)</f>
        <v>0.49969652777777779</v>
      </c>
      <c r="T10" s="52">
        <f t="shared" si="8"/>
        <v>8</v>
      </c>
      <c r="U10" s="46">
        <f>VLOOKUP(B10,'[1]3月过程数据'!A:AD,30,FALSE)</f>
        <v>0.99879039419242432</v>
      </c>
      <c r="V10" s="52">
        <f t="shared" si="9"/>
        <v>1</v>
      </c>
      <c r="W10" s="49">
        <f>VLOOKUP(B10,'[1]3月过程数据'!A:AJ,36,FALSE)</f>
        <v>0.37971542889703658</v>
      </c>
      <c r="X10" s="52">
        <f t="shared" si="10"/>
        <v>16</v>
      </c>
    </row>
    <row r="11" spans="1:24" s="42" customFormat="1" ht="14.4" customHeight="1" x14ac:dyDescent="0.25">
      <c r="A11" s="32">
        <v>1</v>
      </c>
      <c r="B11" s="32" t="s">
        <v>26</v>
      </c>
      <c r="C11" s="33">
        <f>VLOOKUP(B11,'[1]3月过程数据'!A:B,2,FALSE)</f>
        <v>0.32972038972129758</v>
      </c>
      <c r="D11" s="34">
        <f t="shared" si="0"/>
        <v>9</v>
      </c>
      <c r="E11" s="33">
        <f>VLOOKUP(B11,'[1]3月过程数据'!A:F,6,FALSE)</f>
        <v>0.84544986988662096</v>
      </c>
      <c r="F11" s="34">
        <f t="shared" si="1"/>
        <v>8</v>
      </c>
      <c r="G11" s="35">
        <f>VLOOKUP(B11,'[1]3月过程数据'!A:X,24,FALSE)</f>
        <v>0.46758615639502421</v>
      </c>
      <c r="H11" s="34">
        <f t="shared" si="2"/>
        <v>8</v>
      </c>
      <c r="I11" s="35">
        <f>VLOOKUP(B11,'[1]3月过程数据'!A:S,19,FALSE)</f>
        <v>1.1092106601197047</v>
      </c>
      <c r="J11" s="34">
        <f t="shared" si="3"/>
        <v>13</v>
      </c>
      <c r="K11" s="36">
        <f>VLOOKUP(B11,'[1]3月过程数据'!A:AG,33,FALSE)</f>
        <v>29.630086497546642</v>
      </c>
      <c r="L11" s="34">
        <f t="shared" si="4"/>
        <v>19</v>
      </c>
      <c r="M11" s="37">
        <f>VLOOKUP(B11,'[1]3月过程数据'!A:T,20,FALSE)</f>
        <v>1.4600597559092297E-2</v>
      </c>
      <c r="N11" s="34">
        <f t="shared" si="5"/>
        <v>14</v>
      </c>
      <c r="O11" s="38">
        <f>VLOOKUP(B11,'[1]3月过程数据'!A:AF,32,FALSE)</f>
        <v>0.7764530567785517</v>
      </c>
      <c r="P11" s="34">
        <f t="shared" si="6"/>
        <v>30</v>
      </c>
      <c r="Q11" s="39">
        <f>VLOOKUP(B11,'[1]3月过程数据'!A:K,11,FALSE)</f>
        <v>0.73425066666666672</v>
      </c>
      <c r="R11" s="40">
        <f t="shared" si="7"/>
        <v>1</v>
      </c>
      <c r="S11" s="35">
        <f>VLOOKUP(B11,'[1]3月过程数据'!A:AB,28,FALSE)</f>
        <v>1.1671325581395346</v>
      </c>
      <c r="T11" s="41">
        <f t="shared" si="8"/>
        <v>1</v>
      </c>
      <c r="U11" s="35">
        <f>VLOOKUP(B11,'[1]3月过程数据'!A:AD,30,FALSE)</f>
        <v>0.25981198912575859</v>
      </c>
      <c r="V11" s="41">
        <f t="shared" si="9"/>
        <v>27</v>
      </c>
      <c r="W11" s="38">
        <f>VLOOKUP(B11,'[1]3月过程数据'!A:AJ,36,FALSE)</f>
        <v>0.3667973032449639</v>
      </c>
      <c r="X11" s="41">
        <f t="shared" si="10"/>
        <v>19</v>
      </c>
    </row>
    <row r="12" spans="1:24" s="53" customFormat="1" ht="14.4" customHeight="1" x14ac:dyDescent="0.25">
      <c r="A12" s="43">
        <v>1</v>
      </c>
      <c r="B12" s="43" t="s">
        <v>27</v>
      </c>
      <c r="C12" s="44">
        <f>VLOOKUP(B12,'[1]3月过程数据'!A:B,2,FALSE)</f>
        <v>0.32945137675545938</v>
      </c>
      <c r="D12" s="45">
        <f t="shared" si="0"/>
        <v>10</v>
      </c>
      <c r="E12" s="44">
        <f>VLOOKUP(B12,'[1]3月过程数据'!A:F,6,FALSE)</f>
        <v>0.81605427262479702</v>
      </c>
      <c r="F12" s="45">
        <f t="shared" si="1"/>
        <v>9</v>
      </c>
      <c r="G12" s="46">
        <f>VLOOKUP(B12,'[1]3月过程数据'!A:X,24,FALSE)</f>
        <v>0.51566698061586569</v>
      </c>
      <c r="H12" s="45">
        <f t="shared" si="2"/>
        <v>6</v>
      </c>
      <c r="I12" s="46">
        <f>VLOOKUP(B12,'[1]3月过程数据'!A:S,19,FALSE)</f>
        <v>0.2908693448232163</v>
      </c>
      <c r="J12" s="45">
        <f t="shared" si="3"/>
        <v>27</v>
      </c>
      <c r="K12" s="47">
        <f>VLOOKUP(B12,'[1]3月过程数据'!A:AG,33,FALSE)</f>
        <v>28.384621897240375</v>
      </c>
      <c r="L12" s="45">
        <f t="shared" si="4"/>
        <v>22</v>
      </c>
      <c r="M12" s="48">
        <f>VLOOKUP(B12,'[1]3月过程数据'!A:T,20,FALSE)</f>
        <v>1.2346110809911326E-2</v>
      </c>
      <c r="N12" s="45">
        <f t="shared" si="5"/>
        <v>12</v>
      </c>
      <c r="O12" s="49">
        <f>VLOOKUP(B12,'[1]3月过程数据'!A:AF,32,FALSE)</f>
        <v>0.88043985656159851</v>
      </c>
      <c r="P12" s="45">
        <f t="shared" si="6"/>
        <v>13</v>
      </c>
      <c r="Q12" s="50">
        <f>VLOOKUP(B12,'[1]3月过程数据'!A:K,11,FALSE)</f>
        <v>0.31563999999999998</v>
      </c>
      <c r="R12" s="51">
        <f t="shared" si="7"/>
        <v>15</v>
      </c>
      <c r="S12" s="46">
        <f>VLOOKUP(B12,'[1]3月过程数据'!A:AB,28,FALSE)</f>
        <v>0.44753586206896551</v>
      </c>
      <c r="T12" s="52">
        <f t="shared" si="8"/>
        <v>10</v>
      </c>
      <c r="U12" s="46">
        <f>VLOOKUP(B12,'[1]3月过程数据'!A:AD,30,FALSE)</f>
        <v>0.67680517777644456</v>
      </c>
      <c r="V12" s="52">
        <f t="shared" si="9"/>
        <v>10</v>
      </c>
      <c r="W12" s="49">
        <f>VLOOKUP(B12,'[1]3月过程数据'!A:AJ,36,FALSE)</f>
        <v>0.40106015825550773</v>
      </c>
      <c r="X12" s="52">
        <f t="shared" si="10"/>
        <v>14</v>
      </c>
    </row>
    <row r="13" spans="1:24" s="42" customFormat="1" ht="14.4" customHeight="1" x14ac:dyDescent="0.25">
      <c r="A13" s="32">
        <v>1</v>
      </c>
      <c r="B13" s="32" t="s">
        <v>28</v>
      </c>
      <c r="C13" s="33">
        <f>VLOOKUP(B13,'[1]3月过程数据'!A:B,2,FALSE)</f>
        <v>0.30858270559833523</v>
      </c>
      <c r="D13" s="34">
        <f t="shared" si="0"/>
        <v>11</v>
      </c>
      <c r="E13" s="33">
        <f>VLOOKUP(B13,'[1]3月过程数据'!A:F,6,FALSE)</f>
        <v>0.55336754274005195</v>
      </c>
      <c r="F13" s="34">
        <f t="shared" si="1"/>
        <v>18</v>
      </c>
      <c r="G13" s="35">
        <f>VLOOKUP(B13,'[1]3月过程数据'!A:X,24,FALSE)</f>
        <v>0.39358026850920541</v>
      </c>
      <c r="H13" s="34">
        <f t="shared" si="2"/>
        <v>11</v>
      </c>
      <c r="I13" s="35">
        <f>VLOOKUP(B13,'[1]3月过程数据'!A:S,19,FALSE)</f>
        <v>1.1992021401785575</v>
      </c>
      <c r="J13" s="34">
        <f t="shared" si="3"/>
        <v>9</v>
      </c>
      <c r="K13" s="36">
        <f>VLOOKUP(B13,'[1]3月过程数据'!A:AG,33,FALSE)</f>
        <v>35.794089987667114</v>
      </c>
      <c r="L13" s="34">
        <f t="shared" si="4"/>
        <v>9</v>
      </c>
      <c r="M13" s="37">
        <f>VLOOKUP(B13,'[1]3月过程数据'!A:T,20,FALSE)</f>
        <v>1.8179779687492324E-2</v>
      </c>
      <c r="N13" s="34">
        <f t="shared" si="5"/>
        <v>19</v>
      </c>
      <c r="O13" s="38">
        <f>VLOOKUP(B13,'[1]3月过程数据'!A:AF,32,FALSE)</f>
        <v>0.84856207484660173</v>
      </c>
      <c r="P13" s="34">
        <f t="shared" si="6"/>
        <v>22</v>
      </c>
      <c r="Q13" s="39">
        <f>VLOOKUP(B13,'[1]3月过程数据'!A:K,11,FALSE)</f>
        <v>0.41792131147540984</v>
      </c>
      <c r="R13" s="40">
        <f t="shared" si="7"/>
        <v>10</v>
      </c>
      <c r="S13" s="35">
        <f>VLOOKUP(B13,'[1]3月过程数据'!A:AB,28,FALSE)</f>
        <v>0.47749999999999998</v>
      </c>
      <c r="T13" s="41">
        <f t="shared" si="8"/>
        <v>9</v>
      </c>
      <c r="U13" s="35">
        <f>VLOOKUP(B13,'[1]3月过程数据'!A:AD,30,FALSE)</f>
        <v>0.81505547571690173</v>
      </c>
      <c r="V13" s="41">
        <f t="shared" si="9"/>
        <v>6</v>
      </c>
      <c r="W13" s="38">
        <f>VLOOKUP(B13,'[1]3月过程数据'!A:AJ,36,FALSE)</f>
        <v>0.44084792962490799</v>
      </c>
      <c r="X13" s="41">
        <f t="shared" si="10"/>
        <v>10</v>
      </c>
    </row>
    <row r="14" spans="1:24" s="53" customFormat="1" ht="14.4" customHeight="1" x14ac:dyDescent="0.25">
      <c r="A14" s="43">
        <v>2</v>
      </c>
      <c r="B14" s="43" t="s">
        <v>29</v>
      </c>
      <c r="C14" s="44">
        <f>VLOOKUP(B14,'[1]3月过程数据'!A:B,2,FALSE)</f>
        <v>0.29293215458823801</v>
      </c>
      <c r="D14" s="45">
        <f t="shared" si="0"/>
        <v>12</v>
      </c>
      <c r="E14" s="44">
        <f>VLOOKUP(B14,'[1]3月过程数据'!A:F,6,FALSE)</f>
        <v>0.88029170123641665</v>
      </c>
      <c r="F14" s="45">
        <f t="shared" si="1"/>
        <v>5</v>
      </c>
      <c r="G14" s="46">
        <f>VLOOKUP(B14,'[1]3月过程数据'!A:X,24,FALSE)</f>
        <v>0.46039288098334619</v>
      </c>
      <c r="H14" s="45">
        <f t="shared" si="2"/>
        <v>9</v>
      </c>
      <c r="I14" s="46">
        <f>VLOOKUP(B14,'[1]3月过程数据'!A:S,19,FALSE)</f>
        <v>1.4378740901868043</v>
      </c>
      <c r="J14" s="45">
        <f t="shared" si="3"/>
        <v>6</v>
      </c>
      <c r="K14" s="47">
        <f>VLOOKUP(B14,'[1]3月过程数据'!A:AG,33,FALSE)</f>
        <v>36.83496781996736</v>
      </c>
      <c r="L14" s="45">
        <f t="shared" si="4"/>
        <v>8</v>
      </c>
      <c r="M14" s="48">
        <f>VLOOKUP(B14,'[1]3月过程数据'!A:T,20,FALSE)</f>
        <v>1.5618083280720112E-2</v>
      </c>
      <c r="N14" s="45">
        <f t="shared" si="5"/>
        <v>15</v>
      </c>
      <c r="O14" s="49">
        <f>VLOOKUP(B14,'[1]3月过程数据'!A:AF,32,FALSE)</f>
        <v>0.85573215786020929</v>
      </c>
      <c r="P14" s="45">
        <f t="shared" si="6"/>
        <v>18</v>
      </c>
      <c r="Q14" s="50">
        <f>VLOOKUP(B14,'[1]3月过程数据'!A:K,11,FALSE)</f>
        <v>0.5800183333333333</v>
      </c>
      <c r="R14" s="51">
        <f t="shared" si="7"/>
        <v>3</v>
      </c>
      <c r="S14" s="46">
        <f>VLOOKUP(B14,'[1]3月过程数据'!A:AB,28,FALSE)</f>
        <v>0.84234339622641508</v>
      </c>
      <c r="T14" s="52">
        <f t="shared" si="8"/>
        <v>3</v>
      </c>
      <c r="U14" s="46">
        <f>VLOOKUP(B14,'[1]3月过程数据'!A:AD,30,FALSE)</f>
        <v>0.34108166354000025</v>
      </c>
      <c r="V14" s="52">
        <f t="shared" si="9"/>
        <v>26</v>
      </c>
      <c r="W14" s="49">
        <f>VLOOKUP(B14,'[1]3月过程数据'!A:AJ,36,FALSE)</f>
        <v>0.40353939944482847</v>
      </c>
      <c r="X14" s="52">
        <f t="shared" si="10"/>
        <v>13</v>
      </c>
    </row>
    <row r="15" spans="1:24" s="42" customFormat="1" ht="14.4" customHeight="1" x14ac:dyDescent="0.25">
      <c r="A15" s="32">
        <v>2</v>
      </c>
      <c r="B15" s="32" t="s">
        <v>30</v>
      </c>
      <c r="C15" s="33">
        <f>VLOOKUP(B15,'[1]3月过程数据'!A:B,2,FALSE)</f>
        <v>0.29056182402249559</v>
      </c>
      <c r="D15" s="34">
        <f t="shared" si="0"/>
        <v>13</v>
      </c>
      <c r="E15" s="33">
        <f>VLOOKUP(B15,'[1]3月过程数据'!A:F,6,FALSE)</f>
        <v>0.4624751949164489</v>
      </c>
      <c r="F15" s="34">
        <f t="shared" si="1"/>
        <v>25</v>
      </c>
      <c r="G15" s="35">
        <f>VLOOKUP(B15,'[1]3月过程数据'!A:X,24,FALSE)</f>
        <v>0.49399062092669321</v>
      </c>
      <c r="H15" s="34">
        <f t="shared" si="2"/>
        <v>7</v>
      </c>
      <c r="I15" s="35">
        <f>VLOOKUP(B15,'[1]3月过程数据'!A:S,19,FALSE)</f>
        <v>0.39173251424417921</v>
      </c>
      <c r="J15" s="34">
        <f t="shared" si="3"/>
        <v>25</v>
      </c>
      <c r="K15" s="36">
        <f>VLOOKUP(B15,'[1]3月过程数据'!A:AG,33,FALSE)</f>
        <v>29.335125740072883</v>
      </c>
      <c r="L15" s="34">
        <f t="shared" si="4"/>
        <v>20</v>
      </c>
      <c r="M15" s="37">
        <f>VLOOKUP(B15,'[1]3月过程数据'!A:T,20,FALSE)</f>
        <v>1.2110276083548647E-2</v>
      </c>
      <c r="N15" s="34">
        <f t="shared" si="5"/>
        <v>11</v>
      </c>
      <c r="O15" s="38">
        <f>VLOOKUP(B15,'[1]3月过程数据'!A:AF,32,FALSE)</f>
        <v>0.7382142623082133</v>
      </c>
      <c r="P15" s="34">
        <f t="shared" si="6"/>
        <v>31</v>
      </c>
      <c r="Q15" s="39">
        <f>VLOOKUP(B15,'[1]3月过程数据'!A:K,11,FALSE)</f>
        <v>0.48741714285714288</v>
      </c>
      <c r="R15" s="40">
        <f t="shared" si="7"/>
        <v>8</v>
      </c>
      <c r="S15" s="35">
        <f>VLOOKUP(B15,'[1]3月过程数据'!A:AB,28,FALSE)</f>
        <v>0.68281499999999995</v>
      </c>
      <c r="T15" s="41">
        <f t="shared" si="8"/>
        <v>5</v>
      </c>
      <c r="U15" s="35">
        <f>VLOOKUP(B15,'[1]3月过程数据'!A:AD,30,FALSE)</f>
        <v>0.55760884603901639</v>
      </c>
      <c r="V15" s="41">
        <f t="shared" si="9"/>
        <v>21</v>
      </c>
      <c r="W15" s="38">
        <f>VLOOKUP(B15,'[1]3月过程数据'!A:AJ,36,FALSE)</f>
        <v>0.48531979794097702</v>
      </c>
      <c r="X15" s="41">
        <f t="shared" si="10"/>
        <v>4</v>
      </c>
    </row>
    <row r="16" spans="1:24" s="53" customFormat="1" ht="14.4" customHeight="1" x14ac:dyDescent="0.25">
      <c r="A16" s="43">
        <v>2</v>
      </c>
      <c r="B16" s="43" t="s">
        <v>31</v>
      </c>
      <c r="C16" s="44">
        <f>VLOOKUP(B16,'[1]3月过程数据'!A:B,2,FALSE)</f>
        <v>0.28500016773421377</v>
      </c>
      <c r="D16" s="45">
        <f t="shared" si="0"/>
        <v>14</v>
      </c>
      <c r="E16" s="44">
        <f>VLOOKUP(B16,'[1]3月过程数据'!A:F,6,FALSE)</f>
        <v>0.95437071687608965</v>
      </c>
      <c r="F16" s="45">
        <f t="shared" si="1"/>
        <v>3</v>
      </c>
      <c r="G16" s="46">
        <f>VLOOKUP(B16,'[1]3月过程数据'!A:X,24,FALSE)</f>
        <v>0.10256435180551393</v>
      </c>
      <c r="H16" s="45">
        <f t="shared" si="2"/>
        <v>28</v>
      </c>
      <c r="I16" s="46">
        <f>VLOOKUP(B16,'[1]3月过程数据'!A:S,19,FALSE)</f>
        <v>0.39312818223204427</v>
      </c>
      <c r="J16" s="45">
        <f t="shared" si="3"/>
        <v>24</v>
      </c>
      <c r="K16" s="47">
        <f>VLOOKUP(B16,'[1]3月过程数据'!A:AG,33,FALSE)</f>
        <v>50.509239876976373</v>
      </c>
      <c r="L16" s="45">
        <f t="shared" si="4"/>
        <v>1</v>
      </c>
      <c r="M16" s="64">
        <f>VLOOKUP(B16,'[1]3月过程数据'!A:T,20,FALSE)</f>
        <v>2.4946886000797138E-5</v>
      </c>
      <c r="N16" s="45" t="e">
        <f t="shared" si="5"/>
        <v>#N/A</v>
      </c>
      <c r="O16" s="49">
        <f>VLOOKUP(B16,'[1]3月过程数据'!A:AF,32,FALSE)</f>
        <v>0.7995919248259552</v>
      </c>
      <c r="P16" s="45">
        <f t="shared" si="6"/>
        <v>29</v>
      </c>
      <c r="Q16" s="50">
        <f>VLOOKUP(B16,'[1]3月过程数据'!A:K,11,FALSE)</f>
        <v>0.39454346153846154</v>
      </c>
      <c r="R16" s="51">
        <f t="shared" si="7"/>
        <v>11</v>
      </c>
      <c r="S16" s="46">
        <f>VLOOKUP(B16,'[1]3月过程数据'!A:AB,28,FALSE)</f>
        <v>0.124021875</v>
      </c>
      <c r="T16" s="52">
        <f t="shared" si="8"/>
        <v>26</v>
      </c>
      <c r="U16" s="46">
        <f>VLOOKUP(B16,'[1]3月过程数据'!A:AD,30,FALSE)</f>
        <v>0.57881487180974844</v>
      </c>
      <c r="V16" s="52">
        <f t="shared" si="9"/>
        <v>19</v>
      </c>
      <c r="W16" s="49">
        <f>VLOOKUP(B16,'[1]3月过程数据'!A:AJ,36,FALSE)</f>
        <v>0.45535979040123092</v>
      </c>
      <c r="X16" s="52">
        <f t="shared" si="10"/>
        <v>9</v>
      </c>
    </row>
    <row r="17" spans="1:24" s="42" customFormat="1" ht="14.4" customHeight="1" x14ac:dyDescent="0.25">
      <c r="A17" s="32">
        <v>2</v>
      </c>
      <c r="B17" s="32" t="s">
        <v>32</v>
      </c>
      <c r="C17" s="33">
        <f>VLOOKUP(B17,'[1]3月过程数据'!A:B,2,FALSE)</f>
        <v>0.28138541881617168</v>
      </c>
      <c r="D17" s="34">
        <f t="shared" si="0"/>
        <v>15</v>
      </c>
      <c r="E17" s="33">
        <f>VLOOKUP(B17,'[1]3月过程数据'!A:F,6,FALSE)</f>
        <v>-2.724755700325733</v>
      </c>
      <c r="F17" s="34">
        <f t="shared" si="1"/>
        <v>31</v>
      </c>
      <c r="G17" s="35">
        <f>VLOOKUP(B17,'[1]3月过程数据'!A:X,24,FALSE)</f>
        <v>0.23333897444576071</v>
      </c>
      <c r="H17" s="34">
        <f t="shared" si="2"/>
        <v>20</v>
      </c>
      <c r="I17" s="35">
        <f>VLOOKUP(B17,'[1]3月过程数据'!A:S,19,FALSE)</f>
        <v>0.17095038852361027</v>
      </c>
      <c r="J17" s="34">
        <f t="shared" si="3"/>
        <v>29</v>
      </c>
      <c r="K17" s="36">
        <f>VLOOKUP(B17,'[1]3月过程数据'!A:AG,33,FALSE)</f>
        <v>44.997545277275805</v>
      </c>
      <c r="L17" s="34">
        <f t="shared" si="4"/>
        <v>3</v>
      </c>
      <c r="M17" s="37">
        <f>VLOOKUP(B17,'[1]3月过程数据'!A:T,20,FALSE)</f>
        <v>0.11267965355963359</v>
      </c>
      <c r="N17" s="34">
        <f t="shared" si="5"/>
        <v>29</v>
      </c>
      <c r="O17" s="38">
        <f>VLOOKUP(B17,'[1]3月过程数据'!A:AF,32,FALSE)</f>
        <v>1</v>
      </c>
      <c r="P17" s="34">
        <f t="shared" si="6"/>
        <v>1</v>
      </c>
      <c r="Q17" s="39">
        <f>VLOOKUP(B17,'[1]3月过程数据'!A:K,11,FALSE)</f>
        <v>-0.1673</v>
      </c>
      <c r="R17" s="40">
        <f t="shared" si="7"/>
        <v>31</v>
      </c>
      <c r="S17" s="35">
        <f>VLOOKUP(B17,'[1]3月过程数据'!A:AB,28,FALSE)</f>
        <v>0.1051</v>
      </c>
      <c r="T17" s="41">
        <f t="shared" si="8"/>
        <v>28</v>
      </c>
      <c r="U17" s="35">
        <f>VLOOKUP(B17,'[1]3月过程数据'!A:AD,30,FALSE)</f>
        <v>0.6371072375472443</v>
      </c>
      <c r="V17" s="41">
        <f t="shared" si="9"/>
        <v>13</v>
      </c>
      <c r="W17" s="38">
        <f>VLOOKUP(B17,'[1]3月过程数据'!A:AJ,36,FALSE)</f>
        <v>0.26260977257374463</v>
      </c>
      <c r="X17" s="41">
        <f t="shared" si="10"/>
        <v>29</v>
      </c>
    </row>
    <row r="18" spans="1:24" s="53" customFormat="1" ht="14.4" customHeight="1" x14ac:dyDescent="0.25">
      <c r="A18" s="43">
        <v>2</v>
      </c>
      <c r="B18" s="43" t="s">
        <v>33</v>
      </c>
      <c r="C18" s="44">
        <f>VLOOKUP(B18,'[1]3月过程数据'!A:B,2,FALSE)</f>
        <v>0.27690194474659491</v>
      </c>
      <c r="D18" s="45">
        <f t="shared" si="0"/>
        <v>16</v>
      </c>
      <c r="E18" s="44">
        <f>VLOOKUP(B18,'[1]3月过程数据'!A:F,6,FALSE)</f>
        <v>0.49223030843785437</v>
      </c>
      <c r="F18" s="45">
        <f t="shared" si="1"/>
        <v>21</v>
      </c>
      <c r="G18" s="46">
        <f>VLOOKUP(B18,'[1]3月过程数据'!A:X,24,FALSE)</f>
        <v>0.1346776721916412</v>
      </c>
      <c r="H18" s="45">
        <f t="shared" si="2"/>
        <v>26</v>
      </c>
      <c r="I18" s="46">
        <f>VLOOKUP(B18,'[1]3月过程数据'!A:S,19,FALSE)</f>
        <v>0.50552446052622479</v>
      </c>
      <c r="J18" s="45">
        <f t="shared" si="3"/>
        <v>21</v>
      </c>
      <c r="K18" s="47">
        <f>VLOOKUP(B18,'[1]3月过程数据'!A:AG,33,FALSE)</f>
        <v>27.469527368706078</v>
      </c>
      <c r="L18" s="45">
        <f t="shared" si="4"/>
        <v>25</v>
      </c>
      <c r="M18" s="48">
        <f>VLOOKUP(B18,'[1]3月过程数据'!A:T,20,FALSE)</f>
        <v>9.6805110778788381E-3</v>
      </c>
      <c r="N18" s="45">
        <f t="shared" si="5"/>
        <v>3</v>
      </c>
      <c r="O18" s="49">
        <f>VLOOKUP(B18,'[1]3月过程数据'!A:AF,32,FALSE)</f>
        <v>0.83838712108881286</v>
      </c>
      <c r="P18" s="45">
        <f t="shared" si="6"/>
        <v>25</v>
      </c>
      <c r="Q18" s="50">
        <f>VLOOKUP(B18,'[1]3月过程数据'!A:K,11,FALSE)</f>
        <v>0.22236769230769229</v>
      </c>
      <c r="R18" s="51">
        <f t="shared" si="7"/>
        <v>24</v>
      </c>
      <c r="S18" s="46">
        <f>VLOOKUP(B18,'[1]3月过程数据'!A:AB,28,FALSE)</f>
        <v>0.26725333333333334</v>
      </c>
      <c r="T18" s="52">
        <f t="shared" si="8"/>
        <v>18</v>
      </c>
      <c r="U18" s="46">
        <f>VLOOKUP(B18,'[1]3月过程数据'!A:AD,30,FALSE)</f>
        <v>0.99687192422267834</v>
      </c>
      <c r="V18" s="52">
        <f t="shared" si="9"/>
        <v>2</v>
      </c>
      <c r="W18" s="49">
        <f>VLOOKUP(B18,'[1]3月过程数据'!A:AJ,36,FALSE)</f>
        <v>0.34535173158948285</v>
      </c>
      <c r="X18" s="52">
        <f t="shared" si="10"/>
        <v>21</v>
      </c>
    </row>
    <row r="19" spans="1:24" s="42" customFormat="1" ht="14.4" customHeight="1" x14ac:dyDescent="0.25">
      <c r="A19" s="32">
        <v>2</v>
      </c>
      <c r="B19" s="32" t="s">
        <v>34</v>
      </c>
      <c r="C19" s="33">
        <f>VLOOKUP(B19,'[1]3月过程数据'!A:B,2,FALSE)</f>
        <v>0.26755994422521351</v>
      </c>
      <c r="D19" s="34">
        <f t="shared" si="0"/>
        <v>17</v>
      </c>
      <c r="E19" s="33">
        <f>VLOOKUP(B19,'[1]3月过程数据'!A:F,6,FALSE)</f>
        <v>0.67440809687330561</v>
      </c>
      <c r="F19" s="34">
        <f t="shared" si="1"/>
        <v>12</v>
      </c>
      <c r="G19" s="35">
        <f>VLOOKUP(B19,'[1]3月过程数据'!A:X,24,FALSE)</f>
        <v>0.33610140827799739</v>
      </c>
      <c r="H19" s="34">
        <f t="shared" si="2"/>
        <v>14</v>
      </c>
      <c r="I19" s="35">
        <f>VLOOKUP(B19,'[1]3月过程数据'!A:S,19,FALSE)</f>
        <v>1.3556268897575867</v>
      </c>
      <c r="J19" s="34">
        <f t="shared" si="3"/>
        <v>7</v>
      </c>
      <c r="K19" s="36">
        <f>VLOOKUP(B19,'[1]3月过程数据'!A:AG,33,FALSE)</f>
        <v>33.190462062385009</v>
      </c>
      <c r="L19" s="34">
        <f t="shared" si="4"/>
        <v>15</v>
      </c>
      <c r="M19" s="37">
        <f>VLOOKUP(B19,'[1]3月过程数据'!A:T,20,FALSE)</f>
        <v>1.1318669976056659E-2</v>
      </c>
      <c r="N19" s="34">
        <f t="shared" si="5"/>
        <v>7</v>
      </c>
      <c r="O19" s="38">
        <f>VLOOKUP(B19,'[1]3月过程数据'!A:AF,32,FALSE)</f>
        <v>0.92011952225160987</v>
      </c>
      <c r="P19" s="34">
        <f t="shared" si="6"/>
        <v>6</v>
      </c>
      <c r="Q19" s="39">
        <f>VLOOKUP(B19,'[1]3月过程数据'!A:K,11,FALSE)</f>
        <v>0.34329799999999999</v>
      </c>
      <c r="R19" s="40">
        <f t="shared" si="7"/>
        <v>14</v>
      </c>
      <c r="S19" s="35">
        <f>VLOOKUP(B19,'[1]3月过程数据'!A:AB,28,FALSE)</f>
        <v>0.38165641025641028</v>
      </c>
      <c r="T19" s="41">
        <f t="shared" si="8"/>
        <v>13</v>
      </c>
      <c r="U19" s="35">
        <f>VLOOKUP(B19,'[1]3月过程数据'!A:AD,30,FALSE)</f>
        <v>0.60195837328478419</v>
      </c>
      <c r="V19" s="41">
        <f t="shared" si="9"/>
        <v>17</v>
      </c>
      <c r="W19" s="38">
        <f>VLOOKUP(B19,'[1]3月过程数据'!A:AJ,36,FALSE)</f>
        <v>0.38287289485309822</v>
      </c>
      <c r="X19" s="41">
        <f t="shared" si="10"/>
        <v>15</v>
      </c>
    </row>
    <row r="20" spans="1:24" s="53" customFormat="1" ht="14.4" customHeight="1" x14ac:dyDescent="0.25">
      <c r="A20" s="43">
        <v>2</v>
      </c>
      <c r="B20" s="43" t="s">
        <v>35</v>
      </c>
      <c r="C20" s="44">
        <f>VLOOKUP(B20,'[1]3月过程数据'!A:B,2,FALSE)</f>
        <v>0.26241715898465962</v>
      </c>
      <c r="D20" s="45">
        <f t="shared" si="0"/>
        <v>18</v>
      </c>
      <c r="E20" s="44">
        <f>VLOOKUP(B20,'[1]3月过程数据'!A:F,6,FALSE)</f>
        <v>0.74169445673562917</v>
      </c>
      <c r="F20" s="45">
        <f t="shared" si="1"/>
        <v>10</v>
      </c>
      <c r="G20" s="46">
        <f>VLOOKUP(B20,'[1]3月过程数据'!A:X,24,FALSE)</f>
        <v>0.2202416574638407</v>
      </c>
      <c r="H20" s="45">
        <f t="shared" si="2"/>
        <v>21</v>
      </c>
      <c r="I20" s="46">
        <f>VLOOKUP(B20,'[1]3月过程数据'!A:S,19,FALSE)</f>
        <v>1.1413029770970151</v>
      </c>
      <c r="J20" s="45">
        <f t="shared" si="3"/>
        <v>11</v>
      </c>
      <c r="K20" s="47">
        <f>VLOOKUP(B20,'[1]3月过程数据'!A:AG,33,FALSE)</f>
        <v>28.995335480762204</v>
      </c>
      <c r="L20" s="45">
        <f t="shared" si="4"/>
        <v>21</v>
      </c>
      <c r="M20" s="48">
        <f>VLOOKUP(B20,'[1]3月过程数据'!A:T,20,FALSE)</f>
        <v>1.702111725070855E-2</v>
      </c>
      <c r="N20" s="45">
        <f t="shared" si="5"/>
        <v>18</v>
      </c>
      <c r="O20" s="49">
        <f>VLOOKUP(B20,'[1]3月过程数据'!A:AF,32,FALSE)</f>
        <v>0.92511425163484051</v>
      </c>
      <c r="P20" s="45">
        <f t="shared" si="6"/>
        <v>4</v>
      </c>
      <c r="Q20" s="50">
        <f>VLOOKUP(B20,'[1]3月过程数据'!A:K,11,FALSE)</f>
        <v>0.25771749999999999</v>
      </c>
      <c r="R20" s="51">
        <f t="shared" si="7"/>
        <v>19</v>
      </c>
      <c r="S20" s="46">
        <f>VLOOKUP(B20,'[1]3月过程数据'!A:AB,28,FALSE)</f>
        <v>0.25479249999999998</v>
      </c>
      <c r="T20" s="52">
        <f t="shared" si="8"/>
        <v>20</v>
      </c>
      <c r="U20" s="46">
        <f>VLOOKUP(B20,'[1]3月过程数据'!A:AD,30,FALSE)</f>
        <v>0.58094546286431248</v>
      </c>
      <c r="V20" s="52">
        <f t="shared" si="9"/>
        <v>18</v>
      </c>
      <c r="W20" s="49">
        <f>VLOOKUP(B20,'[1]3月过程数据'!A:AJ,36,FALSE)</f>
        <v>0.30515591503476835</v>
      </c>
      <c r="X20" s="52">
        <f t="shared" si="10"/>
        <v>26</v>
      </c>
    </row>
    <row r="21" spans="1:24" s="42" customFormat="1" ht="14.4" customHeight="1" x14ac:dyDescent="0.25">
      <c r="A21" s="32">
        <v>2</v>
      </c>
      <c r="B21" s="32" t="s">
        <v>36</v>
      </c>
      <c r="C21" s="33">
        <f>VLOOKUP(B21,'[1]3月过程数据'!A:B,2,FALSE)</f>
        <v>0.24624919622650962</v>
      </c>
      <c r="D21" s="34">
        <f t="shared" si="0"/>
        <v>19</v>
      </c>
      <c r="E21" s="33">
        <f>VLOOKUP(B21,'[1]3月过程数据'!A:F,6,FALSE)</f>
        <v>0.74064589174034934</v>
      </c>
      <c r="F21" s="34">
        <f t="shared" si="1"/>
        <v>11</v>
      </c>
      <c r="G21" s="35">
        <f>VLOOKUP(B21,'[1]3月过程数据'!A:X,24,FALSE)</f>
        <v>0.13461966713880219</v>
      </c>
      <c r="H21" s="34">
        <f t="shared" si="2"/>
        <v>27</v>
      </c>
      <c r="I21" s="35">
        <f>VLOOKUP(B21,'[1]3月过程数据'!A:S,19,FALSE)</f>
        <v>0.39585886159134565</v>
      </c>
      <c r="J21" s="34">
        <f t="shared" si="3"/>
        <v>23</v>
      </c>
      <c r="K21" s="36">
        <f>VLOOKUP(B21,'[1]3月过程数据'!A:AG,33,FALSE)</f>
        <v>24.984845594002778</v>
      </c>
      <c r="L21" s="34">
        <f t="shared" si="4"/>
        <v>27</v>
      </c>
      <c r="M21" s="37">
        <f>VLOOKUP(B21,'[1]3月过程数据'!A:T,20,FALSE)</f>
        <v>7.963157895800016E-3</v>
      </c>
      <c r="N21" s="34">
        <f t="shared" si="5"/>
        <v>2</v>
      </c>
      <c r="O21" s="38">
        <f>VLOOKUP(B21,'[1]3月过程数据'!A:AF,32,FALSE)</f>
        <v>0.85640825065309567</v>
      </c>
      <c r="P21" s="34">
        <f t="shared" si="6"/>
        <v>17</v>
      </c>
      <c r="Q21" s="39">
        <f>VLOOKUP(B21,'[1]3月过程数据'!A:K,11,FALSE)</f>
        <v>0.51515624999999998</v>
      </c>
      <c r="R21" s="40">
        <f t="shared" si="7"/>
        <v>6</v>
      </c>
      <c r="S21" s="35">
        <f>VLOOKUP(B21,'[1]3月过程数据'!A:AB,28,FALSE)</f>
        <v>0.22124545454545455</v>
      </c>
      <c r="T21" s="41">
        <f t="shared" si="8"/>
        <v>21</v>
      </c>
      <c r="U21" s="35">
        <f>VLOOKUP(B21,'[1]3月过程数据'!A:AD,30,FALSE)</f>
        <v>0.67029717408235956</v>
      </c>
      <c r="V21" s="41">
        <f t="shared" si="9"/>
        <v>12</v>
      </c>
      <c r="W21" s="38">
        <f>VLOOKUP(B21,'[1]3月过程数据'!A:AJ,36,FALSE)</f>
        <v>0.55735639204898957</v>
      </c>
      <c r="X21" s="41">
        <f t="shared" si="10"/>
        <v>2</v>
      </c>
    </row>
    <row r="22" spans="1:24" s="53" customFormat="1" ht="14.4" customHeight="1" x14ac:dyDescent="0.25">
      <c r="A22" s="43">
        <v>2</v>
      </c>
      <c r="B22" s="43" t="s">
        <v>37</v>
      </c>
      <c r="C22" s="44">
        <f>VLOOKUP(B22,'[1]3月过程数据'!A:B,2,FALSE)</f>
        <v>0.23805361016919468</v>
      </c>
      <c r="D22" s="45">
        <f t="shared" si="0"/>
        <v>20</v>
      </c>
      <c r="E22" s="44">
        <f>VLOOKUP(B22,'[1]3月过程数据'!A:F,6,FALSE)</f>
        <v>0.39141849446900318</v>
      </c>
      <c r="F22" s="45">
        <f t="shared" si="1"/>
        <v>26</v>
      </c>
      <c r="G22" s="46">
        <f>VLOOKUP(B22,'[1]3月过程数据'!A:X,24,FALSE)</f>
        <v>0.1621395235338175</v>
      </c>
      <c r="H22" s="45">
        <f t="shared" si="2"/>
        <v>24</v>
      </c>
      <c r="I22" s="46">
        <f>VLOOKUP(B22,'[1]3月过程数据'!A:S,19,FALSE)</f>
        <v>1.1705809641532756</v>
      </c>
      <c r="J22" s="45">
        <f t="shared" si="3"/>
        <v>10</v>
      </c>
      <c r="K22" s="47">
        <f>VLOOKUP(B22,'[1]3月过程数据'!A:AG,33,FALSE)</f>
        <v>28.222481501651217</v>
      </c>
      <c r="L22" s="45">
        <f t="shared" si="4"/>
        <v>23</v>
      </c>
      <c r="M22" s="48">
        <f>VLOOKUP(B22,'[1]3月过程数据'!A:T,20,FALSE)</f>
        <v>7.4679829358602789E-2</v>
      </c>
      <c r="N22" s="45">
        <f t="shared" si="5"/>
        <v>28</v>
      </c>
      <c r="O22" s="49">
        <f>VLOOKUP(B22,'[1]3月过程数据'!A:AF,32,FALSE)</f>
        <v>0.875570243643637</v>
      </c>
      <c r="P22" s="45">
        <f t="shared" si="6"/>
        <v>15</v>
      </c>
      <c r="Q22" s="50">
        <f>VLOOKUP(B22,'[1]3月过程数据'!A:K,11,FALSE)</f>
        <v>0.21149571428571429</v>
      </c>
      <c r="R22" s="51">
        <f t="shared" si="7"/>
        <v>25</v>
      </c>
      <c r="S22" s="46">
        <f>VLOOKUP(B22,'[1]3月过程数据'!A:AB,28,FALSE)</f>
        <v>0.27410652173913042</v>
      </c>
      <c r="T22" s="52">
        <f t="shared" si="8"/>
        <v>17</v>
      </c>
      <c r="U22" s="46">
        <f>VLOOKUP(B22,'[1]3月过程数据'!A:AD,30,FALSE)</f>
        <v>0.60807999199385465</v>
      </c>
      <c r="V22" s="52">
        <f t="shared" si="9"/>
        <v>15</v>
      </c>
      <c r="W22" s="49">
        <f>VLOOKUP(B22,'[1]3月过程数据'!A:AJ,36,FALSE)</f>
        <v>0.31580443767898309</v>
      </c>
      <c r="X22" s="52">
        <f t="shared" si="10"/>
        <v>24</v>
      </c>
    </row>
    <row r="23" spans="1:24" s="42" customFormat="1" ht="14.4" customHeight="1" x14ac:dyDescent="0.25">
      <c r="A23" s="32">
        <v>2</v>
      </c>
      <c r="B23" s="32" t="s">
        <v>38</v>
      </c>
      <c r="C23" s="33">
        <f>VLOOKUP(B23,'[1]3月过程数据'!A:B,2,FALSE)</f>
        <v>0.23704526445924295</v>
      </c>
      <c r="D23" s="34">
        <f t="shared" si="0"/>
        <v>21</v>
      </c>
      <c r="E23" s="33">
        <f>VLOOKUP(B23,'[1]3月过程数据'!A:F,6,FALSE)</f>
        <v>-5.060545103143612E-2</v>
      </c>
      <c r="F23" s="34">
        <f t="shared" si="1"/>
        <v>30</v>
      </c>
      <c r="G23" s="35">
        <f>VLOOKUP(B23,'[1]3月过程数据'!A:X,24,FALSE)</f>
        <v>0.3525163944965925</v>
      </c>
      <c r="H23" s="34">
        <f t="shared" si="2"/>
        <v>13</v>
      </c>
      <c r="I23" s="35">
        <f>VLOOKUP(B23,'[1]3月过程数据'!A:S,19,FALSE)</f>
        <v>0</v>
      </c>
      <c r="J23" s="34">
        <f t="shared" si="3"/>
        <v>31</v>
      </c>
      <c r="K23" s="36">
        <f>VLOOKUP(B23,'[1]3月过程数据'!A:AG,33,FALSE)</f>
        <v>38.265994636845626</v>
      </c>
      <c r="L23" s="34">
        <f t="shared" si="4"/>
        <v>6</v>
      </c>
      <c r="M23" s="37">
        <f>VLOOKUP(B23,'[1]3月过程数据'!A:T,20,FALSE)</f>
        <v>3.5432936718867131E-2</v>
      </c>
      <c r="N23" s="34">
        <f t="shared" si="5"/>
        <v>27</v>
      </c>
      <c r="O23" s="38">
        <f>VLOOKUP(B23,'[1]3月过程数据'!A:AF,32,FALSE)</f>
        <v>0.85006043461489011</v>
      </c>
      <c r="P23" s="34">
        <f t="shared" si="6"/>
        <v>20</v>
      </c>
      <c r="Q23" s="39">
        <f>VLOOKUP(B23,'[1]3月过程数据'!A:K,11,FALSE)</f>
        <v>-1.2829999999999999E-2</v>
      </c>
      <c r="R23" s="40">
        <f t="shared" si="7"/>
        <v>30</v>
      </c>
      <c r="S23" s="35">
        <f>VLOOKUP(B23,'[1]3月过程数据'!A:AB,28,FALSE)</f>
        <v>0.13967499999999999</v>
      </c>
      <c r="T23" s="41">
        <f t="shared" si="8"/>
        <v>25</v>
      </c>
      <c r="U23" s="35">
        <f>VLOOKUP(B23,'[1]3月过程数据'!A:AD,30,FALSE)</f>
        <v>0.16813167030988813</v>
      </c>
      <c r="V23" s="41">
        <f t="shared" si="9"/>
        <v>29</v>
      </c>
      <c r="W23" s="38">
        <f>VLOOKUP(B23,'[1]3月过程数据'!A:AJ,36,FALSE)</f>
        <v>0.37336577459595649</v>
      </c>
      <c r="X23" s="41">
        <f t="shared" si="10"/>
        <v>17</v>
      </c>
    </row>
    <row r="24" spans="1:24" s="53" customFormat="1" ht="14.4" customHeight="1" x14ac:dyDescent="0.25">
      <c r="A24" s="43">
        <v>2</v>
      </c>
      <c r="B24" s="43" t="s">
        <v>39</v>
      </c>
      <c r="C24" s="44">
        <f>VLOOKUP(B24,'[1]3月过程数据'!A:B,2,FALSE)</f>
        <v>0.22873890881631112</v>
      </c>
      <c r="D24" s="45">
        <f t="shared" si="0"/>
        <v>22</v>
      </c>
      <c r="E24" s="44">
        <f>VLOOKUP(B24,'[1]3月过程数据'!A:F,6,FALSE)</f>
        <v>0.17912038651192908</v>
      </c>
      <c r="F24" s="45">
        <f t="shared" si="1"/>
        <v>29</v>
      </c>
      <c r="G24" s="46">
        <f>VLOOKUP(B24,'[1]3月过程数据'!A:X,24,FALSE)</f>
        <v>0.14604843612874116</v>
      </c>
      <c r="H24" s="45">
        <f t="shared" si="2"/>
        <v>25</v>
      </c>
      <c r="I24" s="46">
        <f>VLOOKUP(B24,'[1]3月过程数据'!A:S,19,FALSE)</f>
        <v>0.68700294755575331</v>
      </c>
      <c r="J24" s="45">
        <f t="shared" si="3"/>
        <v>18</v>
      </c>
      <c r="K24" s="47">
        <f>VLOOKUP(B24,'[1]3月过程数据'!A:AG,33,FALSE)</f>
        <v>22.853931502889225</v>
      </c>
      <c r="L24" s="45">
        <f t="shared" si="4"/>
        <v>28</v>
      </c>
      <c r="M24" s="48">
        <f>VLOOKUP(B24,'[1]3月过程数据'!A:T,20,FALSE)</f>
        <v>2.5742418304629776E-2</v>
      </c>
      <c r="N24" s="45">
        <f t="shared" si="5"/>
        <v>25</v>
      </c>
      <c r="O24" s="49">
        <f>VLOOKUP(B24,'[1]3月过程数据'!A:AF,32,FALSE)</f>
        <v>0.87850801537322998</v>
      </c>
      <c r="P24" s="45">
        <f t="shared" si="6"/>
        <v>14</v>
      </c>
      <c r="Q24" s="50">
        <f>VLOOKUP(B24,'[1]3月过程数据'!A:K,11,FALSE)</f>
        <v>8.1731818181818183E-2</v>
      </c>
      <c r="R24" s="51">
        <f t="shared" si="7"/>
        <v>29</v>
      </c>
      <c r="S24" s="46">
        <f>VLOOKUP(B24,'[1]3月过程数据'!A:AB,28,FALSE)</f>
        <v>0.12034166666666667</v>
      </c>
      <c r="T24" s="52">
        <f t="shared" si="8"/>
        <v>27</v>
      </c>
      <c r="U24" s="46">
        <f>VLOOKUP(B24,'[1]3月过程数据'!A:AD,30,FALSE)</f>
        <v>0.56496895366847411</v>
      </c>
      <c r="V24" s="52">
        <f t="shared" si="9"/>
        <v>20</v>
      </c>
      <c r="W24" s="49">
        <f>VLOOKUP(B24,'[1]3月过程数据'!A:AJ,36,FALSE)</f>
        <v>0.37047655836736693</v>
      </c>
      <c r="X24" s="52">
        <f t="shared" si="10"/>
        <v>18</v>
      </c>
    </row>
    <row r="25" spans="1:24" s="42" customFormat="1" ht="14.4" customHeight="1" x14ac:dyDescent="0.25">
      <c r="A25" s="32">
        <v>2</v>
      </c>
      <c r="B25" s="32" t="s">
        <v>40</v>
      </c>
      <c r="C25" s="33">
        <f>VLOOKUP(B25,'[1]3月过程数据'!A:B,2,FALSE)</f>
        <v>0.19799792640951214</v>
      </c>
      <c r="D25" s="34">
        <f t="shared" si="0"/>
        <v>23</v>
      </c>
      <c r="E25" s="33">
        <f>VLOOKUP(B25,'[1]3月过程数据'!A:F,6,FALSE)</f>
        <v>0.58803205421129479</v>
      </c>
      <c r="F25" s="34">
        <f t="shared" si="1"/>
        <v>16</v>
      </c>
      <c r="G25" s="35">
        <f>VLOOKUP(B25,'[1]3月过程数据'!A:X,24,FALSE)</f>
        <v>0.43128115099784087</v>
      </c>
      <c r="H25" s="34">
        <f t="shared" si="2"/>
        <v>10</v>
      </c>
      <c r="I25" s="35">
        <f>VLOOKUP(B25,'[1]3月过程数据'!A:S,19,FALSE)</f>
        <v>0.73309325246398782</v>
      </c>
      <c r="J25" s="34">
        <f t="shared" si="3"/>
        <v>16</v>
      </c>
      <c r="K25" s="36">
        <f>VLOOKUP(B25,'[1]3月过程数据'!A:AG,33,FALSE)</f>
        <v>27.778182575425944</v>
      </c>
      <c r="L25" s="34">
        <f t="shared" si="4"/>
        <v>24</v>
      </c>
      <c r="M25" s="37">
        <f>VLOOKUP(B25,'[1]3月过程数据'!A:T,20,FALSE)</f>
        <v>1.9091005769939433E-2</v>
      </c>
      <c r="N25" s="34">
        <f t="shared" si="5"/>
        <v>21</v>
      </c>
      <c r="O25" s="38">
        <f>VLOOKUP(B25,'[1]3月过程数据'!A:AF,32,FALSE)</f>
        <v>0.80637952256996992</v>
      </c>
      <c r="P25" s="34">
        <f t="shared" si="6"/>
        <v>28</v>
      </c>
      <c r="Q25" s="39">
        <f>VLOOKUP(B25,'[1]3月过程数据'!A:K,11,FALSE)</f>
        <v>0.52759999999999996</v>
      </c>
      <c r="R25" s="40">
        <f t="shared" si="7"/>
        <v>5</v>
      </c>
      <c r="S25" s="35">
        <f>VLOOKUP(B25,'[1]3月过程数据'!A:AB,28,FALSE)</f>
        <v>0.93537499999999996</v>
      </c>
      <c r="T25" s="41">
        <f t="shared" si="8"/>
        <v>2</v>
      </c>
      <c r="U25" s="35">
        <f>VLOOKUP(B25,'[1]3月过程数据'!A:AD,30,FALSE)</f>
        <v>0.37802429525596787</v>
      </c>
      <c r="V25" s="41">
        <f t="shared" si="9"/>
        <v>24</v>
      </c>
      <c r="W25" s="38">
        <f>VLOOKUP(B25,'[1]3月过程数据'!A:AJ,36,FALSE)</f>
        <v>0.22410740499050641</v>
      </c>
      <c r="X25" s="41">
        <f t="shared" si="10"/>
        <v>30</v>
      </c>
    </row>
    <row r="26" spans="1:24" s="53" customFormat="1" ht="14.4" customHeight="1" x14ac:dyDescent="0.25">
      <c r="A26" s="43">
        <v>2</v>
      </c>
      <c r="B26" s="43" t="s">
        <v>41</v>
      </c>
      <c r="C26" s="44">
        <f>VLOOKUP(B26,'[1]3月过程数据'!A:B,2,FALSE)</f>
        <v>0.19238747621970598</v>
      </c>
      <c r="D26" s="45">
        <f t="shared" si="0"/>
        <v>24</v>
      </c>
      <c r="E26" s="44">
        <f>VLOOKUP(B26,'[1]3月过程数据'!A:F,6,FALSE)</f>
        <v>1</v>
      </c>
      <c r="F26" s="45">
        <f t="shared" si="1"/>
        <v>1</v>
      </c>
      <c r="G26" s="46">
        <f>VLOOKUP(B26,'[1]3月过程数据'!A:X,24,FALSE)</f>
        <v>0.25289593127077781</v>
      </c>
      <c r="H26" s="45">
        <f t="shared" si="2"/>
        <v>19</v>
      </c>
      <c r="I26" s="46">
        <f>VLOOKUP(B26,'[1]3月过程数据'!A:S,19,FALSE)</f>
        <v>0.25904687525074488</v>
      </c>
      <c r="J26" s="45">
        <f t="shared" si="3"/>
        <v>28</v>
      </c>
      <c r="K26" s="47">
        <f>VLOOKUP(B26,'[1]3月过程数据'!A:AG,33,FALSE)</f>
        <v>20.925487352703112</v>
      </c>
      <c r="L26" s="45">
        <f t="shared" si="4"/>
        <v>30</v>
      </c>
      <c r="M26" s="48">
        <f>VLOOKUP(B26,'[1]3月过程数据'!A:T,20,FALSE)</f>
        <v>3.1577872888973554E-2</v>
      </c>
      <c r="N26" s="45">
        <f t="shared" si="5"/>
        <v>26</v>
      </c>
      <c r="O26" s="49">
        <f>VLOOKUP(B26,'[1]3月过程数据'!A:AF,32,FALSE)</f>
        <v>0.88918148338811231</v>
      </c>
      <c r="P26" s="45">
        <f t="shared" si="6"/>
        <v>10</v>
      </c>
      <c r="Q26" s="50">
        <f>VLOOKUP(B26,'[1]3月过程数据'!A:K,11,FALSE)</f>
        <v>0.23367874999999999</v>
      </c>
      <c r="R26" s="51">
        <f t="shared" si="7"/>
        <v>21</v>
      </c>
      <c r="S26" s="46">
        <f>VLOOKUP(B26,'[1]3月过程数据'!A:AB,28,FALSE)</f>
        <v>0.33078055555555558</v>
      </c>
      <c r="T26" s="52">
        <f t="shared" si="8"/>
        <v>15</v>
      </c>
      <c r="U26" s="46">
        <f>VLOOKUP(B26,'[1]3月过程数据'!A:AD,30,FALSE)</f>
        <v>5.1053811616913032E-2</v>
      </c>
      <c r="V26" s="52">
        <f t="shared" si="9"/>
        <v>31</v>
      </c>
      <c r="W26" s="49">
        <f>VLOOKUP(B26,'[1]3月过程数据'!A:AJ,36,FALSE)</f>
        <v>0.30328612885906503</v>
      </c>
      <c r="X26" s="52">
        <f t="shared" si="10"/>
        <v>27</v>
      </c>
    </row>
    <row r="27" spans="1:24" s="42" customFormat="1" ht="14.4" customHeight="1" x14ac:dyDescent="0.25">
      <c r="A27" s="32">
        <v>2</v>
      </c>
      <c r="B27" s="32" t="s">
        <v>42</v>
      </c>
      <c r="C27" s="33">
        <f>VLOOKUP(B27,'[1]3月过程数据'!A:B,2,FALSE)</f>
        <v>0.18382996806002838</v>
      </c>
      <c r="D27" s="34">
        <f t="shared" si="0"/>
        <v>25</v>
      </c>
      <c r="E27" s="33">
        <f>VLOOKUP(B27,'[1]3月过程数据'!A:F,6,FALSE)</f>
        <v>0.46311565949977013</v>
      </c>
      <c r="F27" s="34">
        <f t="shared" si="1"/>
        <v>24</v>
      </c>
      <c r="G27" s="35">
        <f>VLOOKUP(B27,'[1]3月过程数据'!A:X,24,FALSE)</f>
        <v>0.19546548030977096</v>
      </c>
      <c r="H27" s="34">
        <f t="shared" si="2"/>
        <v>23</v>
      </c>
      <c r="I27" s="35">
        <f>VLOOKUP(B27,'[1]3月过程数据'!A:S,19,FALSE)</f>
        <v>1.1116884121499664</v>
      </c>
      <c r="J27" s="34">
        <f t="shared" si="3"/>
        <v>12</v>
      </c>
      <c r="K27" s="36">
        <f>VLOOKUP(B27,'[1]3月过程数据'!A:AG,33,FALSE)</f>
        <v>32.583450763116808</v>
      </c>
      <c r="L27" s="34">
        <f t="shared" si="4"/>
        <v>17</v>
      </c>
      <c r="M27" s="37">
        <f>VLOOKUP(B27,'[1]3月过程数据'!A:T,20,FALSE)</f>
        <v>1.0378512201283715E-2</v>
      </c>
      <c r="N27" s="34">
        <f t="shared" si="5"/>
        <v>4</v>
      </c>
      <c r="O27" s="38">
        <f>VLOOKUP(B27,'[1]3月过程数据'!A:AF,32,FALSE)</f>
        <v>0.93835378001467962</v>
      </c>
      <c r="P27" s="34">
        <f t="shared" si="6"/>
        <v>3</v>
      </c>
      <c r="Q27" s="39">
        <f>VLOOKUP(B27,'[1]3月过程数据'!A:K,11,FALSE)</f>
        <v>0.20146493506493507</v>
      </c>
      <c r="R27" s="40">
        <f t="shared" si="7"/>
        <v>26</v>
      </c>
      <c r="S27" s="35">
        <f>VLOOKUP(B27,'[1]3月过程数据'!A:AB,28,FALSE)</f>
        <v>0.25634418604651155</v>
      </c>
      <c r="T27" s="41">
        <f t="shared" si="8"/>
        <v>19</v>
      </c>
      <c r="U27" s="35">
        <f>VLOOKUP(B27,'[1]3月过程数据'!A:AD,30,FALSE)</f>
        <v>0.36534280022169296</v>
      </c>
      <c r="V27" s="41">
        <f t="shared" si="9"/>
        <v>25</v>
      </c>
      <c r="W27" s="38">
        <f>VLOOKUP(B27,'[1]3月过程数据'!A:AJ,36,FALSE)</f>
        <v>0.35695633175431696</v>
      </c>
      <c r="X27" s="41">
        <f t="shared" si="10"/>
        <v>20</v>
      </c>
    </row>
    <row r="28" spans="1:24" s="53" customFormat="1" ht="14.4" customHeight="1" x14ac:dyDescent="0.25">
      <c r="A28" s="43">
        <v>2</v>
      </c>
      <c r="B28" s="43" t="s">
        <v>43</v>
      </c>
      <c r="C28" s="44">
        <f>VLOOKUP(B28,'[1]3月过程数据'!A:B,2,FALSE)</f>
        <v>0.17694354440845797</v>
      </c>
      <c r="D28" s="45">
        <f t="shared" si="0"/>
        <v>26</v>
      </c>
      <c r="E28" s="44">
        <f>VLOOKUP(B28,'[1]3月过程数据'!A:F,6,FALSE)</f>
        <v>0.8743529539134024</v>
      </c>
      <c r="F28" s="45">
        <f t="shared" si="1"/>
        <v>7</v>
      </c>
      <c r="G28" s="46">
        <f>VLOOKUP(B28,'[1]3月过程数据'!A:X,24,FALSE)</f>
        <v>0.29336978151397008</v>
      </c>
      <c r="H28" s="45">
        <f t="shared" si="2"/>
        <v>17</v>
      </c>
      <c r="I28" s="46">
        <f>VLOOKUP(B28,'[1]3月过程数据'!A:S,19,FALSE)</f>
        <v>0.64989397761921719</v>
      </c>
      <c r="J28" s="45">
        <f t="shared" si="3"/>
        <v>20</v>
      </c>
      <c r="K28" s="47">
        <f>VLOOKUP(B28,'[1]3月过程数据'!A:AG,33,FALSE)</f>
        <v>34.865838421779891</v>
      </c>
      <c r="L28" s="45">
        <f t="shared" si="4"/>
        <v>10</v>
      </c>
      <c r="M28" s="48">
        <f>VLOOKUP(B28,'[1]3月过程数据'!A:T,20,FALSE)</f>
        <v>1.1646744912789499E-2</v>
      </c>
      <c r="N28" s="45">
        <f t="shared" si="5"/>
        <v>9</v>
      </c>
      <c r="O28" s="49">
        <f>VLOOKUP(B28,'[1]3月过程数据'!A:AF,32,FALSE)</f>
        <v>0.8415392503248863</v>
      </c>
      <c r="P28" s="45">
        <f t="shared" si="6"/>
        <v>24</v>
      </c>
      <c r="Q28" s="50">
        <f>VLOOKUP(B28,'[1]3月过程数据'!A:K,11,FALSE)</f>
        <v>0.23494181818181817</v>
      </c>
      <c r="R28" s="51">
        <f t="shared" si="7"/>
        <v>20</v>
      </c>
      <c r="S28" s="46">
        <f>VLOOKUP(B28,'[1]3月过程数据'!A:AB,28,FALSE)</f>
        <v>0.2021181818181817</v>
      </c>
      <c r="T28" s="52">
        <f t="shared" si="8"/>
        <v>23</v>
      </c>
      <c r="U28" s="46">
        <f>VLOOKUP(B28,'[1]3月过程数据'!A:AD,30,FALSE)</f>
        <v>0.22732395224171539</v>
      </c>
      <c r="V28" s="52">
        <f t="shared" si="9"/>
        <v>28</v>
      </c>
      <c r="W28" s="49">
        <f>VLOOKUP(B28,'[1]3月过程数据'!A:AJ,36,FALSE)</f>
        <v>0.31879066470637263</v>
      </c>
      <c r="X28" s="52">
        <f t="shared" si="10"/>
        <v>23</v>
      </c>
    </row>
    <row r="29" spans="1:24" s="42" customFormat="1" ht="14.4" customHeight="1" x14ac:dyDescent="0.25">
      <c r="A29" s="32">
        <v>2</v>
      </c>
      <c r="B29" s="32" t="s">
        <v>44</v>
      </c>
      <c r="C29" s="33">
        <f>VLOOKUP(B29,'[1]3月过程数据'!A:B,2,FALSE)</f>
        <v>0.17452254659881958</v>
      </c>
      <c r="D29" s="34">
        <f t="shared" si="0"/>
        <v>27</v>
      </c>
      <c r="E29" s="33">
        <f>VLOOKUP(B29,'[1]3月过程数据'!A:F,6,FALSE)</f>
        <v>0.50679022735298296</v>
      </c>
      <c r="F29" s="34">
        <f t="shared" si="1"/>
        <v>20</v>
      </c>
      <c r="G29" s="35">
        <f>VLOOKUP(B29,'[1]3月过程数据'!A:X,24,FALSE)</f>
        <v>0.19950938318923764</v>
      </c>
      <c r="H29" s="34">
        <f t="shared" si="2"/>
        <v>22</v>
      </c>
      <c r="I29" s="35">
        <f>VLOOKUP(B29,'[1]3月过程数据'!A:S,19,FALSE)</f>
        <v>1.0731148765102478</v>
      </c>
      <c r="J29" s="34">
        <f t="shared" si="3"/>
        <v>14</v>
      </c>
      <c r="K29" s="36">
        <f>VLOOKUP(B29,'[1]3月过程数据'!A:AG,33,FALSE)</f>
        <v>21.894646649923729</v>
      </c>
      <c r="L29" s="34">
        <f t="shared" si="4"/>
        <v>29</v>
      </c>
      <c r="M29" s="37">
        <f>VLOOKUP(B29,'[1]3月过程数据'!A:T,20,FALSE)</f>
        <v>1.15199443840877E-2</v>
      </c>
      <c r="N29" s="34">
        <f t="shared" si="5"/>
        <v>8</v>
      </c>
      <c r="O29" s="38">
        <f>VLOOKUP(B29,'[1]3月过程数据'!A:AF,32,FALSE)</f>
        <v>0.92403394352768331</v>
      </c>
      <c r="P29" s="34">
        <f t="shared" si="6"/>
        <v>5</v>
      </c>
      <c r="Q29" s="39">
        <f>VLOOKUP(B29,'[1]3月过程数据'!A:K,11,FALSE)</f>
        <v>0.23034299999999999</v>
      </c>
      <c r="R29" s="40">
        <f t="shared" si="7"/>
        <v>22</v>
      </c>
      <c r="S29" s="35">
        <f>VLOOKUP(B29,'[1]3月过程数据'!A:AB,28,FALSE)</f>
        <v>0.32531309523809526</v>
      </c>
      <c r="T29" s="41">
        <f t="shared" si="8"/>
        <v>16</v>
      </c>
      <c r="U29" s="35">
        <f>VLOOKUP(B29,'[1]3月过程数据'!A:AD,30,FALSE)</f>
        <v>0.7270191317719108</v>
      </c>
      <c r="V29" s="41">
        <f t="shared" si="9"/>
        <v>8</v>
      </c>
      <c r="W29" s="38">
        <f>VLOOKUP(B29,'[1]3月过程数据'!A:AJ,36,FALSE)</f>
        <v>0.33249233426314512</v>
      </c>
      <c r="X29" s="41">
        <f t="shared" si="10"/>
        <v>22</v>
      </c>
    </row>
    <row r="30" spans="1:24" s="53" customFormat="1" ht="14.4" customHeight="1" x14ac:dyDescent="0.25">
      <c r="A30" s="43">
        <v>2</v>
      </c>
      <c r="B30" s="43" t="s">
        <v>45</v>
      </c>
      <c r="C30" s="44">
        <f>VLOOKUP(B30,'[1]3月过程数据'!A:B,2,FALSE)</f>
        <v>0.16618251256753683</v>
      </c>
      <c r="D30" s="45">
        <f t="shared" si="0"/>
        <v>28</v>
      </c>
      <c r="E30" s="44">
        <f>VLOOKUP(B30,'[1]3月过程数据'!A:F,6,FALSE)</f>
        <v>0.63192567944795552</v>
      </c>
      <c r="F30" s="45">
        <f t="shared" si="1"/>
        <v>15</v>
      </c>
      <c r="G30" s="46">
        <f>VLOOKUP(B30,'[1]3月过程数据'!A:X,24,FALSE)</f>
        <v>8.4732455675268659E-2</v>
      </c>
      <c r="H30" s="45">
        <f t="shared" si="2"/>
        <v>29</v>
      </c>
      <c r="I30" s="46">
        <f>VLOOKUP(B30,'[1]3月过程数据'!A:S,19,FALSE)</f>
        <v>0.38530586281231227</v>
      </c>
      <c r="J30" s="45">
        <f t="shared" si="3"/>
        <v>26</v>
      </c>
      <c r="K30" s="47">
        <f>VLOOKUP(B30,'[1]3月过程数据'!A:AG,33,FALSE)</f>
        <v>13.018191458095211</v>
      </c>
      <c r="L30" s="45">
        <f t="shared" si="4"/>
        <v>31</v>
      </c>
      <c r="M30" s="48">
        <f>VLOOKUP(B30,'[1]3月过程数据'!A:T,20,FALSE)</f>
        <v>1.9760950359960752E-2</v>
      </c>
      <c r="N30" s="45">
        <f t="shared" si="5"/>
        <v>22</v>
      </c>
      <c r="O30" s="49">
        <f>VLOOKUP(B30,'[1]3月过程数据'!A:AF,32,FALSE)</f>
        <v>0.88177965148598847</v>
      </c>
      <c r="P30" s="45">
        <f t="shared" si="6"/>
        <v>12</v>
      </c>
      <c r="Q30" s="50">
        <f>VLOOKUP(B30,'[1]3月过程数据'!A:K,11,FALSE)</f>
        <v>0.22339736842105262</v>
      </c>
      <c r="R30" s="51">
        <f t="shared" si="7"/>
        <v>23</v>
      </c>
      <c r="S30" s="46">
        <f>VLOOKUP(B30,'[1]3月过程数据'!A:AB,28,FALSE)</f>
        <v>0.10058518518518518</v>
      </c>
      <c r="T30" s="52">
        <f t="shared" si="8"/>
        <v>29</v>
      </c>
      <c r="U30" s="46">
        <f>VLOOKUP(B30,'[1]3月过程数据'!A:AD,30,FALSE)</f>
        <v>0.67227600921573105</v>
      </c>
      <c r="V30" s="52">
        <f t="shared" si="9"/>
        <v>11</v>
      </c>
      <c r="W30" s="49">
        <f>VLOOKUP(B30,'[1]3月过程数据'!A:AJ,36,FALSE)</f>
        <v>0.18499605707568928</v>
      </c>
      <c r="X30" s="52">
        <f t="shared" si="10"/>
        <v>31</v>
      </c>
    </row>
    <row r="31" spans="1:24" s="42" customFormat="1" ht="14.4" customHeight="1" x14ac:dyDescent="0.25">
      <c r="A31" s="32">
        <v>2</v>
      </c>
      <c r="B31" s="32" t="s">
        <v>46</v>
      </c>
      <c r="C31" s="33">
        <f>VLOOKUP(B31,'[1]3月过程数据'!A:B,2,FALSE)</f>
        <v>0.1558751140444159</v>
      </c>
      <c r="D31" s="34">
        <f t="shared" si="0"/>
        <v>29</v>
      </c>
      <c r="E31" s="33">
        <f>VLOOKUP(B31,'[1]3月过程数据'!A:F,6,FALSE)</f>
        <v>0.33262497075567338</v>
      </c>
      <c r="F31" s="34">
        <f t="shared" si="1"/>
        <v>28</v>
      </c>
      <c r="G31" s="35">
        <f>VLOOKUP(B31,'[1]3月过程数据'!A:X,24,FALSE)</f>
        <v>5.6961680866415849E-2</v>
      </c>
      <c r="H31" s="34">
        <f t="shared" si="2"/>
        <v>30</v>
      </c>
      <c r="I31" s="35">
        <f>VLOOKUP(B31,'[1]3月过程数据'!A:S,19,FALSE)</f>
        <v>0.71207236777836391</v>
      </c>
      <c r="J31" s="34">
        <f t="shared" si="3"/>
        <v>17</v>
      </c>
      <c r="K31" s="36">
        <f>VLOOKUP(B31,'[1]3月过程数据'!A:AG,33,FALSE)</f>
        <v>34.053694425169404</v>
      </c>
      <c r="L31" s="34">
        <f t="shared" si="4"/>
        <v>11</v>
      </c>
      <c r="M31" s="37">
        <f>VLOOKUP(B31,'[1]3月过程数据'!A:T,20,FALSE)</f>
        <v>2.3866780725940777E-2</v>
      </c>
      <c r="N31" s="34">
        <f t="shared" si="5"/>
        <v>24</v>
      </c>
      <c r="O31" s="38">
        <f>VLOOKUP(B31,'[1]3月过程数据'!A:AF,32,FALSE)</f>
        <v>0.87090312511521017</v>
      </c>
      <c r="P31" s="34">
        <f t="shared" si="6"/>
        <v>16</v>
      </c>
      <c r="Q31" s="39">
        <f>VLOOKUP(B31,'[1]3月过程数据'!A:K,11,FALSE)</f>
        <v>0.102366</v>
      </c>
      <c r="R31" s="40">
        <f t="shared" si="7"/>
        <v>27</v>
      </c>
      <c r="S31" s="35">
        <f>VLOOKUP(B31,'[1]3月过程数据'!A:AB,28,FALSE)</f>
        <v>1.2526666666666679E-2</v>
      </c>
      <c r="T31" s="41">
        <f t="shared" si="8"/>
        <v>31</v>
      </c>
      <c r="U31" s="35">
        <f>VLOOKUP(B31,'[1]3月过程数据'!A:AD,30,FALSE)</f>
        <v>0.6141261316933837</v>
      </c>
      <c r="V31" s="41">
        <f t="shared" si="9"/>
        <v>14</v>
      </c>
      <c r="W31" s="38">
        <f>VLOOKUP(B31,'[1]3月过程数据'!A:AJ,36,FALSE)</f>
        <v>0.31238228630555903</v>
      </c>
      <c r="X31" s="41">
        <f t="shared" si="10"/>
        <v>25</v>
      </c>
    </row>
    <row r="32" spans="1:24" s="53" customFormat="1" ht="14.4" customHeight="1" x14ac:dyDescent="0.25">
      <c r="A32" s="43">
        <v>3</v>
      </c>
      <c r="B32" s="43" t="s">
        <v>47</v>
      </c>
      <c r="C32" s="44">
        <f>VLOOKUP(B32,'[1]3月过程数据'!A:B,2,FALSE)</f>
        <v>0.10884253172054247</v>
      </c>
      <c r="D32" s="45">
        <f t="shared" si="0"/>
        <v>30</v>
      </c>
      <c r="E32" s="44">
        <f>VLOOKUP(B32,'[1]3月过程数据'!A:F,6,FALSE)</f>
        <v>0.49190654962263836</v>
      </c>
      <c r="F32" s="45">
        <f t="shared" si="1"/>
        <v>22</v>
      </c>
      <c r="G32" s="46">
        <f>VLOOKUP(B32,'[1]3月过程数据'!A:X,24,FALSE)</f>
        <v>4.6968871821475237E-2</v>
      </c>
      <c r="H32" s="45">
        <f t="shared" si="2"/>
        <v>31</v>
      </c>
      <c r="I32" s="46">
        <f>VLOOKUP(B32,'[1]3月过程数据'!A:S,19,FALSE)</f>
        <v>0.12273126958717562</v>
      </c>
      <c r="J32" s="45">
        <f t="shared" si="3"/>
        <v>30</v>
      </c>
      <c r="K32" s="47">
        <f>VLOOKUP(B32,'[1]3月过程数据'!A:AG,33,FALSE)</f>
        <v>37.250180063397089</v>
      </c>
      <c r="L32" s="45">
        <f t="shared" si="4"/>
        <v>7</v>
      </c>
      <c r="M32" s="48">
        <f>VLOOKUP(B32,'[1]3月过程数据'!A:T,20,FALSE)</f>
        <v>5.7164551593459024E-3</v>
      </c>
      <c r="N32" s="45">
        <f t="shared" si="5"/>
        <v>1</v>
      </c>
      <c r="O32" s="49">
        <f>VLOOKUP(B32,'[1]3月过程数据'!A:AF,32,FALSE)</f>
        <v>1</v>
      </c>
      <c r="P32" s="45">
        <f t="shared" si="6"/>
        <v>1</v>
      </c>
      <c r="Q32" s="50">
        <f>VLOOKUP(B32,'[1]3月过程数据'!A:K,11,FALSE)</f>
        <v>0.27720624999999999</v>
      </c>
      <c r="R32" s="51">
        <f t="shared" si="7"/>
        <v>18</v>
      </c>
      <c r="S32" s="46">
        <f>VLOOKUP(B32,'[1]3月过程数据'!A:AB,28,FALSE)</f>
        <v>4.4556249999999999E-2</v>
      </c>
      <c r="T32" s="52">
        <f t="shared" si="8"/>
        <v>30</v>
      </c>
      <c r="U32" s="46">
        <f>VLOOKUP(B32,'[1]3月过程数据'!A:AD,30,FALSE)</f>
        <v>0.15513719344846663</v>
      </c>
      <c r="V32" s="52">
        <f t="shared" si="9"/>
        <v>30</v>
      </c>
      <c r="W32" s="49">
        <f>VLOOKUP(B32,'[1]3月过程数据'!A:AJ,36,FALSE)</f>
        <v>0.27363129281351417</v>
      </c>
      <c r="X32" s="52">
        <f t="shared" si="10"/>
        <v>28</v>
      </c>
    </row>
    <row r="33" spans="1:24" s="42" customFormat="1" ht="14.4" customHeight="1" x14ac:dyDescent="0.25">
      <c r="A33" s="32">
        <v>3</v>
      </c>
      <c r="B33" s="32" t="s">
        <v>48</v>
      </c>
      <c r="C33" s="33">
        <f>VLOOKUP(B33,'[1]3月过程数据'!A:B,2,FALSE)</f>
        <v>6.9193803030163148E-2</v>
      </c>
      <c r="D33" s="34">
        <f t="shared" si="0"/>
        <v>31</v>
      </c>
      <c r="E33" s="33">
        <f>VLOOKUP(B33,'[1]3月过程数据'!A:F,6,FALSE)</f>
        <v>0.37008864822067328</v>
      </c>
      <c r="F33" s="34">
        <f t="shared" si="1"/>
        <v>27</v>
      </c>
      <c r="G33" s="35">
        <f>VLOOKUP(B33,'[1]3月过程数据'!A:X,24,FALSE)</f>
        <v>0.26935265429751348</v>
      </c>
      <c r="H33" s="34">
        <f t="shared" si="2"/>
        <v>18</v>
      </c>
      <c r="I33" s="35">
        <f>VLOOKUP(B33,'[1]3月过程数据'!A:S,19,FALSE)</f>
        <v>3.8296531173594133</v>
      </c>
      <c r="J33" s="34">
        <f t="shared" si="3"/>
        <v>1</v>
      </c>
      <c r="K33" s="36">
        <f>VLOOKUP(B33,'[1]3月过程数据'!A:AG,33,FALSE)</f>
        <v>31.60025090725917</v>
      </c>
      <c r="L33" s="34">
        <f t="shared" si="4"/>
        <v>18</v>
      </c>
      <c r="M33" s="37">
        <f>VLOOKUP(B33,'[1]3月过程数据'!A:T,20,FALSE)</f>
        <v>2.1458012376228523E-2</v>
      </c>
      <c r="N33" s="34">
        <f t="shared" si="5"/>
        <v>23</v>
      </c>
      <c r="O33" s="38">
        <f>VLOOKUP(B33,'[1]3月过程数据'!A:AF,32,FALSE)</f>
        <v>0.89804455296919716</v>
      </c>
      <c r="P33" s="34">
        <f t="shared" si="6"/>
        <v>9</v>
      </c>
      <c r="Q33" s="39">
        <f>VLOOKUP(B33,'[1]3月过程数据'!A:K,11,FALSE)</f>
        <v>0.10067692307692308</v>
      </c>
      <c r="R33" s="40">
        <f t="shared" si="7"/>
        <v>28</v>
      </c>
      <c r="S33" s="35">
        <f>VLOOKUP(B33,'[1]3月过程数据'!A:AB,28,FALSE)</f>
        <v>0.20498749999999996</v>
      </c>
      <c r="T33" s="41">
        <f t="shared" si="8"/>
        <v>22</v>
      </c>
      <c r="U33" s="35">
        <f>VLOOKUP(B33,'[1]3月过程数据'!A:AD,30,FALSE)</f>
        <v>0.49394551968456657</v>
      </c>
      <c r="V33" s="41">
        <f t="shared" si="9"/>
        <v>22</v>
      </c>
      <c r="W33" s="38">
        <f>VLOOKUP(B33,'[1]3月过程数据'!A:AJ,36,FALSE)</f>
        <v>0.49990328045998478</v>
      </c>
      <c r="X33" s="41">
        <f t="shared" si="10"/>
        <v>3</v>
      </c>
    </row>
    <row r="34" spans="1:24" s="53" customFormat="1" x14ac:dyDescent="0.25">
      <c r="A34" s="65"/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8"/>
      <c r="P34" s="68"/>
      <c r="Q34" s="68"/>
      <c r="R34" s="68"/>
      <c r="S34" s="67"/>
      <c r="T34" s="67"/>
      <c r="U34" s="67"/>
      <c r="V34" s="67"/>
      <c r="W34" s="67"/>
      <c r="X34" s="67"/>
    </row>
    <row r="35" spans="1:24" s="27" customFormat="1" x14ac:dyDescent="0.25">
      <c r="A35" s="23"/>
      <c r="B35" s="23" t="s">
        <v>5</v>
      </c>
      <c r="C35" s="24" t="s">
        <v>0</v>
      </c>
      <c r="D35" s="25"/>
      <c r="E35" s="25"/>
      <c r="F35" s="26"/>
      <c r="G35" s="24" t="s">
        <v>1</v>
      </c>
      <c r="H35" s="25"/>
      <c r="I35" s="25"/>
      <c r="J35" s="25"/>
      <c r="K35" s="25"/>
      <c r="L35" s="26"/>
      <c r="M35" s="24" t="s">
        <v>2</v>
      </c>
      <c r="N35" s="25"/>
      <c r="O35" s="25"/>
      <c r="P35" s="26"/>
      <c r="Q35" s="69"/>
      <c r="R35" s="69"/>
      <c r="S35" s="24"/>
      <c r="T35" s="25"/>
      <c r="U35" s="25"/>
      <c r="V35" s="25"/>
      <c r="W35" s="25"/>
      <c r="X35" s="26"/>
    </row>
    <row r="36" spans="1:24" ht="34.200000000000003" x14ac:dyDescent="0.25">
      <c r="A36" s="28" t="s">
        <v>4</v>
      </c>
      <c r="B36" s="29" t="s">
        <v>49</v>
      </c>
      <c r="C36" s="28" t="s">
        <v>6</v>
      </c>
      <c r="D36" s="28"/>
      <c r="E36" s="28" t="s">
        <v>8</v>
      </c>
      <c r="F36" s="28"/>
      <c r="G36" s="28" t="s">
        <v>9</v>
      </c>
      <c r="H36" s="28"/>
      <c r="I36" s="30" t="s">
        <v>10</v>
      </c>
      <c r="J36" s="28"/>
      <c r="K36" s="28" t="s">
        <v>11</v>
      </c>
      <c r="L36" s="28"/>
      <c r="M36" s="28" t="s">
        <v>12</v>
      </c>
      <c r="N36" s="28"/>
      <c r="O36" s="28" t="s">
        <v>13</v>
      </c>
      <c r="P36" s="28"/>
      <c r="Q36" s="28" t="s">
        <v>50</v>
      </c>
      <c r="R36" s="28" t="s">
        <v>7</v>
      </c>
      <c r="S36" s="28"/>
      <c r="T36" s="28"/>
      <c r="U36" s="28"/>
      <c r="V36" s="28"/>
      <c r="W36" s="28"/>
      <c r="X36" s="28"/>
    </row>
    <row r="37" spans="1:24" x14ac:dyDescent="0.25">
      <c r="A37" s="29"/>
      <c r="B37" s="29" t="s">
        <v>51</v>
      </c>
      <c r="C37" s="70">
        <v>0.25</v>
      </c>
      <c r="D37" s="70"/>
      <c r="E37" s="70">
        <v>0.15</v>
      </c>
      <c r="F37" s="70"/>
      <c r="G37" s="70">
        <v>0.15</v>
      </c>
      <c r="H37" s="70"/>
      <c r="I37" s="70">
        <v>0.1</v>
      </c>
      <c r="J37" s="70"/>
      <c r="K37" s="70">
        <v>0.2</v>
      </c>
      <c r="L37" s="70"/>
      <c r="M37" s="70">
        <v>0.15</v>
      </c>
      <c r="N37" s="70"/>
      <c r="O37" s="70">
        <v>-0.05</v>
      </c>
      <c r="P37" s="70"/>
      <c r="Q37" s="70">
        <v>1</v>
      </c>
      <c r="R37" s="70"/>
      <c r="S37" s="71"/>
      <c r="T37" s="71"/>
      <c r="U37" s="71"/>
      <c r="V37" s="71"/>
      <c r="W37" s="71"/>
      <c r="X37" s="71"/>
    </row>
    <row r="38" spans="1:24" x14ac:dyDescent="0.25">
      <c r="A38" s="29"/>
      <c r="B38" s="29" t="s">
        <v>52</v>
      </c>
      <c r="C38" s="70" t="s">
        <v>53</v>
      </c>
      <c r="D38" s="70"/>
      <c r="E38" s="70" t="s">
        <v>53</v>
      </c>
      <c r="F38" s="70"/>
      <c r="G38" s="70" t="s">
        <v>53</v>
      </c>
      <c r="H38" s="70"/>
      <c r="I38" s="70" t="s">
        <v>53</v>
      </c>
      <c r="J38" s="70"/>
      <c r="K38" s="70" t="s">
        <v>53</v>
      </c>
      <c r="L38" s="70"/>
      <c r="M38" s="70" t="s">
        <v>53</v>
      </c>
      <c r="N38" s="70"/>
      <c r="O38" s="70" t="s">
        <v>53</v>
      </c>
      <c r="P38" s="70"/>
      <c r="Q38" s="70" t="s">
        <v>53</v>
      </c>
      <c r="R38" s="70"/>
      <c r="S38" s="72"/>
      <c r="T38" s="72"/>
      <c r="U38" s="72"/>
      <c r="V38" s="72"/>
      <c r="W38" s="72"/>
      <c r="X38" s="72"/>
    </row>
    <row r="39" spans="1:24" ht="34.200000000000003" x14ac:dyDescent="0.25">
      <c r="A39" s="29"/>
      <c r="B39" s="29" t="s">
        <v>54</v>
      </c>
      <c r="C39" s="72" t="s">
        <v>55</v>
      </c>
      <c r="D39" s="72"/>
      <c r="E39" s="72" t="s">
        <v>55</v>
      </c>
      <c r="F39" s="72"/>
      <c r="G39" s="73" t="s">
        <v>56</v>
      </c>
      <c r="H39" s="73"/>
      <c r="I39" s="73" t="s">
        <v>56</v>
      </c>
      <c r="J39" s="70"/>
      <c r="K39" s="73" t="s">
        <v>56</v>
      </c>
      <c r="L39" s="70"/>
      <c r="M39" s="73" t="s">
        <v>56</v>
      </c>
      <c r="N39" s="70"/>
      <c r="O39" s="73" t="s">
        <v>57</v>
      </c>
      <c r="P39" s="72"/>
      <c r="Q39" s="72"/>
      <c r="R39" s="72"/>
      <c r="S39" s="28"/>
      <c r="T39" s="28"/>
      <c r="U39" s="28"/>
      <c r="V39" s="28"/>
      <c r="W39" s="28"/>
      <c r="X39" s="28"/>
    </row>
    <row r="40" spans="1:24" x14ac:dyDescent="0.25">
      <c r="A40" s="32">
        <v>1</v>
      </c>
      <c r="B40" s="74" t="s">
        <v>18</v>
      </c>
      <c r="C40" s="75">
        <f>(100-60*(MAX($C$3:$C$33)-C3)/(MAX($C$3:$C$33)-MIN($C$3:$C$33)))*$C$37</f>
        <v>25</v>
      </c>
      <c r="D40" s="75"/>
      <c r="E40" s="76">
        <f>(100-60*(MAX($E$3:$E$33)-E3)/(MAX($E$3:$E$33)-MIN($E$3:$E$33)))*$E$37</f>
        <v>14.141117130284778</v>
      </c>
      <c r="F40" s="75"/>
      <c r="G40" s="76">
        <f>IF(G3&gt;=LARGE($G$3:$G$33,3),100,IF(G3&lt;=SMALL($G$3:$G$33,3),40,(100-(LARGE($G$3:$G$33,3)-G3)*60/(LARGE($G$3:$G$33,3)-SMALL($G$3:$G$33,3)))))*$G$37</f>
        <v>15</v>
      </c>
      <c r="H40" s="75"/>
      <c r="I40" s="75">
        <f>IF(I3&gt;=LARGE($I$3:$I$33,3),100,IF(I3&lt;=SMALL($I$3:$I$33,3),40,(100-(LARGE($I$3:$I$33,3)-I3)*60/(LARGE($I$3:$I$33,3)-SMALL($I$3:$I$33,3)))))*$I$37</f>
        <v>5.8270468370849287</v>
      </c>
      <c r="J40" s="75"/>
      <c r="K40" s="75">
        <f>IF(K3&gt;=LARGE($K$3:$K$33,3),100,IF(K3&lt;=SMALL($K$3:$K$33,3),40,(100-(LARGE($K$3:$K$33,3)-K3)*60/(LARGE($K$3:$K$33,3)-SMALL($K$3:$K$33,3)))))*$K$37</f>
        <v>14.037535519445692</v>
      </c>
      <c r="L40" s="75"/>
      <c r="M40" s="76">
        <f>IF(M3&lt;=SMALL(liwang17031,3),100,IF(M3&gt;=LARGE(liwang17031,3),40,(40+(LARGE(liwang17031,3)-M3)*60/(LARGE(liwang17031,3)-SMALL(liwang17031,3)))))*$M$37</f>
        <v>14.232140972676087</v>
      </c>
      <c r="N40" s="75"/>
      <c r="O40" s="75">
        <f>IF(O3&gt;=75%,0,IF(O3&lt;=65%,-5,(O3-75%)*5/(75%-65%)))</f>
        <v>0</v>
      </c>
      <c r="P40" s="75"/>
      <c r="Q40" s="77">
        <f>SUM(C40:O40)</f>
        <v>88.237840459491494</v>
      </c>
      <c r="R40" s="78">
        <f>RANK(Q40,$Q$40:$Q$70)</f>
        <v>2</v>
      </c>
      <c r="S40" s="37"/>
      <c r="T40" s="79"/>
      <c r="U40" s="37"/>
      <c r="V40" s="79"/>
      <c r="W40" s="79"/>
      <c r="X40" s="79"/>
    </row>
    <row r="41" spans="1:24" x14ac:dyDescent="0.25">
      <c r="A41" s="43">
        <v>1</v>
      </c>
      <c r="B41" s="80" t="s">
        <v>58</v>
      </c>
      <c r="C41" s="81">
        <f t="shared" ref="C41:C70" si="11">(100-60*(MAX($C$3:$C$33)-C4)/(MAX($C$3:$C$33)-MIN($C$3:$C$33)))*$C$37</f>
        <v>24.526604936725278</v>
      </c>
      <c r="D41" s="81"/>
      <c r="E41" s="82">
        <f t="shared" ref="E41:E70" si="12">(100-60*(MAX($E$3:$E$33)-E4)/(MAX($E$3:$E$33)-MIN($E$3:$E$33)))*$E$37</f>
        <v>14.700148784983131</v>
      </c>
      <c r="F41" s="81"/>
      <c r="G41" s="82">
        <f t="shared" ref="G41:G70" si="13">IF(G4&gt;=LARGE($G$3:$G$33,3),100,IF(G4&lt;=SMALL($G$3:$G$33,3),40,(100-(LARGE($G$3:$G$33,3)-G4)*60/(LARGE($G$3:$G$33,3)-SMALL($G$3:$G$33,3)))))*$G$37</f>
        <v>9.4568188557625898</v>
      </c>
      <c r="H41" s="81"/>
      <c r="I41" s="81">
        <f t="shared" ref="I41:I70" si="14">IF(I4&gt;=LARGE($I$3:$I$33,3),100,IF(I4&lt;=SMALL($I$3:$I$33,3),40,(100-(LARGE($I$3:$I$33,3)-I4)*60/(LARGE($I$3:$I$33,3)-SMALL($I$3:$I$33,3)))))*$I$37</f>
        <v>9.9226783307754207</v>
      </c>
      <c r="J41" s="81"/>
      <c r="K41" s="81">
        <f t="shared" ref="K41:K70" si="15">IF(K4&gt;=LARGE($K$3:$K$33,3),100,IF(K4&lt;=SMALL($K$3:$K$33,3),40,(100-(LARGE($K$3:$K$33,3)-K4)*60/(LARGE($K$3:$K$33,3)-SMALL($K$3:$K$33,3)))))*$K$37</f>
        <v>13.778024773966809</v>
      </c>
      <c r="L41" s="81"/>
      <c r="M41" s="82">
        <f>IF(M4&lt;=SMALL(liwang17031,3),100,IF(M4&gt;=LARGE(liwang17031,3),40,(40+(LARGE(liwang17031,3)-M4)*60/(LARGE(liwang17031,3)-SMALL(liwang17031,3)))))*$M$37</f>
        <v>12.444395316063011</v>
      </c>
      <c r="N41" s="81"/>
      <c r="O41" s="81">
        <f t="shared" ref="O41:O70" si="16">IF(O4&gt;=75%,0,IF(O4&lt;=65%,-5,(O4-75%)*5/(75%-65%)))</f>
        <v>0</v>
      </c>
      <c r="P41" s="81"/>
      <c r="Q41" s="83">
        <f t="shared" ref="Q41:Q70" si="17">SUM(C41:O41)</f>
        <v>84.828670998276237</v>
      </c>
      <c r="R41" s="84">
        <f t="shared" ref="R41:R70" si="18">RANK(Q41,$Q$40:$Q$70)</f>
        <v>5</v>
      </c>
      <c r="S41" s="48"/>
      <c r="T41" s="85"/>
      <c r="U41" s="48"/>
      <c r="V41" s="85"/>
      <c r="W41" s="85"/>
      <c r="X41" s="85"/>
    </row>
    <row r="42" spans="1:24" x14ac:dyDescent="0.25">
      <c r="A42" s="32">
        <v>1</v>
      </c>
      <c r="B42" s="74" t="s">
        <v>59</v>
      </c>
      <c r="C42" s="75">
        <f t="shared" si="11"/>
        <v>24.243409075963775</v>
      </c>
      <c r="D42" s="75"/>
      <c r="E42" s="76">
        <f t="shared" si="12"/>
        <v>14.165403487201866</v>
      </c>
      <c r="F42" s="75"/>
      <c r="G42" s="76">
        <f t="shared" si="13"/>
        <v>10.816202902360802</v>
      </c>
      <c r="H42" s="75"/>
      <c r="I42" s="75">
        <f t="shared" si="14"/>
        <v>6.608838882416264</v>
      </c>
      <c r="J42" s="75"/>
      <c r="K42" s="75">
        <f t="shared" si="15"/>
        <v>16.548767800301551</v>
      </c>
      <c r="L42" s="75"/>
      <c r="M42" s="76">
        <f>IF(M5&lt;=SMALL(liwang17031,3),100,IF(M5&gt;=LARGE(liwang17031,3),40,(40+(LARGE(liwang17031,3)-M5)*60/(LARGE(liwang17031,3)-SMALL(liwang17031,3)))))*$M$37</f>
        <v>12.823809277329426</v>
      </c>
      <c r="N42" s="75"/>
      <c r="O42" s="75">
        <f t="shared" si="16"/>
        <v>0</v>
      </c>
      <c r="P42" s="75"/>
      <c r="Q42" s="77">
        <f t="shared" si="17"/>
        <v>85.206431425573683</v>
      </c>
      <c r="R42" s="78">
        <f t="shared" si="18"/>
        <v>4</v>
      </c>
      <c r="S42" s="37"/>
      <c r="T42" s="79"/>
      <c r="U42" s="37"/>
      <c r="V42" s="79"/>
      <c r="W42" s="79"/>
      <c r="X42" s="79"/>
    </row>
    <row r="43" spans="1:24" x14ac:dyDescent="0.25">
      <c r="A43" s="43">
        <v>1</v>
      </c>
      <c r="B43" s="80" t="s">
        <v>60</v>
      </c>
      <c r="C43" s="81">
        <f t="shared" si="11"/>
        <v>22.375193850295787</v>
      </c>
      <c r="D43" s="81"/>
      <c r="E43" s="82">
        <f t="shared" si="12"/>
        <v>13.874424519254834</v>
      </c>
      <c r="F43" s="81"/>
      <c r="G43" s="82">
        <f t="shared" si="13"/>
        <v>13.93419714949454</v>
      </c>
      <c r="H43" s="81"/>
      <c r="I43" s="81">
        <f t="shared" si="14"/>
        <v>9.0054774075210986</v>
      </c>
      <c r="J43" s="81"/>
      <c r="K43" s="81">
        <f t="shared" si="15"/>
        <v>10.745574377674235</v>
      </c>
      <c r="L43" s="81"/>
      <c r="M43" s="82">
        <f>IF(M6&lt;=SMALL(liwang17031,3),100,IF(M6&gt;=LARGE(liwang17031,3),40,(40+(LARGE(liwang17031,3)-M6)*60/(LARGE(liwang17031,3)-SMALL(liwang17031,3)))))*$M$37</f>
        <v>14.512746755229978</v>
      </c>
      <c r="N43" s="81"/>
      <c r="O43" s="81">
        <f t="shared" si="16"/>
        <v>0</v>
      </c>
      <c r="P43" s="81"/>
      <c r="Q43" s="83">
        <f t="shared" si="17"/>
        <v>84.447614059470467</v>
      </c>
      <c r="R43" s="84">
        <f t="shared" si="18"/>
        <v>6</v>
      </c>
      <c r="S43" s="48"/>
      <c r="T43" s="85"/>
      <c r="U43" s="48"/>
      <c r="V43" s="85"/>
      <c r="W43" s="85"/>
      <c r="X43" s="85"/>
    </row>
    <row r="44" spans="1:24" x14ac:dyDescent="0.25">
      <c r="A44" s="32">
        <v>1</v>
      </c>
      <c r="B44" s="74" t="s">
        <v>61</v>
      </c>
      <c r="C44" s="75">
        <f t="shared" si="11"/>
        <v>22.300141198768728</v>
      </c>
      <c r="D44" s="75"/>
      <c r="E44" s="76">
        <f t="shared" si="12"/>
        <v>14.922927039386634</v>
      </c>
      <c r="F44" s="75"/>
      <c r="G44" s="76">
        <f t="shared" si="13"/>
        <v>9.5043808570908492</v>
      </c>
      <c r="H44" s="75"/>
      <c r="I44" s="75">
        <f t="shared" si="14"/>
        <v>8.1090969659107124</v>
      </c>
      <c r="J44" s="75"/>
      <c r="K44" s="75">
        <f t="shared" si="15"/>
        <v>20</v>
      </c>
      <c r="L44" s="75"/>
      <c r="M44" s="76">
        <v>6</v>
      </c>
      <c r="N44" s="75"/>
      <c r="O44" s="75">
        <f t="shared" si="16"/>
        <v>0</v>
      </c>
      <c r="P44" s="75"/>
      <c r="Q44" s="77">
        <f t="shared" si="17"/>
        <v>80.836546061156923</v>
      </c>
      <c r="R44" s="78">
        <f t="shared" si="18"/>
        <v>9</v>
      </c>
      <c r="S44" s="37"/>
      <c r="T44" s="79"/>
      <c r="U44" s="37"/>
      <c r="V44" s="79"/>
      <c r="W44" s="79"/>
      <c r="X44" s="79"/>
    </row>
    <row r="45" spans="1:24" x14ac:dyDescent="0.25">
      <c r="A45" s="43">
        <v>1</v>
      </c>
      <c r="B45" s="80" t="s">
        <v>62</v>
      </c>
      <c r="C45" s="81">
        <f t="shared" si="11"/>
        <v>22.130123071455277</v>
      </c>
      <c r="D45" s="81"/>
      <c r="E45" s="82">
        <f t="shared" si="12"/>
        <v>13.752728087119445</v>
      </c>
      <c r="F45" s="81"/>
      <c r="G45" s="82">
        <f t="shared" si="13"/>
        <v>15</v>
      </c>
      <c r="H45" s="81"/>
      <c r="I45" s="81">
        <f t="shared" si="14"/>
        <v>10</v>
      </c>
      <c r="J45" s="81"/>
      <c r="K45" s="81">
        <f t="shared" si="15"/>
        <v>17.593004941780205</v>
      </c>
      <c r="L45" s="81"/>
      <c r="M45" s="82">
        <f t="shared" ref="M45:M52" si="19">IF(M8&lt;=SMALL(liwang17031,3),100,IF(M8&gt;=LARGE(liwang17031,3),40,(40+(LARGE(liwang17031,3)-M8)*60/(LARGE(liwang17031,3)-SMALL(liwang17031,3)))))*$M$37</f>
        <v>13.440566108499047</v>
      </c>
      <c r="N45" s="81"/>
      <c r="O45" s="81">
        <f t="shared" si="16"/>
        <v>0</v>
      </c>
      <c r="P45" s="81"/>
      <c r="Q45" s="83">
        <f t="shared" si="17"/>
        <v>91.916422208853973</v>
      </c>
      <c r="R45" s="84">
        <f t="shared" si="18"/>
        <v>1</v>
      </c>
      <c r="S45" s="48"/>
      <c r="T45" s="85"/>
      <c r="U45" s="48"/>
      <c r="V45" s="85"/>
      <c r="W45" s="85"/>
      <c r="X45" s="85"/>
    </row>
    <row r="46" spans="1:24" x14ac:dyDescent="0.25">
      <c r="A46" s="32">
        <v>1</v>
      </c>
      <c r="B46" s="74" t="s">
        <v>63</v>
      </c>
      <c r="C46" s="75">
        <f t="shared" si="11"/>
        <v>21.18382906010082</v>
      </c>
      <c r="D46" s="75"/>
      <c r="E46" s="76">
        <f t="shared" si="12"/>
        <v>13.937335999250582</v>
      </c>
      <c r="F46" s="75"/>
      <c r="G46" s="76">
        <f t="shared" si="13"/>
        <v>15</v>
      </c>
      <c r="H46" s="75"/>
      <c r="I46" s="75">
        <f t="shared" si="14"/>
        <v>5.027664157353513</v>
      </c>
      <c r="J46" s="75"/>
      <c r="K46" s="75">
        <f t="shared" si="15"/>
        <v>14.072440980862167</v>
      </c>
      <c r="L46" s="75"/>
      <c r="M46" s="76">
        <f t="shared" si="19"/>
        <v>12.026648655948991</v>
      </c>
      <c r="N46" s="75"/>
      <c r="O46" s="75">
        <f t="shared" si="16"/>
        <v>0</v>
      </c>
      <c r="P46" s="75"/>
      <c r="Q46" s="77">
        <f t="shared" si="17"/>
        <v>81.247918853516069</v>
      </c>
      <c r="R46" s="78">
        <f t="shared" si="18"/>
        <v>8</v>
      </c>
      <c r="S46" s="37"/>
      <c r="T46" s="79"/>
      <c r="U46" s="37"/>
      <c r="V46" s="79"/>
      <c r="W46" s="79"/>
      <c r="X46" s="79"/>
    </row>
    <row r="47" spans="1:24" x14ac:dyDescent="0.25">
      <c r="A47" s="43">
        <v>1</v>
      </c>
      <c r="B47" s="80" t="s">
        <v>64</v>
      </c>
      <c r="C47" s="81">
        <f t="shared" si="11"/>
        <v>20.519730787471179</v>
      </c>
      <c r="D47" s="81"/>
      <c r="E47" s="82">
        <f t="shared" si="12"/>
        <v>14.755547646528161</v>
      </c>
      <c r="F47" s="81"/>
      <c r="G47" s="82">
        <f t="shared" si="13"/>
        <v>13.454851595633315</v>
      </c>
      <c r="H47" s="81"/>
      <c r="I47" s="81">
        <f t="shared" si="14"/>
        <v>10</v>
      </c>
      <c r="J47" s="81"/>
      <c r="K47" s="81">
        <f t="shared" si="15"/>
        <v>14.27620313717906</v>
      </c>
      <c r="L47" s="81"/>
      <c r="M47" s="82">
        <f t="shared" si="19"/>
        <v>14.630146406979005</v>
      </c>
      <c r="N47" s="81"/>
      <c r="O47" s="81">
        <f t="shared" si="16"/>
        <v>0</v>
      </c>
      <c r="P47" s="81"/>
      <c r="Q47" s="83">
        <f t="shared" si="17"/>
        <v>87.636479573790723</v>
      </c>
      <c r="R47" s="84">
        <f t="shared" si="18"/>
        <v>3</v>
      </c>
      <c r="S47" s="48"/>
      <c r="T47" s="85"/>
      <c r="U47" s="48"/>
      <c r="V47" s="85"/>
      <c r="W47" s="85"/>
      <c r="X47" s="85"/>
    </row>
    <row r="48" spans="1:24" x14ac:dyDescent="0.25">
      <c r="A48" s="32">
        <v>1</v>
      </c>
      <c r="B48" s="74" t="s">
        <v>65</v>
      </c>
      <c r="C48" s="75">
        <f t="shared" si="11"/>
        <v>19.731337829433716</v>
      </c>
      <c r="D48" s="75"/>
      <c r="E48" s="76">
        <f t="shared" si="12"/>
        <v>14.626565798423028</v>
      </c>
      <c r="F48" s="75"/>
      <c r="G48" s="76">
        <f t="shared" si="13"/>
        <v>12.140616538752941</v>
      </c>
      <c r="H48" s="75"/>
      <c r="I48" s="75">
        <f t="shared" si="14"/>
        <v>7.5751464029026216</v>
      </c>
      <c r="J48" s="75"/>
      <c r="K48" s="75">
        <f t="shared" si="15"/>
        <v>12.017906136746706</v>
      </c>
      <c r="L48" s="75"/>
      <c r="M48" s="76">
        <f t="shared" si="19"/>
        <v>13.280520097476076</v>
      </c>
      <c r="N48" s="75"/>
      <c r="O48" s="75">
        <f t="shared" si="16"/>
        <v>0</v>
      </c>
      <c r="P48" s="75"/>
      <c r="Q48" s="77">
        <f t="shared" si="17"/>
        <v>79.372092803735072</v>
      </c>
      <c r="R48" s="78">
        <f t="shared" si="18"/>
        <v>10</v>
      </c>
      <c r="S48" s="37"/>
      <c r="T48" s="79"/>
      <c r="U48" s="37"/>
      <c r="V48" s="79"/>
      <c r="W48" s="79"/>
      <c r="X48" s="79"/>
    </row>
    <row r="49" spans="1:24" x14ac:dyDescent="0.25">
      <c r="A49" s="43">
        <v>1</v>
      </c>
      <c r="B49" s="80" t="s">
        <v>66</v>
      </c>
      <c r="C49" s="81">
        <f t="shared" si="11"/>
        <v>19.72128950352457</v>
      </c>
      <c r="D49" s="81"/>
      <c r="E49" s="82">
        <f t="shared" si="12"/>
        <v>14.555538220605433</v>
      </c>
      <c r="F49" s="81"/>
      <c r="G49" s="82">
        <f t="shared" si="13"/>
        <v>12.911788147783536</v>
      </c>
      <c r="H49" s="81"/>
      <c r="I49" s="81">
        <f t="shared" si="14"/>
        <v>4.4569391225795529</v>
      </c>
      <c r="J49" s="81"/>
      <c r="K49" s="81">
        <f t="shared" si="15"/>
        <v>11.370992714983224</v>
      </c>
      <c r="L49" s="81"/>
      <c r="M49" s="82">
        <f t="shared" si="19"/>
        <v>14.068421828578794</v>
      </c>
      <c r="N49" s="81"/>
      <c r="O49" s="81">
        <f t="shared" si="16"/>
        <v>0</v>
      </c>
      <c r="P49" s="81"/>
      <c r="Q49" s="83">
        <f t="shared" si="17"/>
        <v>77.08496953805512</v>
      </c>
      <c r="R49" s="84">
        <f t="shared" si="18"/>
        <v>13</v>
      </c>
      <c r="S49" s="48"/>
      <c r="T49" s="85"/>
      <c r="U49" s="48"/>
      <c r="V49" s="85"/>
      <c r="W49" s="85"/>
      <c r="X49" s="85"/>
    </row>
    <row r="50" spans="1:24" x14ac:dyDescent="0.25">
      <c r="A50" s="32">
        <v>1</v>
      </c>
      <c r="B50" s="74" t="s">
        <v>67</v>
      </c>
      <c r="C50" s="75">
        <f t="shared" si="11"/>
        <v>18.941790982238931</v>
      </c>
      <c r="D50" s="75"/>
      <c r="E50" s="76">
        <f t="shared" si="12"/>
        <v>13.920817245816146</v>
      </c>
      <c r="F50" s="75"/>
      <c r="G50" s="76">
        <f t="shared" si="13"/>
        <v>10.953631070772834</v>
      </c>
      <c r="H50" s="75"/>
      <c r="I50" s="75">
        <f t="shared" si="14"/>
        <v>7.9180498871106693</v>
      </c>
      <c r="J50" s="75"/>
      <c r="K50" s="75">
        <f t="shared" si="15"/>
        <v>15.219584119866674</v>
      </c>
      <c r="L50" s="75"/>
      <c r="M50" s="76">
        <f t="shared" si="19"/>
        <v>12.029661650016678</v>
      </c>
      <c r="N50" s="75"/>
      <c r="O50" s="75">
        <f t="shared" si="16"/>
        <v>0</v>
      </c>
      <c r="P50" s="75"/>
      <c r="Q50" s="77">
        <f t="shared" si="17"/>
        <v>78.983534955821938</v>
      </c>
      <c r="R50" s="78">
        <f t="shared" si="18"/>
        <v>11</v>
      </c>
      <c r="S50" s="37"/>
      <c r="T50" s="79"/>
      <c r="U50" s="37"/>
      <c r="V50" s="79"/>
      <c r="W50" s="79"/>
      <c r="X50" s="79"/>
    </row>
    <row r="51" spans="1:24" x14ac:dyDescent="0.25">
      <c r="A51" s="43">
        <v>2</v>
      </c>
      <c r="B51" s="80" t="s">
        <v>68</v>
      </c>
      <c r="C51" s="81">
        <f t="shared" si="11"/>
        <v>18.35720266428503</v>
      </c>
      <c r="D51" s="81"/>
      <c r="E51" s="82">
        <f t="shared" si="12"/>
        <v>14.710752925680994</v>
      </c>
      <c r="F51" s="81"/>
      <c r="G51" s="82">
        <f t="shared" si="13"/>
        <v>12.025243105303781</v>
      </c>
      <c r="H51" s="81"/>
      <c r="I51" s="81">
        <f t="shared" si="14"/>
        <v>8.8274853490792253</v>
      </c>
      <c r="J51" s="81"/>
      <c r="K51" s="81">
        <f t="shared" si="15"/>
        <v>15.760232035484291</v>
      </c>
      <c r="L51" s="81"/>
      <c r="M51" s="82">
        <f t="shared" si="19"/>
        <v>12.924927516710591</v>
      </c>
      <c r="N51" s="81"/>
      <c r="O51" s="81">
        <f t="shared" si="16"/>
        <v>0</v>
      </c>
      <c r="P51" s="81"/>
      <c r="Q51" s="83">
        <f t="shared" si="17"/>
        <v>82.60584359654392</v>
      </c>
      <c r="R51" s="84">
        <f t="shared" si="18"/>
        <v>7</v>
      </c>
      <c r="S51" s="48"/>
      <c r="T51" s="85"/>
      <c r="U51" s="48"/>
      <c r="V51" s="85"/>
      <c r="W51" s="85"/>
      <c r="X51" s="85"/>
    </row>
    <row r="52" spans="1:24" x14ac:dyDescent="0.25">
      <c r="A52" s="32">
        <v>2</v>
      </c>
      <c r="B52" s="74" t="s">
        <v>69</v>
      </c>
      <c r="C52" s="75">
        <f t="shared" si="11"/>
        <v>18.268664723510415</v>
      </c>
      <c r="D52" s="75"/>
      <c r="E52" s="76">
        <f t="shared" si="12"/>
        <v>13.701197169701922</v>
      </c>
      <c r="F52" s="75"/>
      <c r="G52" s="76">
        <f t="shared" si="13"/>
        <v>12.564119540801146</v>
      </c>
      <c r="H52" s="75"/>
      <c r="I52" s="75">
        <f t="shared" si="14"/>
        <v>4.841268085722465</v>
      </c>
      <c r="J52" s="75"/>
      <c r="K52" s="75">
        <f t="shared" si="15"/>
        <v>11.86469899392115</v>
      </c>
      <c r="L52" s="75"/>
      <c r="M52" s="76">
        <f t="shared" si="19"/>
        <v>14.150841736002423</v>
      </c>
      <c r="N52" s="75"/>
      <c r="O52" s="75">
        <f t="shared" si="16"/>
        <v>-0.5892868845893352</v>
      </c>
      <c r="P52" s="75"/>
      <c r="Q52" s="77">
        <f t="shared" si="17"/>
        <v>74.801503365070175</v>
      </c>
      <c r="R52" s="78">
        <f t="shared" si="18"/>
        <v>14</v>
      </c>
      <c r="S52" s="37"/>
      <c r="T52" s="79"/>
      <c r="U52" s="37"/>
      <c r="V52" s="79"/>
      <c r="W52" s="79"/>
      <c r="X52" s="79"/>
    </row>
    <row r="53" spans="1:24" x14ac:dyDescent="0.25">
      <c r="A53" s="43">
        <v>2</v>
      </c>
      <c r="B53" s="80" t="s">
        <v>70</v>
      </c>
      <c r="C53" s="81">
        <f t="shared" si="11"/>
        <v>18.060922562067873</v>
      </c>
      <c r="D53" s="81"/>
      <c r="E53" s="82">
        <f t="shared" si="12"/>
        <v>14.889747521406765</v>
      </c>
      <c r="F53" s="81"/>
      <c r="G53" s="82">
        <f t="shared" si="13"/>
        <v>6.2860069945487096</v>
      </c>
      <c r="H53" s="81"/>
      <c r="I53" s="81">
        <f t="shared" si="14"/>
        <v>4.8465861382261419</v>
      </c>
      <c r="J53" s="81"/>
      <c r="K53" s="81">
        <f t="shared" si="15"/>
        <v>20</v>
      </c>
      <c r="L53" s="81"/>
      <c r="M53" s="82">
        <v>6</v>
      </c>
      <c r="N53" s="81"/>
      <c r="O53" s="81">
        <f t="shared" si="16"/>
        <v>0</v>
      </c>
      <c r="P53" s="81"/>
      <c r="Q53" s="83">
        <f t="shared" si="17"/>
        <v>70.083263216249492</v>
      </c>
      <c r="R53" s="84">
        <f t="shared" si="18"/>
        <v>18</v>
      </c>
      <c r="S53" s="48"/>
      <c r="T53" s="85"/>
      <c r="U53" s="48"/>
      <c r="V53" s="85"/>
      <c r="W53" s="85"/>
      <c r="X53" s="85"/>
    </row>
    <row r="54" spans="1:24" x14ac:dyDescent="0.25">
      <c r="A54" s="32">
        <v>2</v>
      </c>
      <c r="B54" s="74" t="s">
        <v>71</v>
      </c>
      <c r="C54" s="75">
        <f t="shared" si="11"/>
        <v>17.925902396422547</v>
      </c>
      <c r="D54" s="75"/>
      <c r="E54" s="76">
        <f t="shared" si="12"/>
        <v>6</v>
      </c>
      <c r="F54" s="75"/>
      <c r="G54" s="76">
        <f t="shared" si="13"/>
        <v>8.3835100593595886</v>
      </c>
      <c r="H54" s="75"/>
      <c r="I54" s="75">
        <f t="shared" si="14"/>
        <v>4</v>
      </c>
      <c r="J54" s="75"/>
      <c r="K54" s="75">
        <f t="shared" si="15"/>
        <v>20</v>
      </c>
      <c r="L54" s="75"/>
      <c r="M54" s="76">
        <f t="shared" ref="M54:M70" si="20">IF(M17&lt;=SMALL(liwang17031,3),100,IF(M17&gt;=LARGE(liwang17031,3),40,(40+(LARGE(liwang17031,3)-M17)*60/(LARGE(liwang17031,3)-SMALL(liwang17031,3)))))*$M$37</f>
        <v>6</v>
      </c>
      <c r="N54" s="75"/>
      <c r="O54" s="75">
        <f t="shared" si="16"/>
        <v>0</v>
      </c>
      <c r="P54" s="75"/>
      <c r="Q54" s="77">
        <f t="shared" si="17"/>
        <v>62.309412455782137</v>
      </c>
      <c r="R54" s="78">
        <f t="shared" si="18"/>
        <v>27</v>
      </c>
      <c r="S54" s="37"/>
      <c r="T54" s="79"/>
      <c r="U54" s="37"/>
      <c r="V54" s="79"/>
      <c r="W54" s="79"/>
      <c r="X54" s="79"/>
    </row>
    <row r="55" spans="1:24" x14ac:dyDescent="0.25">
      <c r="A55" s="43">
        <v>2</v>
      </c>
      <c r="B55" s="80" t="s">
        <v>72</v>
      </c>
      <c r="C55" s="81">
        <f t="shared" si="11"/>
        <v>17.75843311286615</v>
      </c>
      <c r="D55" s="81"/>
      <c r="E55" s="82">
        <f t="shared" si="12"/>
        <v>13.773093434380229</v>
      </c>
      <c r="F55" s="81"/>
      <c r="G55" s="82">
        <f t="shared" si="13"/>
        <v>6.8010747238317295</v>
      </c>
      <c r="H55" s="81"/>
      <c r="I55" s="81">
        <f t="shared" si="14"/>
        <v>5.2748608528311998</v>
      </c>
      <c r="J55" s="81"/>
      <c r="K55" s="81">
        <f t="shared" si="15"/>
        <v>10.895678577154184</v>
      </c>
      <c r="L55" s="81"/>
      <c r="M55" s="82">
        <f t="shared" si="20"/>
        <v>15</v>
      </c>
      <c r="N55" s="81"/>
      <c r="O55" s="81">
        <f t="shared" si="16"/>
        <v>0</v>
      </c>
      <c r="P55" s="81"/>
      <c r="Q55" s="83">
        <f t="shared" si="17"/>
        <v>69.503140701063501</v>
      </c>
      <c r="R55" s="84">
        <f t="shared" si="18"/>
        <v>19</v>
      </c>
      <c r="S55" s="48"/>
      <c r="T55" s="85"/>
      <c r="U55" s="48"/>
      <c r="V55" s="85"/>
      <c r="W55" s="85"/>
      <c r="X55" s="85"/>
    </row>
    <row r="56" spans="1:24" x14ac:dyDescent="0.25">
      <c r="A56" s="32">
        <v>2</v>
      </c>
      <c r="B56" s="74" t="s">
        <v>73</v>
      </c>
      <c r="C56" s="75">
        <f t="shared" si="11"/>
        <v>17.409485375013638</v>
      </c>
      <c r="D56" s="75"/>
      <c r="E56" s="76">
        <f t="shared" si="12"/>
        <v>14.213283403288974</v>
      </c>
      <c r="F56" s="75"/>
      <c r="G56" s="76">
        <f t="shared" si="13"/>
        <v>10.031723723133574</v>
      </c>
      <c r="H56" s="75"/>
      <c r="I56" s="75">
        <f t="shared" si="14"/>
        <v>8.5140906635479716</v>
      </c>
      <c r="J56" s="75"/>
      <c r="K56" s="75">
        <f t="shared" si="15"/>
        <v>13.867219829682098</v>
      </c>
      <c r="L56" s="75"/>
      <c r="M56" s="76">
        <f t="shared" si="20"/>
        <v>14.427493538312198</v>
      </c>
      <c r="N56" s="75"/>
      <c r="O56" s="75">
        <f t="shared" si="16"/>
        <v>0</v>
      </c>
      <c r="P56" s="75"/>
      <c r="Q56" s="77">
        <f t="shared" si="17"/>
        <v>78.463296532978461</v>
      </c>
      <c r="R56" s="78">
        <f t="shared" si="18"/>
        <v>12</v>
      </c>
      <c r="S56" s="37"/>
      <c r="T56" s="79"/>
      <c r="U56" s="37"/>
      <c r="V56" s="79"/>
      <c r="W56" s="79"/>
      <c r="X56" s="79"/>
    </row>
    <row r="57" spans="1:24" x14ac:dyDescent="0.25">
      <c r="A57" s="43">
        <v>2</v>
      </c>
      <c r="B57" s="80" t="s">
        <v>74</v>
      </c>
      <c r="C57" s="81">
        <f t="shared" si="11"/>
        <v>17.217389124125479</v>
      </c>
      <c r="D57" s="81"/>
      <c r="E57" s="82">
        <f t="shared" si="12"/>
        <v>14.375865136826011</v>
      </c>
      <c r="F57" s="81"/>
      <c r="G57" s="82">
        <f t="shared" si="13"/>
        <v>8.1734413017081167</v>
      </c>
      <c r="H57" s="81"/>
      <c r="I57" s="81">
        <f t="shared" si="14"/>
        <v>7.6974309491800241</v>
      </c>
      <c r="J57" s="81"/>
      <c r="K57" s="81">
        <f t="shared" si="15"/>
        <v>11.688206720051205</v>
      </c>
      <c r="L57" s="81"/>
      <c r="M57" s="82">
        <f t="shared" si="20"/>
        <v>12.434592901015282</v>
      </c>
      <c r="N57" s="81"/>
      <c r="O57" s="81">
        <f t="shared" si="16"/>
        <v>0</v>
      </c>
      <c r="P57" s="81"/>
      <c r="Q57" s="83">
        <f t="shared" si="17"/>
        <v>71.586926132906115</v>
      </c>
      <c r="R57" s="84">
        <f t="shared" si="18"/>
        <v>17</v>
      </c>
      <c r="S57" s="48"/>
      <c r="T57" s="85"/>
      <c r="U57" s="48"/>
      <c r="V57" s="85"/>
      <c r="W57" s="85"/>
      <c r="X57" s="85"/>
    </row>
    <row r="58" spans="1:24" x14ac:dyDescent="0.25">
      <c r="A58" s="32">
        <v>2</v>
      </c>
      <c r="B58" s="74" t="s">
        <v>75</v>
      </c>
      <c r="C58" s="75">
        <f t="shared" si="11"/>
        <v>16.613474147110914</v>
      </c>
      <c r="D58" s="75"/>
      <c r="E58" s="76">
        <f t="shared" si="12"/>
        <v>14.373331525035928</v>
      </c>
      <c r="F58" s="75"/>
      <c r="G58" s="76">
        <f t="shared" si="13"/>
        <v>6.8001443768450729</v>
      </c>
      <c r="H58" s="75"/>
      <c r="I58" s="75">
        <f t="shared" si="14"/>
        <v>4.8569911172969054</v>
      </c>
      <c r="J58" s="75"/>
      <c r="K58" s="75">
        <f t="shared" si="15"/>
        <v>9.6050967424947213</v>
      </c>
      <c r="L58" s="75"/>
      <c r="M58" s="76">
        <f t="shared" si="20"/>
        <v>15</v>
      </c>
      <c r="N58" s="75"/>
      <c r="O58" s="75">
        <f t="shared" si="16"/>
        <v>0</v>
      </c>
      <c r="P58" s="75"/>
      <c r="Q58" s="77">
        <f t="shared" si="17"/>
        <v>67.249037908783549</v>
      </c>
      <c r="R58" s="78">
        <f t="shared" si="18"/>
        <v>21</v>
      </c>
      <c r="S58" s="37"/>
      <c r="T58" s="79"/>
      <c r="U58" s="37"/>
      <c r="V58" s="79"/>
      <c r="W58" s="79"/>
      <c r="X58" s="79"/>
    </row>
    <row r="59" spans="1:24" x14ac:dyDescent="0.25">
      <c r="A59" s="43">
        <v>2</v>
      </c>
      <c r="B59" s="80" t="s">
        <v>76</v>
      </c>
      <c r="C59" s="81">
        <f t="shared" si="11"/>
        <v>16.307347936934597</v>
      </c>
      <c r="D59" s="81"/>
      <c r="E59" s="82">
        <f t="shared" si="12"/>
        <v>13.529505290964456</v>
      </c>
      <c r="F59" s="81"/>
      <c r="G59" s="82">
        <f t="shared" si="13"/>
        <v>7.2415372248328076</v>
      </c>
      <c r="H59" s="81"/>
      <c r="I59" s="81">
        <f t="shared" si="14"/>
        <v>7.8089917743339647</v>
      </c>
      <c r="J59" s="81"/>
      <c r="K59" s="81">
        <f t="shared" si="15"/>
        <v>11.286774505898137</v>
      </c>
      <c r="L59" s="81"/>
      <c r="M59" s="82">
        <f t="shared" si="20"/>
        <v>6</v>
      </c>
      <c r="N59" s="81"/>
      <c r="O59" s="81">
        <f t="shared" si="16"/>
        <v>0</v>
      </c>
      <c r="P59" s="81"/>
      <c r="Q59" s="83">
        <f t="shared" si="17"/>
        <v>62.174156732963965</v>
      </c>
      <c r="R59" s="84">
        <f t="shared" si="18"/>
        <v>28</v>
      </c>
      <c r="S59" s="48"/>
      <c r="T59" s="85"/>
      <c r="U59" s="48"/>
      <c r="V59" s="85"/>
      <c r="W59" s="85"/>
      <c r="X59" s="85"/>
    </row>
    <row r="60" spans="1:24" x14ac:dyDescent="0.25">
      <c r="A60" s="32">
        <v>2</v>
      </c>
      <c r="B60" s="74" t="s">
        <v>77</v>
      </c>
      <c r="C60" s="75">
        <f t="shared" si="11"/>
        <v>16.26968363220076</v>
      </c>
      <c r="D60" s="75"/>
      <c r="E60" s="76">
        <f t="shared" si="12"/>
        <v>12.461457926366542</v>
      </c>
      <c r="F60" s="75"/>
      <c r="G60" s="76">
        <f t="shared" si="13"/>
        <v>10.295004803263684</v>
      </c>
      <c r="H60" s="75"/>
      <c r="I60" s="75">
        <f t="shared" si="14"/>
        <v>4</v>
      </c>
      <c r="J60" s="75"/>
      <c r="K60" s="75">
        <f t="shared" si="15"/>
        <v>16.503529319497321</v>
      </c>
      <c r="L60" s="75"/>
      <c r="M60" s="76">
        <f t="shared" si="20"/>
        <v>6</v>
      </c>
      <c r="N60" s="75"/>
      <c r="O60" s="75">
        <f t="shared" si="16"/>
        <v>0</v>
      </c>
      <c r="P60" s="75"/>
      <c r="Q60" s="77">
        <f t="shared" si="17"/>
        <v>65.5296756813283</v>
      </c>
      <c r="R60" s="78">
        <f t="shared" si="18"/>
        <v>24</v>
      </c>
      <c r="S60" s="37"/>
      <c r="T60" s="79"/>
      <c r="U60" s="37"/>
      <c r="V60" s="79"/>
      <c r="W60" s="79"/>
      <c r="X60" s="79"/>
    </row>
    <row r="61" spans="1:24" x14ac:dyDescent="0.25">
      <c r="A61" s="43">
        <v>2</v>
      </c>
      <c r="B61" s="80" t="s">
        <v>78</v>
      </c>
      <c r="C61" s="81">
        <f t="shared" si="11"/>
        <v>15.959419893211917</v>
      </c>
      <c r="D61" s="81"/>
      <c r="E61" s="82">
        <f t="shared" si="12"/>
        <v>13.016536622590694</v>
      </c>
      <c r="F61" s="81"/>
      <c r="G61" s="82">
        <f t="shared" si="13"/>
        <v>6.9834511797968801</v>
      </c>
      <c r="H61" s="81"/>
      <c r="I61" s="81">
        <f t="shared" si="14"/>
        <v>5.9663663761377776</v>
      </c>
      <c r="J61" s="81"/>
      <c r="K61" s="81">
        <f t="shared" si="15"/>
        <v>8.4982672703224065</v>
      </c>
      <c r="L61" s="81"/>
      <c r="M61" s="82">
        <f t="shared" si="20"/>
        <v>9.3866582878050462</v>
      </c>
      <c r="N61" s="81"/>
      <c r="O61" s="81">
        <f t="shared" si="16"/>
        <v>0</v>
      </c>
      <c r="P61" s="81"/>
      <c r="Q61" s="83">
        <f t="shared" si="17"/>
        <v>59.810699629864729</v>
      </c>
      <c r="R61" s="84">
        <f t="shared" si="18"/>
        <v>29</v>
      </c>
      <c r="S61" s="48"/>
      <c r="T61" s="85"/>
      <c r="U61" s="48"/>
      <c r="V61" s="85"/>
      <c r="W61" s="85"/>
      <c r="X61" s="85"/>
    </row>
    <row r="62" spans="1:24" x14ac:dyDescent="0.25">
      <c r="A62" s="32">
        <v>2</v>
      </c>
      <c r="B62" s="74" t="s">
        <v>79</v>
      </c>
      <c r="C62" s="75">
        <f t="shared" si="11"/>
        <v>14.811165164937696</v>
      </c>
      <c r="D62" s="75"/>
      <c r="E62" s="76">
        <f t="shared" si="12"/>
        <v>14.004575921106957</v>
      </c>
      <c r="F62" s="75"/>
      <c r="G62" s="76">
        <f t="shared" si="13"/>
        <v>11.558318088555524</v>
      </c>
      <c r="H62" s="75"/>
      <c r="I62" s="75">
        <f t="shared" si="14"/>
        <v>6.1419888476307349</v>
      </c>
      <c r="J62" s="75"/>
      <c r="K62" s="75">
        <f t="shared" si="15"/>
        <v>11.055998827023318</v>
      </c>
      <c r="L62" s="75"/>
      <c r="M62" s="76">
        <f t="shared" si="20"/>
        <v>11.711204862436597</v>
      </c>
      <c r="N62" s="75"/>
      <c r="O62" s="75">
        <f t="shared" si="16"/>
        <v>0</v>
      </c>
      <c r="P62" s="75"/>
      <c r="Q62" s="77">
        <f t="shared" si="17"/>
        <v>69.283251711690824</v>
      </c>
      <c r="R62" s="78">
        <f t="shared" si="18"/>
        <v>20</v>
      </c>
      <c r="S62" s="37"/>
      <c r="T62" s="79"/>
      <c r="U62" s="37"/>
      <c r="V62" s="79"/>
      <c r="W62" s="79"/>
      <c r="X62" s="79"/>
    </row>
    <row r="63" spans="1:24" x14ac:dyDescent="0.25">
      <c r="A63" s="43">
        <v>2</v>
      </c>
      <c r="B63" s="80" t="s">
        <v>80</v>
      </c>
      <c r="C63" s="81">
        <f t="shared" si="11"/>
        <v>14.601600425823596</v>
      </c>
      <c r="D63" s="81"/>
      <c r="E63" s="82">
        <f t="shared" si="12"/>
        <v>15</v>
      </c>
      <c r="F63" s="81"/>
      <c r="G63" s="82">
        <f t="shared" si="13"/>
        <v>8.6971854196907223</v>
      </c>
      <c r="H63" s="81"/>
      <c r="I63" s="81">
        <f t="shared" si="14"/>
        <v>4.3356828026993961</v>
      </c>
      <c r="J63" s="81"/>
      <c r="K63" s="81">
        <f t="shared" si="15"/>
        <v>8</v>
      </c>
      <c r="L63" s="81"/>
      <c r="M63" s="82">
        <f t="shared" si="20"/>
        <v>7.3472740375112355</v>
      </c>
      <c r="N63" s="81"/>
      <c r="O63" s="81">
        <f t="shared" si="16"/>
        <v>0</v>
      </c>
      <c r="P63" s="81"/>
      <c r="Q63" s="83">
        <f t="shared" si="17"/>
        <v>57.981742685724946</v>
      </c>
      <c r="R63" s="84">
        <f t="shared" si="18"/>
        <v>31</v>
      </c>
      <c r="S63" s="48"/>
      <c r="T63" s="85"/>
      <c r="U63" s="48"/>
      <c r="V63" s="85"/>
      <c r="W63" s="85"/>
      <c r="X63" s="85"/>
    </row>
    <row r="64" spans="1:24" x14ac:dyDescent="0.25">
      <c r="A64" s="32">
        <v>2</v>
      </c>
      <c r="B64" s="74" t="s">
        <v>81</v>
      </c>
      <c r="C64" s="75">
        <f t="shared" si="11"/>
        <v>14.281955494618607</v>
      </c>
      <c r="D64" s="75"/>
      <c r="E64" s="76">
        <f t="shared" si="12"/>
        <v>13.702744702403031</v>
      </c>
      <c r="F64" s="75"/>
      <c r="G64" s="76">
        <f t="shared" si="13"/>
        <v>7.7760545116279047</v>
      </c>
      <c r="H64" s="75"/>
      <c r="I64" s="75">
        <f t="shared" si="14"/>
        <v>7.5845876278232982</v>
      </c>
      <c r="J64" s="75"/>
      <c r="K64" s="75">
        <f t="shared" si="15"/>
        <v>13.551928847857221</v>
      </c>
      <c r="L64" s="75"/>
      <c r="M64" s="76">
        <f t="shared" si="20"/>
        <v>14.75606142123384</v>
      </c>
      <c r="N64" s="75"/>
      <c r="O64" s="75">
        <f t="shared" si="16"/>
        <v>0</v>
      </c>
      <c r="P64" s="75"/>
      <c r="Q64" s="77">
        <f t="shared" si="17"/>
        <v>71.653332605563904</v>
      </c>
      <c r="R64" s="78">
        <f t="shared" si="18"/>
        <v>16</v>
      </c>
      <c r="S64" s="37"/>
      <c r="T64" s="79"/>
      <c r="U64" s="37"/>
      <c r="V64" s="79"/>
      <c r="W64" s="79"/>
      <c r="X64" s="79"/>
    </row>
    <row r="65" spans="1:24" x14ac:dyDescent="0.25">
      <c r="A65" s="43">
        <v>2</v>
      </c>
      <c r="B65" s="80" t="s">
        <v>82</v>
      </c>
      <c r="C65" s="81">
        <f t="shared" si="11"/>
        <v>14.024729866166789</v>
      </c>
      <c r="D65" s="81"/>
      <c r="E65" s="82">
        <f t="shared" si="12"/>
        <v>14.69640333332989</v>
      </c>
      <c r="F65" s="81"/>
      <c r="G65" s="82">
        <f t="shared" si="13"/>
        <v>9.3463482558422797</v>
      </c>
      <c r="H65" s="81"/>
      <c r="I65" s="81">
        <f t="shared" si="14"/>
        <v>5.824966378290334</v>
      </c>
      <c r="J65" s="81"/>
      <c r="K65" s="81">
        <f t="shared" si="15"/>
        <v>14.737436014976542</v>
      </c>
      <c r="L65" s="81"/>
      <c r="M65" s="82">
        <f t="shared" si="20"/>
        <v>14.312837370704594</v>
      </c>
      <c r="N65" s="81"/>
      <c r="O65" s="81">
        <f t="shared" si="16"/>
        <v>0</v>
      </c>
      <c r="P65" s="81"/>
      <c r="Q65" s="83">
        <f t="shared" si="17"/>
        <v>72.942721219310428</v>
      </c>
      <c r="R65" s="84">
        <f t="shared" si="18"/>
        <v>15</v>
      </c>
      <c r="S65" s="48"/>
      <c r="T65" s="85"/>
      <c r="U65" s="48"/>
      <c r="V65" s="85"/>
      <c r="W65" s="85"/>
      <c r="X65" s="85"/>
    </row>
    <row r="66" spans="1:24" x14ac:dyDescent="0.25">
      <c r="A66" s="32">
        <v>2</v>
      </c>
      <c r="B66" s="74" t="s">
        <v>83</v>
      </c>
      <c r="C66" s="75">
        <f t="shared" si="11"/>
        <v>13.934299373566658</v>
      </c>
      <c r="D66" s="75"/>
      <c r="E66" s="76">
        <f t="shared" si="12"/>
        <v>13.808274069240309</v>
      </c>
      <c r="F66" s="75"/>
      <c r="G66" s="76">
        <f t="shared" si="13"/>
        <v>7.8409149448849949</v>
      </c>
      <c r="H66" s="75"/>
      <c r="I66" s="75">
        <f t="shared" si="14"/>
        <v>7.4376070496570925</v>
      </c>
      <c r="J66" s="75"/>
      <c r="K66" s="75">
        <f t="shared" si="15"/>
        <v>8</v>
      </c>
      <c r="L66" s="75"/>
      <c r="M66" s="76">
        <f t="shared" si="20"/>
        <v>14.357151827689174</v>
      </c>
      <c r="N66" s="75"/>
      <c r="O66" s="75">
        <f t="shared" si="16"/>
        <v>0</v>
      </c>
      <c r="P66" s="75"/>
      <c r="Q66" s="77">
        <f t="shared" si="17"/>
        <v>65.378247265038226</v>
      </c>
      <c r="R66" s="78">
        <f t="shared" si="18"/>
        <v>25</v>
      </c>
      <c r="S66" s="37"/>
      <c r="T66" s="79"/>
      <c r="U66" s="37"/>
      <c r="V66" s="79"/>
      <c r="W66" s="79"/>
      <c r="X66" s="79"/>
    </row>
    <row r="67" spans="1:24" x14ac:dyDescent="0.25">
      <c r="A67" s="43">
        <v>2</v>
      </c>
      <c r="B67" s="80" t="s">
        <v>84</v>
      </c>
      <c r="C67" s="81">
        <f t="shared" si="11"/>
        <v>13.622777660185422</v>
      </c>
      <c r="D67" s="81"/>
      <c r="E67" s="82">
        <f t="shared" si="12"/>
        <v>14.110634588819151</v>
      </c>
      <c r="F67" s="81"/>
      <c r="G67" s="82">
        <f t="shared" si="13"/>
        <v>6</v>
      </c>
      <c r="H67" s="81"/>
      <c r="I67" s="81">
        <f t="shared" si="14"/>
        <v>4.8167799767777444</v>
      </c>
      <c r="J67" s="81"/>
      <c r="K67" s="81">
        <f t="shared" si="15"/>
        <v>8</v>
      </c>
      <c r="L67" s="81"/>
      <c r="M67" s="82">
        <f t="shared" si="20"/>
        <v>11.477071527027793</v>
      </c>
      <c r="N67" s="81"/>
      <c r="O67" s="81">
        <f t="shared" si="16"/>
        <v>0</v>
      </c>
      <c r="P67" s="81"/>
      <c r="Q67" s="83">
        <f t="shared" si="17"/>
        <v>58.027263752810114</v>
      </c>
      <c r="R67" s="84">
        <f t="shared" si="18"/>
        <v>30</v>
      </c>
      <c r="S67" s="48"/>
      <c r="T67" s="85"/>
      <c r="U67" s="48"/>
      <c r="V67" s="85"/>
      <c r="W67" s="85"/>
      <c r="X67" s="85"/>
    </row>
    <row r="68" spans="1:24" x14ac:dyDescent="0.25">
      <c r="A68" s="32">
        <v>2</v>
      </c>
      <c r="B68" s="74" t="s">
        <v>85</v>
      </c>
      <c r="C68" s="75">
        <f t="shared" si="11"/>
        <v>13.2377698249198</v>
      </c>
      <c r="D68" s="75"/>
      <c r="E68" s="76">
        <f t="shared" si="12"/>
        <v>13.387444507387778</v>
      </c>
      <c r="F68" s="75"/>
      <c r="G68" s="76">
        <f t="shared" si="13"/>
        <v>6</v>
      </c>
      <c r="H68" s="75"/>
      <c r="I68" s="75">
        <f t="shared" si="14"/>
        <v>6.0618908806329479</v>
      </c>
      <c r="J68" s="75"/>
      <c r="K68" s="75">
        <f t="shared" si="15"/>
        <v>14.315595962932697</v>
      </c>
      <c r="L68" s="75"/>
      <c r="M68" s="76">
        <f t="shared" si="20"/>
        <v>10.042159188711759</v>
      </c>
      <c r="N68" s="75"/>
      <c r="O68" s="75">
        <f t="shared" si="16"/>
        <v>0</v>
      </c>
      <c r="P68" s="75"/>
      <c r="Q68" s="77">
        <f t="shared" si="17"/>
        <v>63.044860364584977</v>
      </c>
      <c r="R68" s="78">
        <f t="shared" si="18"/>
        <v>26</v>
      </c>
      <c r="S68" s="37"/>
      <c r="T68" s="79"/>
      <c r="U68" s="37"/>
      <c r="V68" s="79"/>
      <c r="W68" s="79"/>
      <c r="X68" s="79"/>
    </row>
    <row r="69" spans="1:24" x14ac:dyDescent="0.25">
      <c r="A69" s="43">
        <v>3</v>
      </c>
      <c r="B69" s="80" t="s">
        <v>86</v>
      </c>
      <c r="C69" s="81">
        <f t="shared" si="11"/>
        <v>11.48098195387278</v>
      </c>
      <c r="D69" s="81"/>
      <c r="E69" s="82">
        <f t="shared" si="12"/>
        <v>13.772311147011235</v>
      </c>
      <c r="F69" s="81"/>
      <c r="G69" s="82">
        <f t="shared" si="13"/>
        <v>6</v>
      </c>
      <c r="H69" s="81"/>
      <c r="I69" s="81">
        <f t="shared" si="14"/>
        <v>4</v>
      </c>
      <c r="J69" s="81"/>
      <c r="K69" s="81">
        <f t="shared" si="15"/>
        <v>15.975899645056785</v>
      </c>
      <c r="L69" s="81"/>
      <c r="M69" s="82">
        <f t="shared" si="20"/>
        <v>15</v>
      </c>
      <c r="N69" s="81"/>
      <c r="O69" s="81">
        <f t="shared" si="16"/>
        <v>0</v>
      </c>
      <c r="P69" s="81"/>
      <c r="Q69" s="83">
        <f t="shared" si="17"/>
        <v>66.229192745940793</v>
      </c>
      <c r="R69" s="84">
        <f t="shared" si="18"/>
        <v>23</v>
      </c>
      <c r="S69" s="48"/>
      <c r="T69" s="85"/>
      <c r="U69" s="48"/>
      <c r="V69" s="85"/>
      <c r="W69" s="85"/>
      <c r="X69" s="85"/>
    </row>
    <row r="70" spans="1:24" x14ac:dyDescent="0.25">
      <c r="A70" s="32">
        <v>3</v>
      </c>
      <c r="B70" s="74" t="s">
        <v>87</v>
      </c>
      <c r="C70" s="75">
        <f t="shared" si="11"/>
        <v>9.9999999999999982</v>
      </c>
      <c r="D70" s="75"/>
      <c r="E70" s="76">
        <f t="shared" si="12"/>
        <v>13.477966711879073</v>
      </c>
      <c r="F70" s="75"/>
      <c r="G70" s="76">
        <f t="shared" si="13"/>
        <v>8.9611359193245743</v>
      </c>
      <c r="H70" s="75"/>
      <c r="I70" s="75">
        <f t="shared" si="14"/>
        <v>10</v>
      </c>
      <c r="J70" s="75"/>
      <c r="K70" s="75">
        <f t="shared" si="15"/>
        <v>13.041239758120089</v>
      </c>
      <c r="L70" s="75"/>
      <c r="M70" s="76">
        <f t="shared" si="20"/>
        <v>10.883979506907554</v>
      </c>
      <c r="N70" s="75"/>
      <c r="O70" s="75">
        <f t="shared" si="16"/>
        <v>0</v>
      </c>
      <c r="P70" s="75"/>
      <c r="Q70" s="77">
        <f t="shared" si="17"/>
        <v>66.364321896231289</v>
      </c>
      <c r="R70" s="78">
        <f t="shared" si="18"/>
        <v>22</v>
      </c>
      <c r="S70" s="37"/>
      <c r="T70" s="79"/>
      <c r="U70" s="37"/>
      <c r="V70" s="79"/>
      <c r="W70" s="79"/>
      <c r="X70" s="79"/>
    </row>
    <row r="73" spans="1:24" x14ac:dyDescent="0.25">
      <c r="B73" s="86">
        <f>(31+28+31)/365</f>
        <v>0.24657534246575341</v>
      </c>
    </row>
    <row r="74" spans="1:24" x14ac:dyDescent="0.25">
      <c r="C74" s="88"/>
      <c r="D74" s="88"/>
    </row>
  </sheetData>
  <sheetProtection algorithmName="SHA-512" hashValue="1FJ0Mar4b1SDP+Ffjpp8n2mxMuyKJdoAsYqUWUcWf41sjFKXKvKpXZSxgmybBRXYxhF/YsvtPFlz8D5SX6AoLg==" saltValue="buSH7OsP0Yrfeq5QUTKUjQ==" spinCount="100000" sheet="1" objects="1" scenarios="1"/>
  <mergeCells count="8">
    <mergeCell ref="C1:F1"/>
    <mergeCell ref="G1:L1"/>
    <mergeCell ref="M1:P1"/>
    <mergeCell ref="Q1:X1"/>
    <mergeCell ref="C35:F35"/>
    <mergeCell ref="G35:L35"/>
    <mergeCell ref="M35:P35"/>
    <mergeCell ref="S35:X3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O17" sqref="O17"/>
    </sheetView>
  </sheetViews>
  <sheetFormatPr defaultRowHeight="13.8" x14ac:dyDescent="0.25"/>
  <cols>
    <col min="1" max="1" width="2.44140625" customWidth="1"/>
    <col min="2" max="3" width="8.33203125" customWidth="1"/>
    <col min="4" max="4" width="3.33203125" customWidth="1"/>
    <col min="5" max="5" width="8.21875" customWidth="1"/>
    <col min="6" max="6" width="3.33203125" customWidth="1"/>
    <col min="7" max="7" width="8.33203125" customWidth="1"/>
    <col min="8" max="8" width="3.33203125" customWidth="1"/>
    <col min="9" max="9" width="8.33203125" customWidth="1"/>
    <col min="10" max="10" width="3.33203125" customWidth="1"/>
    <col min="11" max="11" width="8.33203125" customWidth="1"/>
    <col min="12" max="12" width="3.33203125" customWidth="1"/>
    <col min="13" max="13" width="8.33203125" customWidth="1"/>
  </cols>
  <sheetData>
    <row r="1" spans="1:13" x14ac:dyDescent="0.25">
      <c r="A1" s="1"/>
      <c r="B1" s="1"/>
      <c r="C1" s="14" t="s">
        <v>88</v>
      </c>
      <c r="D1" s="16"/>
      <c r="E1" s="16"/>
      <c r="F1" s="15"/>
      <c r="G1" s="14" t="s">
        <v>89</v>
      </c>
      <c r="H1" s="15"/>
      <c r="I1" s="14" t="s">
        <v>90</v>
      </c>
      <c r="J1" s="16"/>
      <c r="K1" s="16"/>
      <c r="L1" s="16"/>
      <c r="M1" s="15"/>
    </row>
    <row r="2" spans="1:13" ht="34.200000000000003" x14ac:dyDescent="0.25">
      <c r="A2" s="3"/>
      <c r="B2" s="3" t="s">
        <v>49</v>
      </c>
      <c r="C2" s="2" t="s">
        <v>91</v>
      </c>
      <c r="D2" s="3"/>
      <c r="E2" s="2" t="s">
        <v>92</v>
      </c>
      <c r="F2" s="3"/>
      <c r="G2" s="2" t="s">
        <v>93</v>
      </c>
      <c r="H2" s="2" t="s">
        <v>7</v>
      </c>
      <c r="I2" s="2" t="s">
        <v>94</v>
      </c>
      <c r="J2" s="2" t="s">
        <v>7</v>
      </c>
      <c r="K2" s="2" t="s">
        <v>95</v>
      </c>
      <c r="L2" s="2" t="s">
        <v>7</v>
      </c>
      <c r="M2" s="2" t="s">
        <v>96</v>
      </c>
    </row>
    <row r="3" spans="1:13" x14ac:dyDescent="0.25">
      <c r="A3" s="4">
        <v>1</v>
      </c>
      <c r="B3" s="12" t="s">
        <v>18</v>
      </c>
      <c r="C3" s="4"/>
      <c r="D3" s="4"/>
      <c r="E3" s="17">
        <v>74331</v>
      </c>
      <c r="F3" s="4">
        <v>3</v>
      </c>
      <c r="G3" s="6">
        <f>VLOOKUP(B3,'[1]3月过程数据'!A:Q,17,FALSE)</f>
        <v>0.6533979186443255</v>
      </c>
      <c r="H3" s="7">
        <f>RANK(G3,$G$3:$G$33)</f>
        <v>3</v>
      </c>
      <c r="I3" s="5">
        <f>HLOOKUP(B3,[2]第3期!$1:$2,2,FALSE)</f>
        <v>77.48</v>
      </c>
      <c r="J3" s="7">
        <f>RANK(I3,$I$3:$I$33)</f>
        <v>7</v>
      </c>
      <c r="K3" s="18">
        <f>HLOOKUP(B3,[2]第3期!$1:$3,3,FALSE)</f>
        <v>10.44</v>
      </c>
      <c r="L3" s="7">
        <f>RANK(K3,$K$3:$K$33)</f>
        <v>16</v>
      </c>
      <c r="M3" s="19">
        <f>VLOOKUP(B3,'[1]3月过程数据'!A:AL,38,FALSE)</f>
        <v>145.25910062824127</v>
      </c>
    </row>
    <row r="4" spans="1:13" x14ac:dyDescent="0.25">
      <c r="A4" s="8">
        <v>1</v>
      </c>
      <c r="B4" s="13" t="s">
        <v>19</v>
      </c>
      <c r="C4" s="8"/>
      <c r="D4" s="8"/>
      <c r="E4" s="20">
        <v>135374</v>
      </c>
      <c r="F4" s="8">
        <v>2</v>
      </c>
      <c r="G4" s="10">
        <f>VLOOKUP(B4,'[1]3月过程数据'!A:Q,17,FALSE)</f>
        <v>0.36825171366384107</v>
      </c>
      <c r="H4" s="11">
        <f t="shared" ref="H4:H33" si="0">RANK(G4,$G$3:$G$33)</f>
        <v>12</v>
      </c>
      <c r="I4" s="9">
        <f>HLOOKUP(B4,[2]第3期!$1:$2,2,FALSE)</f>
        <v>71.28</v>
      </c>
      <c r="J4" s="11">
        <f t="shared" ref="J4:J33" si="1">RANK(I4,$I$3:$I$33)</f>
        <v>27</v>
      </c>
      <c r="K4" s="21">
        <f>HLOOKUP(B4,[2]第3期!$1:$3,3,FALSE)</f>
        <v>-10.46</v>
      </c>
      <c r="L4" s="11">
        <f t="shared" ref="L4:L33" si="2">RANK(K4,$K$3:$K$33)</f>
        <v>30</v>
      </c>
      <c r="M4" s="22">
        <f>VLOOKUP(B4,'[1]3月过程数据'!A:AL,38,FALSE)</f>
        <v>118.99908823153503</v>
      </c>
    </row>
    <row r="5" spans="1:13" x14ac:dyDescent="0.25">
      <c r="A5" s="4">
        <v>1</v>
      </c>
      <c r="B5" s="12" t="s">
        <v>20</v>
      </c>
      <c r="C5" s="4"/>
      <c r="D5" s="4"/>
      <c r="E5" s="17">
        <v>56061</v>
      </c>
      <c r="F5" s="4">
        <v>4</v>
      </c>
      <c r="G5" s="6">
        <f>VLOOKUP(B5,'[1]3月过程数据'!A:Q,17,FALSE)</f>
        <v>0.2874830186956075</v>
      </c>
      <c r="H5" s="7">
        <f t="shared" si="0"/>
        <v>16</v>
      </c>
      <c r="I5" s="5">
        <f>HLOOKUP(B5,[2]第3期!$1:$2,2,FALSE)</f>
        <v>76.41</v>
      </c>
      <c r="J5" s="7">
        <f t="shared" si="1"/>
        <v>10</v>
      </c>
      <c r="K5" s="18">
        <f>HLOOKUP(B5,[2]第3期!$1:$3,3,FALSE)</f>
        <v>14.95</v>
      </c>
      <c r="L5" s="7">
        <f t="shared" si="2"/>
        <v>11</v>
      </c>
      <c r="M5" s="19">
        <f>VLOOKUP(B5,'[1]3月过程数据'!A:AL,38,FALSE)</f>
        <v>518.08485134461489</v>
      </c>
    </row>
    <row r="6" spans="1:13" x14ac:dyDescent="0.25">
      <c r="A6" s="8">
        <v>1</v>
      </c>
      <c r="B6" s="13" t="s">
        <v>21</v>
      </c>
      <c r="C6" s="8"/>
      <c r="D6" s="8"/>
      <c r="E6" s="20">
        <v>51890</v>
      </c>
      <c r="F6" s="8">
        <v>5</v>
      </c>
      <c r="G6" s="10">
        <f>VLOOKUP(B6,'[1]3月过程数据'!A:Q,17,FALSE)</f>
        <v>0.35215637730951427</v>
      </c>
      <c r="H6" s="11">
        <f t="shared" si="0"/>
        <v>13</v>
      </c>
      <c r="I6" s="9">
        <f>HLOOKUP(B6,[2]第3期!$1:$2,2,FALSE)</f>
        <v>82.77</v>
      </c>
      <c r="J6" s="11">
        <f t="shared" si="1"/>
        <v>1</v>
      </c>
      <c r="K6" s="21">
        <f>HLOOKUP(B6,[2]第3期!$1:$3,3,FALSE)</f>
        <v>37.82</v>
      </c>
      <c r="L6" s="11">
        <f t="shared" si="2"/>
        <v>1</v>
      </c>
      <c r="M6" s="22">
        <f>VLOOKUP(B6,'[1]3月过程数据'!A:AL,38,FALSE)</f>
        <v>82.757144081344848</v>
      </c>
    </row>
    <row r="7" spans="1:13" x14ac:dyDescent="0.25">
      <c r="A7" s="4">
        <v>1</v>
      </c>
      <c r="B7" s="12" t="s">
        <v>22</v>
      </c>
      <c r="C7" s="4"/>
      <c r="D7" s="4"/>
      <c r="E7" s="17">
        <v>14</v>
      </c>
      <c r="F7" s="4">
        <v>23</v>
      </c>
      <c r="G7" s="6">
        <f>VLOOKUP(B7,'[1]3月过程数据'!A:Q,17,FALSE)</f>
        <v>0.54992664531173785</v>
      </c>
      <c r="H7" s="7">
        <f t="shared" si="0"/>
        <v>4</v>
      </c>
      <c r="I7" s="5">
        <f>HLOOKUP(B7,[2]第3期!$1:$2,2,FALSE)</f>
        <v>74.540000000000006</v>
      </c>
      <c r="J7" s="7">
        <f t="shared" si="1"/>
        <v>16</v>
      </c>
      <c r="K7" s="18">
        <f>HLOOKUP(B7,[2]第3期!$1:$3,3,FALSE)</f>
        <v>15.35</v>
      </c>
      <c r="L7" s="7">
        <f t="shared" si="2"/>
        <v>10</v>
      </c>
      <c r="M7" s="19">
        <f>VLOOKUP(B7,'[1]3月过程数据'!A:AL,38,FALSE)</f>
        <v>494.62611722259163</v>
      </c>
    </row>
    <row r="8" spans="1:13" x14ac:dyDescent="0.25">
      <c r="A8" s="8">
        <v>1</v>
      </c>
      <c r="B8" s="13" t="s">
        <v>23</v>
      </c>
      <c r="C8" s="8"/>
      <c r="D8" s="8"/>
      <c r="E8" s="20">
        <v>1942</v>
      </c>
      <c r="F8" s="8">
        <v>10</v>
      </c>
      <c r="G8" s="10">
        <f>VLOOKUP(B8,'[1]3月过程数据'!A:Q,17,FALSE)</f>
        <v>0.30337067488595765</v>
      </c>
      <c r="H8" s="11">
        <f t="shared" si="0"/>
        <v>15</v>
      </c>
      <c r="I8" s="9">
        <f>HLOOKUP(B8,[2]第3期!$1:$2,2,FALSE)</f>
        <v>79.44</v>
      </c>
      <c r="J8" s="11">
        <f t="shared" si="1"/>
        <v>2</v>
      </c>
      <c r="K8" s="21">
        <f>HLOOKUP(B8,[2]第3期!$1:$3,3,FALSE)</f>
        <v>23.39</v>
      </c>
      <c r="L8" s="11">
        <f t="shared" si="2"/>
        <v>4</v>
      </c>
      <c r="M8" s="22">
        <f>VLOOKUP(B8,'[1]3月过程数据'!A:AL,38,FALSE)</f>
        <v>75.0980438566732</v>
      </c>
    </row>
    <row r="9" spans="1:13" x14ac:dyDescent="0.25">
      <c r="A9" s="4">
        <v>1</v>
      </c>
      <c r="B9" s="12" t="s">
        <v>24</v>
      </c>
      <c r="C9" s="4"/>
      <c r="D9" s="4"/>
      <c r="E9" s="17">
        <v>0</v>
      </c>
      <c r="F9" s="4">
        <v>28</v>
      </c>
      <c r="G9" s="6">
        <f>VLOOKUP(B9,'[1]3月过程数据'!A:Q,17,FALSE)</f>
        <v>8.3183656141267562E-2</v>
      </c>
      <c r="H9" s="7">
        <f t="shared" si="0"/>
        <v>28</v>
      </c>
      <c r="I9" s="5">
        <f>HLOOKUP(B9,[2]第3期!$1:$2,2,FALSE)</f>
        <v>75.84</v>
      </c>
      <c r="J9" s="7">
        <f t="shared" si="1"/>
        <v>12</v>
      </c>
      <c r="K9" s="18">
        <f>HLOOKUP(B9,[2]第3期!$1:$3,3,FALSE)</f>
        <v>17.36</v>
      </c>
      <c r="L9" s="7">
        <f t="shared" si="2"/>
        <v>6</v>
      </c>
      <c r="M9" s="19">
        <f>VLOOKUP(B9,'[1]3月过程数据'!A:AL,38,FALSE)</f>
        <v>491.9679012932109</v>
      </c>
    </row>
    <row r="10" spans="1:13" x14ac:dyDescent="0.25">
      <c r="A10" s="8">
        <v>1</v>
      </c>
      <c r="B10" s="13" t="s">
        <v>25</v>
      </c>
      <c r="C10" s="8"/>
      <c r="D10" s="8"/>
      <c r="E10" s="20">
        <v>330</v>
      </c>
      <c r="F10" s="8">
        <v>15</v>
      </c>
      <c r="G10" s="10">
        <f>VLOOKUP(B10,'[1]3月过程数据'!A:Q,17,FALSE)</f>
        <v>0.96877848343722528</v>
      </c>
      <c r="H10" s="11">
        <f t="shared" si="0"/>
        <v>1</v>
      </c>
      <c r="I10" s="9">
        <f>HLOOKUP(B10,[2]第3期!$1:$2,2,FALSE)</f>
        <v>74.959999999999994</v>
      </c>
      <c r="J10" s="11">
        <f t="shared" si="1"/>
        <v>15</v>
      </c>
      <c r="K10" s="21">
        <f>HLOOKUP(B10,[2]第3期!$1:$3,3,FALSE)</f>
        <v>10.15</v>
      </c>
      <c r="L10" s="11">
        <f t="shared" si="2"/>
        <v>17</v>
      </c>
      <c r="M10" s="22">
        <f>VLOOKUP(B10,'[1]3月过程数据'!A:AL,38,FALSE)</f>
        <v>281.00722571137959</v>
      </c>
    </row>
    <row r="11" spans="1:13" x14ac:dyDescent="0.25">
      <c r="A11" s="4">
        <v>1</v>
      </c>
      <c r="B11" s="12" t="s">
        <v>26</v>
      </c>
      <c r="C11" s="4"/>
      <c r="D11" s="4"/>
      <c r="E11" s="17">
        <v>904</v>
      </c>
      <c r="F11" s="4">
        <v>11</v>
      </c>
      <c r="G11" s="6">
        <f>VLOOKUP(B11,'[1]3月过程数据'!A:Q,17,FALSE)</f>
        <v>0.51249164752080112</v>
      </c>
      <c r="H11" s="7">
        <f t="shared" si="0"/>
        <v>6</v>
      </c>
      <c r="I11" s="5">
        <f>HLOOKUP(B11,[2]第3期!$1:$2,2,FALSE)</f>
        <v>76.680000000000007</v>
      </c>
      <c r="J11" s="7">
        <f t="shared" si="1"/>
        <v>9</v>
      </c>
      <c r="K11" s="18">
        <f>HLOOKUP(B11,[2]第3期!$1:$3,3,FALSE)</f>
        <v>16.82</v>
      </c>
      <c r="L11" s="7">
        <f t="shared" si="2"/>
        <v>7</v>
      </c>
      <c r="M11" s="19">
        <f>VLOOKUP(B11,'[1]3月过程数据'!A:AL,38,FALSE)</f>
        <v>202.15104943752345</v>
      </c>
    </row>
    <row r="12" spans="1:13" x14ac:dyDescent="0.25">
      <c r="A12" s="8">
        <v>1</v>
      </c>
      <c r="B12" s="13" t="s">
        <v>27</v>
      </c>
      <c r="C12" s="8"/>
      <c r="D12" s="8"/>
      <c r="E12" s="20">
        <v>9552</v>
      </c>
      <c r="F12" s="8">
        <v>7</v>
      </c>
      <c r="G12" s="10">
        <f>VLOOKUP(B12,'[1]3月过程数据'!A:Q,17,FALSE)</f>
        <v>8.6148190286464796E-2</v>
      </c>
      <c r="H12" s="11">
        <f t="shared" si="0"/>
        <v>27</v>
      </c>
      <c r="I12" s="9">
        <f>HLOOKUP(B12,[2]第3期!$1:$2,2,FALSE)</f>
        <v>76.77</v>
      </c>
      <c r="J12" s="11">
        <f t="shared" si="1"/>
        <v>8</v>
      </c>
      <c r="K12" s="21">
        <f>HLOOKUP(B12,[2]第3期!$1:$3,3,FALSE)</f>
        <v>22.07</v>
      </c>
      <c r="L12" s="11">
        <f t="shared" si="2"/>
        <v>5</v>
      </c>
      <c r="M12" s="22">
        <f>VLOOKUP(B12,'[1]3月过程数据'!A:AL,38,FALSE)</f>
        <v>27.654033283433964</v>
      </c>
    </row>
    <row r="13" spans="1:13" x14ac:dyDescent="0.25">
      <c r="A13" s="4">
        <v>1</v>
      </c>
      <c r="B13" s="12" t="s">
        <v>28</v>
      </c>
      <c r="C13" s="4"/>
      <c r="D13" s="4"/>
      <c r="E13" s="17">
        <v>277101</v>
      </c>
      <c r="F13" s="4">
        <v>1</v>
      </c>
      <c r="G13" s="6">
        <f>VLOOKUP(B13,'[1]3月过程数据'!A:Q,17,FALSE)</f>
        <v>0.40509613562484514</v>
      </c>
      <c r="H13" s="7">
        <f t="shared" si="0"/>
        <v>9</v>
      </c>
      <c r="I13" s="5">
        <f>HLOOKUP(B13,[2]第3期!$1:$2,2,FALSE)</f>
        <v>79.069999999999993</v>
      </c>
      <c r="J13" s="7">
        <f t="shared" si="1"/>
        <v>3</v>
      </c>
      <c r="K13" s="18">
        <f>HLOOKUP(B13,[2]第3期!$1:$3,3,FALSE)</f>
        <v>16.75</v>
      </c>
      <c r="L13" s="7">
        <f t="shared" si="2"/>
        <v>8</v>
      </c>
      <c r="M13" s="19">
        <f>VLOOKUP(B13,'[1]3月过程数据'!A:AL,38,FALSE)</f>
        <v>375.08249854606527</v>
      </c>
    </row>
    <row r="14" spans="1:13" x14ac:dyDescent="0.25">
      <c r="A14" s="8">
        <v>2</v>
      </c>
      <c r="B14" s="13" t="s">
        <v>29</v>
      </c>
      <c r="C14" s="8"/>
      <c r="D14" s="8"/>
      <c r="E14" s="20">
        <v>244</v>
      </c>
      <c r="F14" s="8">
        <v>17</v>
      </c>
      <c r="G14" s="10">
        <f>VLOOKUP(B14,'[1]3月过程数据'!A:Q,17,FALSE)</f>
        <v>0.40511310667878969</v>
      </c>
      <c r="H14" s="11">
        <f t="shared" si="0"/>
        <v>8</v>
      </c>
      <c r="I14" s="9">
        <f>HLOOKUP(B14,[2]第3期!$1:$2,2,FALSE)</f>
        <v>75.58</v>
      </c>
      <c r="J14" s="11">
        <f t="shared" si="1"/>
        <v>13</v>
      </c>
      <c r="K14" s="21">
        <f>HLOOKUP(B14,[2]第3期!$1:$3,3,FALSE)</f>
        <v>1.29</v>
      </c>
      <c r="L14" s="11">
        <f t="shared" si="2"/>
        <v>26</v>
      </c>
      <c r="M14" s="22">
        <f>VLOOKUP(B14,'[1]3月过程数据'!A:AL,38,FALSE)</f>
        <v>439.95721454302713</v>
      </c>
    </row>
    <row r="15" spans="1:13" x14ac:dyDescent="0.25">
      <c r="A15" s="4">
        <v>2</v>
      </c>
      <c r="B15" s="12" t="s">
        <v>30</v>
      </c>
      <c r="C15" s="4"/>
      <c r="D15" s="4"/>
      <c r="E15" s="17">
        <v>5259</v>
      </c>
      <c r="F15" s="4">
        <v>9</v>
      </c>
      <c r="G15" s="6">
        <f>VLOOKUP(B15,'[1]3月过程数据'!A:Q,17,FALSE)</f>
        <v>0.18326512630436839</v>
      </c>
      <c r="H15" s="7">
        <f t="shared" si="0"/>
        <v>23</v>
      </c>
      <c r="I15" s="5">
        <f>HLOOKUP(B15,[2]第3期!$1:$2,2,FALSE)</f>
        <v>70.459999999999994</v>
      </c>
      <c r="J15" s="7">
        <f t="shared" si="1"/>
        <v>28</v>
      </c>
      <c r="K15" s="18">
        <f>HLOOKUP(B15,[2]第3期!$1:$3,3,FALSE)</f>
        <v>5.65</v>
      </c>
      <c r="L15" s="7">
        <f t="shared" si="2"/>
        <v>21</v>
      </c>
      <c r="M15" s="19">
        <f>VLOOKUP(B15,'[1]3月过程数据'!A:AL,38,FALSE)</f>
        <v>100.86326796624117</v>
      </c>
    </row>
    <row r="16" spans="1:13" x14ac:dyDescent="0.25">
      <c r="A16" s="8">
        <v>2</v>
      </c>
      <c r="B16" s="13" t="s">
        <v>31</v>
      </c>
      <c r="C16" s="8"/>
      <c r="D16" s="8"/>
      <c r="E16" s="20">
        <v>88</v>
      </c>
      <c r="F16" s="8">
        <v>19</v>
      </c>
      <c r="G16" s="10">
        <f>VLOOKUP(B16,'[1]3月过程数据'!A:Q,17,FALSE)</f>
        <v>0.19968724564597551</v>
      </c>
      <c r="H16" s="11">
        <f t="shared" si="0"/>
        <v>21</v>
      </c>
      <c r="I16" s="9">
        <f>HLOOKUP(B16,[2]第3期!$1:$2,2,FALSE)</f>
        <v>73.489999999999995</v>
      </c>
      <c r="J16" s="11">
        <f t="shared" si="1"/>
        <v>20</v>
      </c>
      <c r="K16" s="21">
        <f>HLOOKUP(B16,[2]第3期!$1:$3,3,FALSE)</f>
        <v>6.42</v>
      </c>
      <c r="L16" s="11">
        <f t="shared" si="2"/>
        <v>19</v>
      </c>
      <c r="M16" s="22">
        <f>VLOOKUP(B16,'[1]3月过程数据'!A:AL,38,FALSE)</f>
        <v>528.91815881365983</v>
      </c>
    </row>
    <row r="17" spans="1:13" x14ac:dyDescent="0.25">
      <c r="A17" s="4">
        <v>2</v>
      </c>
      <c r="B17" s="12" t="s">
        <v>32</v>
      </c>
      <c r="C17" s="4"/>
      <c r="D17" s="4"/>
      <c r="E17" s="17">
        <v>3</v>
      </c>
      <c r="F17" s="4">
        <v>25</v>
      </c>
      <c r="G17" s="6">
        <f>VLOOKUP(B17,'[1]3月过程数据'!A:Q,17,FALSE)</f>
        <v>0.42772042646809949</v>
      </c>
      <c r="H17" s="7">
        <f t="shared" si="0"/>
        <v>7</v>
      </c>
      <c r="I17" s="5">
        <f>HLOOKUP(B17,[2]第3期!$1:$2,2,FALSE)</f>
        <v>69.900000000000006</v>
      </c>
      <c r="J17" s="7">
        <f t="shared" si="1"/>
        <v>30</v>
      </c>
      <c r="K17" s="18">
        <f>HLOOKUP(B17,[2]第3期!$1:$3,3,FALSE)</f>
        <v>-8.4600000000000009</v>
      </c>
      <c r="L17" s="7">
        <f t="shared" si="2"/>
        <v>28</v>
      </c>
      <c r="M17" s="19">
        <f>VLOOKUP(B17,'[1]3月过程数据'!A:AL,38,FALSE)</f>
        <v>277.54273142663732</v>
      </c>
    </row>
    <row r="18" spans="1:13" x14ac:dyDescent="0.25">
      <c r="A18" s="8">
        <v>2</v>
      </c>
      <c r="B18" s="13" t="s">
        <v>33</v>
      </c>
      <c r="C18" s="8"/>
      <c r="D18" s="8"/>
      <c r="E18" s="20">
        <v>51</v>
      </c>
      <c r="F18" s="8">
        <v>20</v>
      </c>
      <c r="G18" s="10">
        <f>VLOOKUP(B18,'[1]3月过程数据'!A:Q,17,FALSE)</f>
        <v>0.12294861697211878</v>
      </c>
      <c r="H18" s="11">
        <f t="shared" si="0"/>
        <v>24</v>
      </c>
      <c r="I18" s="9">
        <f>HLOOKUP(B18,[2]第3期!$1:$2,2,FALSE)</f>
        <v>77.52</v>
      </c>
      <c r="J18" s="11">
        <f t="shared" si="1"/>
        <v>6</v>
      </c>
      <c r="K18" s="21">
        <f>HLOOKUP(B18,[2]第3期!$1:$3,3,FALSE)</f>
        <v>10.84</v>
      </c>
      <c r="L18" s="11">
        <f t="shared" si="2"/>
        <v>15</v>
      </c>
      <c r="M18" s="22">
        <f>VLOOKUP(B18,'[1]3月过程数据'!A:AL,38,FALSE)</f>
        <v>255.9429070185347</v>
      </c>
    </row>
    <row r="19" spans="1:13" x14ac:dyDescent="0.25">
      <c r="A19" s="4">
        <v>2</v>
      </c>
      <c r="B19" s="12" t="s">
        <v>34</v>
      </c>
      <c r="C19" s="4"/>
      <c r="D19" s="4"/>
      <c r="E19" s="17">
        <v>380</v>
      </c>
      <c r="F19" s="4">
        <v>13</v>
      </c>
      <c r="G19" s="6">
        <f>VLOOKUP(B19,'[1]3月过程数据'!A:Q,17,FALSE)</f>
        <v>0.52319256230297473</v>
      </c>
      <c r="H19" s="7">
        <f t="shared" si="0"/>
        <v>5</v>
      </c>
      <c r="I19" s="5">
        <f>HLOOKUP(B19,[2]第3期!$1:$2,2,FALSE)</f>
        <v>73.89</v>
      </c>
      <c r="J19" s="7">
        <f t="shared" si="1"/>
        <v>19</v>
      </c>
      <c r="K19" s="18">
        <f>HLOOKUP(B19,[2]第3期!$1:$3,3,FALSE)</f>
        <v>5.67</v>
      </c>
      <c r="L19" s="7">
        <f t="shared" si="2"/>
        <v>20</v>
      </c>
      <c r="M19" s="19">
        <f>VLOOKUP(B19,'[1]3月过程数据'!A:AL,38,FALSE)</f>
        <v>199.36270694567679</v>
      </c>
    </row>
    <row r="20" spans="1:13" x14ac:dyDescent="0.25">
      <c r="A20" s="8">
        <v>2</v>
      </c>
      <c r="B20" s="13" t="s">
        <v>35</v>
      </c>
      <c r="C20" s="8"/>
      <c r="D20" s="8"/>
      <c r="E20" s="20">
        <v>215</v>
      </c>
      <c r="F20" s="8">
        <v>18</v>
      </c>
      <c r="G20" s="10">
        <f>VLOOKUP(B20,'[1]3月过程数据'!A:Q,17,FALSE)</f>
        <v>0.37667633430166914</v>
      </c>
      <c r="H20" s="11">
        <f t="shared" si="0"/>
        <v>11</v>
      </c>
      <c r="I20" s="9">
        <f>HLOOKUP(B20,[2]第3期!$1:$2,2,FALSE)</f>
        <v>78.64</v>
      </c>
      <c r="J20" s="11">
        <f t="shared" si="1"/>
        <v>4</v>
      </c>
      <c r="K20" s="21">
        <f>HLOOKUP(B20,[2]第3期!$1:$3,3,FALSE)</f>
        <v>25.96</v>
      </c>
      <c r="L20" s="11">
        <f t="shared" si="2"/>
        <v>3</v>
      </c>
      <c r="M20" s="22">
        <f>VLOOKUP(B20,'[1]3月过程数据'!A:AL,38,FALSE)</f>
        <v>590.94819275758721</v>
      </c>
    </row>
    <row r="21" spans="1:13" x14ac:dyDescent="0.25">
      <c r="A21" s="4">
        <v>2</v>
      </c>
      <c r="B21" s="12" t="s">
        <v>36</v>
      </c>
      <c r="C21" s="4"/>
      <c r="D21" s="4"/>
      <c r="E21" s="17">
        <v>19454</v>
      </c>
      <c r="F21" s="4">
        <v>6</v>
      </c>
      <c r="G21" s="6">
        <f>VLOOKUP(B21,'[1]3月过程数据'!A:Q,17,FALSE)</f>
        <v>0.22924760889544027</v>
      </c>
      <c r="H21" s="7">
        <f t="shared" si="0"/>
        <v>20</v>
      </c>
      <c r="I21" s="5">
        <f>HLOOKUP(B21,[2]第3期!$1:$2,2,FALSE)</f>
        <v>70.239999999999995</v>
      </c>
      <c r="J21" s="7">
        <f t="shared" si="1"/>
        <v>29</v>
      </c>
      <c r="K21" s="18">
        <f>HLOOKUP(B21,[2]第3期!$1:$3,3,FALSE)</f>
        <v>4.13</v>
      </c>
      <c r="L21" s="7">
        <f t="shared" si="2"/>
        <v>22</v>
      </c>
      <c r="M21" s="19">
        <f>VLOOKUP(B21,'[1]3月过程数据'!A:AL,38,FALSE)</f>
        <v>396.85948862409606</v>
      </c>
    </row>
    <row r="22" spans="1:13" x14ac:dyDescent="0.25">
      <c r="A22" s="8">
        <v>2</v>
      </c>
      <c r="B22" s="13" t="s">
        <v>37</v>
      </c>
      <c r="C22" s="8"/>
      <c r="D22" s="8"/>
      <c r="E22" s="20">
        <v>0</v>
      </c>
      <c r="F22" s="8">
        <v>28</v>
      </c>
      <c r="G22" s="10">
        <f>VLOOKUP(B22,'[1]3月过程数据'!A:Q,17,FALSE)</f>
        <v>9.886218599756251E-2</v>
      </c>
      <c r="H22" s="11">
        <f t="shared" si="0"/>
        <v>26</v>
      </c>
      <c r="I22" s="9">
        <f>HLOOKUP(B22,[2]第3期!$1:$2,2,FALSE)</f>
        <v>69.489999999999995</v>
      </c>
      <c r="J22" s="11">
        <f t="shared" si="1"/>
        <v>31</v>
      </c>
      <c r="K22" s="21">
        <f>HLOOKUP(B22,[2]第3期!$1:$3,3,FALSE)</f>
        <v>-9.31</v>
      </c>
      <c r="L22" s="11">
        <f t="shared" si="2"/>
        <v>29</v>
      </c>
      <c r="M22" s="22">
        <f>VLOOKUP(B22,'[1]3月过程数据'!A:AL,38,FALSE)</f>
        <v>934.98708369300823</v>
      </c>
    </row>
    <row r="23" spans="1:13" x14ac:dyDescent="0.25">
      <c r="A23" s="4">
        <v>2</v>
      </c>
      <c r="B23" s="12" t="s">
        <v>38</v>
      </c>
      <c r="C23" s="4"/>
      <c r="D23" s="4"/>
      <c r="E23" s="17">
        <v>306</v>
      </c>
      <c r="F23" s="4">
        <v>16</v>
      </c>
      <c r="G23" s="6">
        <f>VLOOKUP(B23,'[1]3月过程数据'!A:Q,17,FALSE)</f>
        <v>3.4985212806994986E-2</v>
      </c>
      <c r="H23" s="7">
        <f t="shared" si="0"/>
        <v>31</v>
      </c>
      <c r="I23" s="5">
        <f>HLOOKUP(B23,[2]第3期!$1:$2,2,FALSE)</f>
        <v>73.11</v>
      </c>
      <c r="J23" s="7">
        <f t="shared" si="1"/>
        <v>22</v>
      </c>
      <c r="K23" s="18">
        <f>HLOOKUP(B23,[2]第3期!$1:$3,3,FALSE)</f>
        <v>10.89</v>
      </c>
      <c r="L23" s="7">
        <f t="shared" si="2"/>
        <v>14</v>
      </c>
      <c r="M23" s="19">
        <f>VLOOKUP(B23,'[1]3月过程数据'!A:AL,38,FALSE)</f>
        <v>540.4654751189405</v>
      </c>
    </row>
    <row r="24" spans="1:13" x14ac:dyDescent="0.25">
      <c r="A24" s="8">
        <v>2</v>
      </c>
      <c r="B24" s="13" t="s">
        <v>39</v>
      </c>
      <c r="C24" s="8"/>
      <c r="D24" s="8"/>
      <c r="E24" s="20">
        <v>14</v>
      </c>
      <c r="F24" s="8">
        <v>23</v>
      </c>
      <c r="G24" s="10">
        <f>VLOOKUP(B24,'[1]3月过程数据'!A:Q,17,FALSE)</f>
        <v>0.25242304443875879</v>
      </c>
      <c r="H24" s="11">
        <f t="shared" si="0"/>
        <v>19</v>
      </c>
      <c r="I24" s="9">
        <f>HLOOKUP(B24,[2]第3期!$1:$2,2,FALSE)</f>
        <v>74.349999999999994</v>
      </c>
      <c r="J24" s="11">
        <f t="shared" si="1"/>
        <v>17</v>
      </c>
      <c r="K24" s="21">
        <f>HLOOKUP(B24,[2]第3期!$1:$3,3,FALSE)</f>
        <v>12.1</v>
      </c>
      <c r="L24" s="11">
        <f t="shared" si="2"/>
        <v>12</v>
      </c>
      <c r="M24" s="22">
        <f>VLOOKUP(B24,'[1]3月过程数据'!A:AL,38,FALSE)</f>
        <v>95.546220105697827</v>
      </c>
    </row>
    <row r="25" spans="1:13" x14ac:dyDescent="0.25">
      <c r="A25" s="4">
        <v>2</v>
      </c>
      <c r="B25" s="12" t="s">
        <v>40</v>
      </c>
      <c r="C25" s="4"/>
      <c r="D25" s="4"/>
      <c r="E25" s="17">
        <v>0</v>
      </c>
      <c r="F25" s="4">
        <v>28</v>
      </c>
      <c r="G25" s="6">
        <f>VLOOKUP(B25,'[1]3月过程数据'!A:Q,17,FALSE)</f>
        <v>0.27635853663458237</v>
      </c>
      <c r="H25" s="7">
        <f t="shared" si="0"/>
        <v>17</v>
      </c>
      <c r="I25" s="5">
        <f>HLOOKUP(B25,[2]第3期!$1:$2,2,FALSE)</f>
        <v>71.73</v>
      </c>
      <c r="J25" s="7">
        <f t="shared" si="1"/>
        <v>25</v>
      </c>
      <c r="K25" s="18">
        <f>HLOOKUP(B25,[2]第3期!$1:$3,3,FALSE)</f>
        <v>1.47</v>
      </c>
      <c r="L25" s="7">
        <f t="shared" si="2"/>
        <v>25</v>
      </c>
      <c r="M25" s="19">
        <f>VLOOKUP(B25,'[1]3月过程数据'!A:AL,38,FALSE)</f>
        <v>264.34207074681677</v>
      </c>
    </row>
    <row r="26" spans="1:13" x14ac:dyDescent="0.25">
      <c r="A26" s="8">
        <v>2</v>
      </c>
      <c r="B26" s="13" t="s">
        <v>41</v>
      </c>
      <c r="C26" s="8"/>
      <c r="D26" s="8"/>
      <c r="E26" s="20">
        <v>26</v>
      </c>
      <c r="F26" s="8">
        <v>21</v>
      </c>
      <c r="G26" s="10">
        <f>VLOOKUP(B26,'[1]3月过程数据'!A:Q,17,FALSE)</f>
        <v>6.3224925657111936E-2</v>
      </c>
      <c r="H26" s="11">
        <f t="shared" si="0"/>
        <v>29</v>
      </c>
      <c r="I26" s="9">
        <f>HLOOKUP(B26,[2]第3期!$1:$2,2,FALSE)</f>
        <v>74.069999999999993</v>
      </c>
      <c r="J26" s="11">
        <f t="shared" si="1"/>
        <v>18</v>
      </c>
      <c r="K26" s="21">
        <f>HLOOKUP(B26,[2]第3期!$1:$3,3,FALSE)</f>
        <v>10.029999999999999</v>
      </c>
      <c r="L26" s="11">
        <f t="shared" si="2"/>
        <v>18</v>
      </c>
      <c r="M26" s="22">
        <f>VLOOKUP(B26,'[1]3月过程数据'!A:AL,38,FALSE)</f>
        <v>317.28432076905523</v>
      </c>
    </row>
    <row r="27" spans="1:13" x14ac:dyDescent="0.25">
      <c r="A27" s="4">
        <v>2</v>
      </c>
      <c r="B27" s="12" t="s">
        <v>42</v>
      </c>
      <c r="C27" s="4"/>
      <c r="D27" s="4"/>
      <c r="E27" s="17">
        <v>8516</v>
      </c>
      <c r="F27" s="4">
        <v>8</v>
      </c>
      <c r="G27" s="6">
        <f>VLOOKUP(B27,'[1]3月过程数据'!A:Q,17,FALSE)</f>
        <v>0.31716832187420424</v>
      </c>
      <c r="H27" s="7">
        <f t="shared" si="0"/>
        <v>14</v>
      </c>
      <c r="I27" s="5">
        <f>HLOOKUP(B27,[2]第3期!$1:$2,2,FALSE)</f>
        <v>76.23</v>
      </c>
      <c r="J27" s="7">
        <f t="shared" si="1"/>
        <v>11</v>
      </c>
      <c r="K27" s="18">
        <f>HLOOKUP(B27,[2]第3期!$1:$3,3,FALSE)</f>
        <v>16.75</v>
      </c>
      <c r="L27" s="7">
        <f t="shared" si="2"/>
        <v>8</v>
      </c>
      <c r="M27" s="19">
        <f>VLOOKUP(B27,'[1]3月过程数据'!A:AL,38,FALSE)</f>
        <v>217.87024970415976</v>
      </c>
    </row>
    <row r="28" spans="1:13" x14ac:dyDescent="0.25">
      <c r="A28" s="8">
        <v>2</v>
      </c>
      <c r="B28" s="13" t="s">
        <v>43</v>
      </c>
      <c r="C28" s="8"/>
      <c r="D28" s="8"/>
      <c r="E28" s="20">
        <v>2</v>
      </c>
      <c r="F28" s="8">
        <v>26</v>
      </c>
      <c r="G28" s="10">
        <f>VLOOKUP(B28,'[1]3月过程数据'!A:Q,17,FALSE)</f>
        <v>0.25414991471734893</v>
      </c>
      <c r="H28" s="11">
        <f t="shared" si="0"/>
        <v>18</v>
      </c>
      <c r="I28" s="9">
        <f>HLOOKUP(B28,[2]第3期!$1:$2,2,FALSE)</f>
        <v>73.44</v>
      </c>
      <c r="J28" s="11">
        <f t="shared" si="1"/>
        <v>21</v>
      </c>
      <c r="K28" s="21">
        <f>HLOOKUP(B28,[2]第3期!$1:$3,3,FALSE)</f>
        <v>2.64</v>
      </c>
      <c r="L28" s="11">
        <f t="shared" si="2"/>
        <v>24</v>
      </c>
      <c r="M28" s="22">
        <f>VLOOKUP(B28,'[1]3月过程数据'!A:AL,38,FALSE)</f>
        <v>469.94294184535414</v>
      </c>
    </row>
    <row r="29" spans="1:13" x14ac:dyDescent="0.25">
      <c r="A29" s="4">
        <v>2</v>
      </c>
      <c r="B29" s="12" t="s">
        <v>44</v>
      </c>
      <c r="C29" s="4"/>
      <c r="D29" s="4"/>
      <c r="E29" s="17">
        <v>2</v>
      </c>
      <c r="F29" s="4">
        <v>26</v>
      </c>
      <c r="G29" s="6">
        <f>VLOOKUP(B29,'[1]3月过程数据'!A:Q,17,FALSE)</f>
        <v>0.37832912433082572</v>
      </c>
      <c r="H29" s="7">
        <f t="shared" si="0"/>
        <v>10</v>
      </c>
      <c r="I29" s="5">
        <f>HLOOKUP(B29,[2]第3期!$1:$2,2,FALSE)</f>
        <v>71.3</v>
      </c>
      <c r="J29" s="7">
        <f t="shared" si="1"/>
        <v>26</v>
      </c>
      <c r="K29" s="18">
        <f>HLOOKUP(B29,[2]第3期!$1:$3,3,FALSE)</f>
        <v>3.23</v>
      </c>
      <c r="L29" s="7">
        <f t="shared" si="2"/>
        <v>23</v>
      </c>
      <c r="M29" s="19">
        <f>VLOOKUP(B29,'[1]3月过程数据'!A:AL,38,FALSE)</f>
        <v>354.52298077307353</v>
      </c>
    </row>
    <row r="30" spans="1:13" x14ac:dyDescent="0.25">
      <c r="A30" s="8">
        <v>2</v>
      </c>
      <c r="B30" s="13" t="s">
        <v>45</v>
      </c>
      <c r="C30" s="8"/>
      <c r="D30" s="8"/>
      <c r="E30" s="20">
        <v>21</v>
      </c>
      <c r="F30" s="8">
        <v>22</v>
      </c>
      <c r="G30" s="10">
        <f>VLOOKUP(B30,'[1]3月过程数据'!A:Q,17,FALSE)</f>
        <v>0.10031908022634452</v>
      </c>
      <c r="H30" s="11">
        <f t="shared" si="0"/>
        <v>25</v>
      </c>
      <c r="I30" s="9">
        <f>HLOOKUP(B30,[2]第3期!$1:$2,2,FALSE)</f>
        <v>72.44</v>
      </c>
      <c r="J30" s="11">
        <f t="shared" si="1"/>
        <v>23</v>
      </c>
      <c r="K30" s="21">
        <f>HLOOKUP(B30,[2]第3期!$1:$3,3,FALSE)</f>
        <v>-11.34</v>
      </c>
      <c r="L30" s="11">
        <f t="shared" si="2"/>
        <v>31</v>
      </c>
      <c r="M30" s="22">
        <f>VLOOKUP(B30,'[1]3月过程数据'!A:AL,38,FALSE)</f>
        <v>518.01534027190905</v>
      </c>
    </row>
    <row r="31" spans="1:13" x14ac:dyDescent="0.25">
      <c r="A31" s="4">
        <v>2</v>
      </c>
      <c r="B31" s="12" t="s">
        <v>46</v>
      </c>
      <c r="C31" s="4"/>
      <c r="D31" s="4"/>
      <c r="E31" s="17">
        <v>620</v>
      </c>
      <c r="F31" s="4">
        <v>12</v>
      </c>
      <c r="G31" s="6">
        <f>VLOOKUP(B31,'[1]3月过程数据'!A:Q,17,FALSE)</f>
        <v>0.19112517138889523</v>
      </c>
      <c r="H31" s="7">
        <f t="shared" si="0"/>
        <v>22</v>
      </c>
      <c r="I31" s="5">
        <f>HLOOKUP(B31,[2]第3期!$1:$2,2,FALSE)</f>
        <v>75.17</v>
      </c>
      <c r="J31" s="7">
        <f t="shared" si="1"/>
        <v>14</v>
      </c>
      <c r="K31" s="18">
        <f>HLOOKUP(B31,[2]第3期!$1:$3,3,FALSE)</f>
        <v>11.44</v>
      </c>
      <c r="L31" s="7">
        <f t="shared" si="2"/>
        <v>13</v>
      </c>
      <c r="M31" s="19">
        <f>VLOOKUP(B31,'[1]3月过程数据'!A:AL,38,FALSE)</f>
        <v>35.726135906785508</v>
      </c>
    </row>
    <row r="32" spans="1:13" x14ac:dyDescent="0.25">
      <c r="A32" s="8">
        <v>3</v>
      </c>
      <c r="B32" s="13" t="s">
        <v>47</v>
      </c>
      <c r="C32" s="8"/>
      <c r="D32" s="8"/>
      <c r="E32" s="20">
        <v>0</v>
      </c>
      <c r="F32" s="8">
        <v>28</v>
      </c>
      <c r="G32" s="10">
        <f>VLOOKUP(B32,'[1]3月过程数据'!A:Q,17,FALSE)</f>
        <v>5.1110398374386252E-2</v>
      </c>
      <c r="H32" s="11">
        <f t="shared" si="0"/>
        <v>30</v>
      </c>
      <c r="I32" s="9">
        <f>HLOOKUP(B32,[2]第3期!$1:$2,2,FALSE)</f>
        <v>77.959999999999994</v>
      </c>
      <c r="J32" s="11">
        <f t="shared" si="1"/>
        <v>5</v>
      </c>
      <c r="K32" s="21">
        <f>HLOOKUP(B32,[2]第3期!$1:$3,3,FALSE)</f>
        <v>27.23</v>
      </c>
      <c r="L32" s="11">
        <f t="shared" si="2"/>
        <v>2</v>
      </c>
      <c r="M32" s="22">
        <f>VLOOKUP(B32,'[1]3月过程数据'!A:AL,38,FALSE)</f>
        <v>858.35505625717065</v>
      </c>
    </row>
    <row r="33" spans="1:13" x14ac:dyDescent="0.25">
      <c r="A33" s="4">
        <v>3</v>
      </c>
      <c r="B33" s="12" t="s">
        <v>48</v>
      </c>
      <c r="C33" s="4"/>
      <c r="D33" s="4"/>
      <c r="E33" s="17">
        <v>367</v>
      </c>
      <c r="F33" s="4">
        <v>14</v>
      </c>
      <c r="G33" s="6">
        <f>VLOOKUP(B33,'[1]3月过程数据'!A:Q,17,FALSE)</f>
        <v>0.95319202876795495</v>
      </c>
      <c r="H33" s="7">
        <f t="shared" si="0"/>
        <v>2</v>
      </c>
      <c r="I33" s="5">
        <f>HLOOKUP(B33,[2]第3期!$1:$2,2,FALSE)</f>
        <v>72.3</v>
      </c>
      <c r="J33" s="7">
        <f t="shared" si="1"/>
        <v>24</v>
      </c>
      <c r="K33" s="18">
        <f>HLOOKUP(B33,[2]第3期!$1:$3,3,FALSE)</f>
        <v>0.74</v>
      </c>
      <c r="L33" s="7">
        <f t="shared" si="2"/>
        <v>27</v>
      </c>
      <c r="M33" s="19">
        <f>VLOOKUP(B33,'[1]3月过程数据'!A:AL,38,FALSE)</f>
        <v>1549.5466645317535</v>
      </c>
    </row>
  </sheetData>
  <mergeCells count="3">
    <mergeCell ref="C1:F1"/>
    <mergeCell ref="G1:H1"/>
    <mergeCell ref="I1:M1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3月家宽评估明细</vt:lpstr>
      <vt:lpstr>通报指标</vt:lpstr>
      <vt:lpstr>liwang17031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徐真真</dc:creator>
  <cp:lastModifiedBy>徐真真</cp:lastModifiedBy>
  <dcterms:created xsi:type="dcterms:W3CDTF">2017-05-10T02:02:07Z</dcterms:created>
  <dcterms:modified xsi:type="dcterms:W3CDTF">2017-05-10T02:04:20Z</dcterms:modified>
</cp:coreProperties>
</file>