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udy Computer\"/>
    </mc:Choice>
  </mc:AlternateContent>
  <xr:revisionPtr revIDLastSave="0" documentId="13_ncr:1_{AC05D924-67B0-494D-8DBB-161B33475B14}" xr6:coauthVersionLast="47" xr6:coauthVersionMax="47" xr10:uidLastSave="{00000000-0000-0000-0000-000000000000}"/>
  <bookViews>
    <workbookView xWindow="-108" yWindow="-108" windowWidth="23256" windowHeight="12576" activeTab="6" xr2:uid="{72403E57-18CB-4A9D-9AE2-6B98959EEF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7" l="1"/>
  <c r="I24" i="7"/>
  <c r="I25" i="7"/>
  <c r="I26" i="7"/>
  <c r="I27" i="7"/>
  <c r="I28" i="7"/>
  <c r="I22" i="7"/>
  <c r="G23" i="7"/>
  <c r="G24" i="7"/>
  <c r="G25" i="7"/>
  <c r="G26" i="7"/>
  <c r="G27" i="7"/>
  <c r="G28" i="7"/>
  <c r="G22" i="7"/>
  <c r="E23" i="7"/>
  <c r="E24" i="7"/>
  <c r="E25" i="7"/>
  <c r="E26" i="7"/>
  <c r="E27" i="7"/>
  <c r="E28" i="7"/>
  <c r="E22" i="7"/>
  <c r="D23" i="7"/>
  <c r="D24" i="7"/>
  <c r="D25" i="7"/>
  <c r="D26" i="7"/>
  <c r="D27" i="7"/>
  <c r="D28" i="7"/>
  <c r="D22" i="7"/>
  <c r="F20" i="6"/>
  <c r="F19" i="6"/>
  <c r="F18" i="6"/>
  <c r="F17" i="6"/>
  <c r="F12" i="6"/>
  <c r="F13" i="6"/>
  <c r="F14" i="6"/>
  <c r="F15" i="6"/>
  <c r="F16" i="6"/>
  <c r="F11" i="6"/>
  <c r="E34" i="5"/>
  <c r="E33" i="5"/>
  <c r="D38" i="5"/>
  <c r="D37" i="5"/>
  <c r="D36" i="5"/>
  <c r="D35" i="5"/>
  <c r="D34" i="5"/>
  <c r="D33" i="5"/>
  <c r="K21" i="4"/>
  <c r="K20" i="4"/>
  <c r="K19" i="4"/>
  <c r="E21" i="4"/>
  <c r="E1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H26" i="3"/>
  <c r="E26" i="3"/>
  <c r="F26" i="3"/>
  <c r="G26" i="3"/>
  <c r="D26" i="3"/>
  <c r="G11" i="3"/>
  <c r="F11" i="3"/>
  <c r="E11" i="3"/>
  <c r="D11" i="3"/>
  <c r="D23" i="3"/>
  <c r="H23" i="3" s="1"/>
  <c r="E23" i="3"/>
  <c r="F23" i="3"/>
  <c r="G23" i="3"/>
  <c r="H16" i="3"/>
  <c r="H17" i="3"/>
  <c r="H18" i="3"/>
  <c r="H19" i="3"/>
  <c r="H20" i="3"/>
  <c r="H21" i="3"/>
  <c r="H22" i="3"/>
  <c r="H15" i="3"/>
  <c r="H4" i="3"/>
  <c r="H5" i="3"/>
  <c r="H6" i="3"/>
  <c r="H7" i="3"/>
  <c r="H8" i="3"/>
  <c r="H9" i="3"/>
  <c r="H10" i="3"/>
  <c r="H3" i="3"/>
  <c r="G16" i="2"/>
  <c r="F16" i="2"/>
  <c r="E16" i="2"/>
  <c r="D16" i="2"/>
  <c r="C16" i="2"/>
  <c r="J5" i="2"/>
  <c r="J6" i="2"/>
  <c r="J7" i="2"/>
  <c r="J8" i="2"/>
  <c r="J9" i="2"/>
  <c r="J10" i="2"/>
  <c r="J11" i="2"/>
  <c r="J12" i="2"/>
  <c r="J13" i="2"/>
  <c r="J4" i="2"/>
  <c r="E5" i="2"/>
  <c r="E6" i="2"/>
  <c r="E7" i="2"/>
  <c r="E8" i="2"/>
  <c r="E9" i="2"/>
  <c r="E10" i="2"/>
  <c r="E11" i="2"/>
  <c r="E12" i="2"/>
  <c r="E13" i="2"/>
  <c r="E4" i="2"/>
  <c r="F16" i="1"/>
  <c r="E16" i="1"/>
  <c r="D16" i="1"/>
  <c r="C16" i="1"/>
  <c r="H11" i="3" l="1"/>
</calcChain>
</file>

<file path=xl/sharedStrings.xml><?xml version="1.0" encoding="utf-8"?>
<sst xmlns="http://schemas.openxmlformats.org/spreadsheetml/2006/main" count="383" uniqueCount="233">
  <si>
    <t>ស្វែងរកបទចម្រៀងតាមលេខរៀង</t>
  </si>
  <si>
    <t>ល.រ</t>
  </si>
  <si>
    <t>បទចម្រៀង</t>
  </si>
  <si>
    <t>ផលិតកម្ម</t>
  </si>
  <si>
    <t>វ៉ុល</t>
  </si>
  <si>
    <t>តារាចម្រៀង</t>
  </si>
  <si>
    <t>បើគេល្អយ៉ាងនេះមកស្រលាញ់បង</t>
  </si>
  <si>
    <t>ស្រក់ទឹកភ្នែក ៨០០ គីឡូម៉ែត្រ</t>
  </si>
  <si>
    <t>បន្ទាយមានជ័យអភ័យទោសខ្ញុំផង</t>
  </si>
  <si>
    <t>ចប់ថ្ងៃនេះមិនចាំថ្ងៃស្អែក</t>
  </si>
  <si>
    <t>ស្រលាញ់បងមិនខ្វល់ពិអតីតកាល</t>
  </si>
  <si>
    <t>កុំអាងខ្លួនជា Boy</t>
  </si>
  <si>
    <t>ឪបអូននឹកគេ</t>
  </si>
  <si>
    <t>ជម្រើសចុងក្រោយមិនមែនជាអូន</t>
  </si>
  <si>
    <t>សង្សារហៅសការ</t>
  </si>
  <si>
    <t>មើលឆាតចាស់នឹកអូន</t>
  </si>
  <si>
    <t>ផឹកដល់ឪបាត់សង្សា</t>
  </si>
  <si>
    <t>SD</t>
  </si>
  <si>
    <t>Town</t>
  </si>
  <si>
    <t>RMS</t>
  </si>
  <si>
    <t>MV</t>
  </si>
  <si>
    <t>TV</t>
  </si>
  <si>
    <t>AA</t>
  </si>
  <si>
    <t>BB</t>
  </si>
  <si>
    <t>CC</t>
  </si>
  <si>
    <t>DD</t>
  </si>
  <si>
    <t>EE</t>
  </si>
  <si>
    <t>CD VOL 168</t>
  </si>
  <si>
    <t>មាស​ សាលី</t>
  </si>
  <si>
    <t>ហង្ស ឧត្តម៉ាលី</t>
  </si>
  <si>
    <t>លីន ដា</t>
  </si>
  <si>
    <t>តាក់​ ម៉ា</t>
  </si>
  <si>
    <t>អែន ជី</t>
  </si>
  <si>
    <t>តារាងបុគ្គលិកធ្វើការ</t>
  </si>
  <si>
    <t>No</t>
  </si>
  <si>
    <t>First Time</t>
  </si>
  <si>
    <t>Last Name</t>
  </si>
  <si>
    <t>Full Name</t>
  </si>
  <si>
    <t>Gender</t>
  </si>
  <si>
    <t>Date of Birth</t>
  </si>
  <si>
    <t>Position</t>
  </si>
  <si>
    <t>Salary</t>
  </si>
  <si>
    <t>Salary+add 10%</t>
  </si>
  <si>
    <t>Vibol</t>
  </si>
  <si>
    <t>Sopheak</t>
  </si>
  <si>
    <t>dy na</t>
  </si>
  <si>
    <t>savanana</t>
  </si>
  <si>
    <t>serey</t>
  </si>
  <si>
    <t>chamm rouen</t>
  </si>
  <si>
    <t>rathana</t>
  </si>
  <si>
    <t>pearoom</t>
  </si>
  <si>
    <t>leakkhena</t>
  </si>
  <si>
    <t>somphors</t>
  </si>
  <si>
    <t>chan</t>
  </si>
  <si>
    <t>sok</t>
  </si>
  <si>
    <t xml:space="preserve">sothea </t>
  </si>
  <si>
    <t xml:space="preserve">chea </t>
  </si>
  <si>
    <t>kong</t>
  </si>
  <si>
    <t>ches</t>
  </si>
  <si>
    <t>chhoun</t>
  </si>
  <si>
    <t>dy</t>
  </si>
  <si>
    <t>da</t>
  </si>
  <si>
    <t>hak</t>
  </si>
  <si>
    <t>ប</t>
  </si>
  <si>
    <t>ស</t>
  </si>
  <si>
    <t>Teacher</t>
  </si>
  <si>
    <t>Staft</t>
  </si>
  <si>
    <t>secretery</t>
  </si>
  <si>
    <t>clearner</t>
  </si>
  <si>
    <t>accountance</t>
  </si>
  <si>
    <t>First Name</t>
  </si>
  <si>
    <t xml:space="preserve">Position </t>
  </si>
  <si>
    <t>តារាងប្រាក់ចំណូល</t>
  </si>
  <si>
    <t>description</t>
  </si>
  <si>
    <t>1st Qtr</t>
  </si>
  <si>
    <t>2na Qtr</t>
  </si>
  <si>
    <t>3rd Qtr</t>
  </si>
  <si>
    <t>4th Qtr</t>
  </si>
  <si>
    <t>Total</t>
  </si>
  <si>
    <t>computer Rental</t>
  </si>
  <si>
    <t>Print</t>
  </si>
  <si>
    <t>Prin color Lasser</t>
  </si>
  <si>
    <t>Sale CD</t>
  </si>
  <si>
    <t>Sale Diskette</t>
  </si>
  <si>
    <t>Sean Picture</t>
  </si>
  <si>
    <t>Repair Computer</t>
  </si>
  <si>
    <t>Teaching</t>
  </si>
  <si>
    <t>Total Income</t>
  </si>
  <si>
    <t>តារាងប្រាក់ចំណាយ</t>
  </si>
  <si>
    <t>Water</t>
  </si>
  <si>
    <t>Food</t>
  </si>
  <si>
    <t>Travel</t>
  </si>
  <si>
    <t>Electricity</t>
  </si>
  <si>
    <t>Expense</t>
  </si>
  <si>
    <t>Party</t>
  </si>
  <si>
    <t>Other</t>
  </si>
  <si>
    <t>Total Out come</t>
  </si>
  <si>
    <t>តុល្យការ</t>
  </si>
  <si>
    <t>សិស្សប្រលងវគ្គកុំព្យូទ័រ</t>
  </si>
  <si>
    <t>នាម​ និងគោតនាម</t>
  </si>
  <si>
    <t>ភេទ</t>
  </si>
  <si>
    <t>មុខវិជ្ជា</t>
  </si>
  <si>
    <t>Word</t>
  </si>
  <si>
    <t>Excel</t>
  </si>
  <si>
    <t>Power  Point</t>
  </si>
  <si>
    <t>ពិន្ទុសរុប</t>
  </si>
  <si>
    <t>មធ្យមភាគ</t>
  </si>
  <si>
    <t>និទ្ទេស</t>
  </si>
  <si>
    <t>លទ្ធផល</t>
  </si>
  <si>
    <t>សេង វាសនា</t>
  </si>
  <si>
    <t>លឹំម​ សុធារា</t>
  </si>
  <si>
    <t>គឺម ណារី</t>
  </si>
  <si>
    <t>លឺម ចាន់ធូ</t>
  </si>
  <si>
    <t>ប៉េង រចនា</t>
  </si>
  <si>
    <t>យ៉ាន​ ភេន</t>
  </si>
  <si>
    <t>ឃេង ឡាង</t>
  </si>
  <si>
    <t>ស្រី ឃានា</t>
  </si>
  <si>
    <t>ពៅ សភាវី</t>
  </si>
  <si>
    <t>សុខ វាសនា</t>
  </si>
  <si>
    <t>ធូ មករា</t>
  </si>
  <si>
    <t>ជា រស្មី</t>
  </si>
  <si>
    <t>ហៀង ដាលីន</t>
  </si>
  <si>
    <t>ស​</t>
  </si>
  <si>
    <t>សេង ពន្លឺ</t>
  </si>
  <si>
    <t>ចំនួនសិស្ស</t>
  </si>
  <si>
    <t>ស្រី</t>
  </si>
  <si>
    <t>ប្រុស</t>
  </si>
  <si>
    <t>សរុប</t>
  </si>
  <si>
    <t>រៀនជាប់</t>
  </si>
  <si>
    <t>រៀនធ្លាក់</t>
  </si>
  <si>
    <t>បញ្ជីឈ្មោះអង្គការភូមិយើង</t>
  </si>
  <si>
    <t>ចូរបង្កើតតារាងដូជខាងក្រោម</t>
  </si>
  <si>
    <t>ឈ្មោះ</t>
  </si>
  <si>
    <t>ថ្ងៃខែឆ្នាំកំណើត</t>
  </si>
  <si>
    <t>ទីកន្លែងកំណើត</t>
  </si>
  <si>
    <t>មុខងារ</t>
  </si>
  <si>
    <t>ប្រាក់ខែ</t>
  </si>
  <si>
    <t>Chhiv Vansak</t>
  </si>
  <si>
    <t>Seng Pheng</t>
  </si>
  <si>
    <t>Nam Samphors</t>
  </si>
  <si>
    <t>Chea Sun Po</t>
  </si>
  <si>
    <t>Phay Nom</t>
  </si>
  <si>
    <t>In Tith</t>
  </si>
  <si>
    <t>Hong Bonny</t>
  </si>
  <si>
    <t>Sing Thea</t>
  </si>
  <si>
    <t>Chhov Phally</t>
  </si>
  <si>
    <t>LY Heng</t>
  </si>
  <si>
    <t>Boul Hul</t>
  </si>
  <si>
    <t>Vong Sivneth</t>
  </si>
  <si>
    <t>hoeung Chhiv Earn</t>
  </si>
  <si>
    <t>Kong Chomrong</t>
  </si>
  <si>
    <t>Khun Sovuon</t>
  </si>
  <si>
    <t>My Marady</t>
  </si>
  <si>
    <t>Lak Sinen</t>
  </si>
  <si>
    <t>Chan Norith</t>
  </si>
  <si>
    <t>Khiev Kanith</t>
  </si>
  <si>
    <t>Chhay Vuthy</t>
  </si>
  <si>
    <t>Mao Rothpisith</t>
  </si>
  <si>
    <t>Hour Mony</t>
  </si>
  <si>
    <t>Mou Sakea</t>
  </si>
  <si>
    <t>Chea Pum</t>
  </si>
  <si>
    <t>Reoun Socheat</t>
  </si>
  <si>
    <t>M</t>
  </si>
  <si>
    <t>F</t>
  </si>
  <si>
    <t>Phnom Penh</t>
  </si>
  <si>
    <t>Kompong Thom</t>
  </si>
  <si>
    <t>Siem Reab</t>
  </si>
  <si>
    <t>Banteay Mean Chey</t>
  </si>
  <si>
    <t>Svay Rieng</t>
  </si>
  <si>
    <t>Sihanouk Ville</t>
  </si>
  <si>
    <t>Secreatary</t>
  </si>
  <si>
    <t>Employee</t>
  </si>
  <si>
    <t>Manager</t>
  </si>
  <si>
    <t>Professor</t>
  </si>
  <si>
    <t>ចូររាប់ចំនួនបុគ្គលិក និង គណនាប្រាក់ដូចខាងក្រោម</t>
  </si>
  <si>
    <t>កំណត់</t>
  </si>
  <si>
    <t>ភេទស្រី</t>
  </si>
  <si>
    <t>ភ្នំពេញ</t>
  </si>
  <si>
    <t>អ្នកកើតមុន 17 មករា 2021</t>
  </si>
  <si>
    <t>ប្រាក់ខែតិចជាង $200</t>
  </si>
  <si>
    <t>ប្រាក់ខែច្រើនជាង $200</t>
  </si>
  <si>
    <t>សរុបចំនួន</t>
  </si>
  <si>
    <t>សរុបប្រាក់ខែ</t>
  </si>
  <si>
    <t>INVOICE</t>
  </si>
  <si>
    <t xml:space="preserve">                             RAMOL COMPUTER SHOP</t>
  </si>
  <si>
    <t xml:space="preserve">#109 B khan terk laork3    </t>
  </si>
  <si>
    <t>Date</t>
  </si>
  <si>
    <t>Phnom Penh Cambodia</t>
  </si>
  <si>
    <t>Invoice ID:</t>
  </si>
  <si>
    <t>customer</t>
  </si>
  <si>
    <t xml:space="preserve">                        RM001</t>
  </si>
  <si>
    <t xml:space="preserve">                     Raksmey</t>
  </si>
  <si>
    <t>Rate 1$</t>
  </si>
  <si>
    <t>លរ</t>
  </si>
  <si>
    <t>ទំនិញ</t>
  </si>
  <si>
    <t>ចំនួន</t>
  </si>
  <si>
    <t>តម្លៃ (៛)</t>
  </si>
  <si>
    <t>តម្លៃ($)</t>
  </si>
  <si>
    <t>Mouse optical</t>
  </si>
  <si>
    <t>Keyboard USB</t>
  </si>
  <si>
    <t>Flas transcand</t>
  </si>
  <si>
    <t>Glass Filter</t>
  </si>
  <si>
    <t>Speaker</t>
  </si>
  <si>
    <t>Hard disk 40G</t>
  </si>
  <si>
    <t>CD-R</t>
  </si>
  <si>
    <t>Grand Total</t>
  </si>
  <si>
    <t>Sub Total</t>
  </si>
  <si>
    <t>Remain</t>
  </si>
  <si>
    <t xml:space="preserve">                                                                      Sale computer spare part and repair</t>
  </si>
  <si>
    <t>NO</t>
  </si>
  <si>
    <t>Name of Goods</t>
  </si>
  <si>
    <t>Qty</t>
  </si>
  <si>
    <t>Unit Price</t>
  </si>
  <si>
    <t>In Riels(ប្រាក់រៀល)</t>
  </si>
  <si>
    <t>In USA($)</t>
  </si>
  <si>
    <t>In Bath</t>
  </si>
  <si>
    <t xml:space="preserve">                                                                            ANGKOR DRINKING SHOPPNG</t>
  </si>
  <si>
    <t>ANGKOR BEER</t>
  </si>
  <si>
    <t>ABC BEER</t>
  </si>
  <si>
    <t>TIGER BEER</t>
  </si>
  <si>
    <t>ANCHER BEER</t>
  </si>
  <si>
    <t>HENIKEN BEER</t>
  </si>
  <si>
    <t>BAYON BEER</t>
  </si>
  <si>
    <t>SHINHA BEER</t>
  </si>
  <si>
    <t>Minimum</t>
  </si>
  <si>
    <t>Maximum</t>
  </si>
  <si>
    <t>តាមរយះតារាងខាងលើចូរគណនានូវតារាងខាងក្រោមត្រង់សញ្ញាសួរ:</t>
  </si>
  <si>
    <t>Nmae of Goods</t>
  </si>
  <si>
    <t>ANGCHER BEER</t>
  </si>
  <si>
    <t>QTY of Each</t>
  </si>
  <si>
    <t>Total in Riels</t>
  </si>
  <si>
    <t>Total in USA</t>
  </si>
  <si>
    <t>Total in Baht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</si>
</sst>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0.000&quot;រៀល&quot;"/>
    <numFmt numFmtId="165" formatCode="&quot;$&quot;#,##0.00"/>
    <numFmt numFmtId="166" formatCode="0&quot;$&quot;"/>
    <numFmt numFmtId="167" formatCode="000"/>
    <numFmt numFmtId="168" formatCode="&quot;$&quot;0.00"/>
    <numFmt numFmtId="169" formatCode="#,##0.00\៛"/>
    <numFmt numFmtId="170" formatCode="00\1"/>
    <numFmt numFmtId="171" formatCode="0&quot;កេស&quot;"/>
    <numFmt numFmtId="172" formatCode="#,##0.000&quot;៛&quot;"/>
    <numFmt numFmtId="173" formatCode="#,##0.000\ &quot;Baht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Khmer OS Battambang"/>
    </font>
    <font>
      <sz val="8"/>
      <name val="Calibri"/>
      <family val="2"/>
      <scheme val="minor"/>
    </font>
    <font>
      <sz val="11"/>
      <color theme="1"/>
      <name val="Khmer OS Muol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4" borderId="1" xfId="0" applyNumberFormat="1" applyFill="1" applyBorder="1"/>
    <xf numFmtId="0" fontId="1" fillId="15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13" xfId="0" applyFont="1" applyBorder="1" applyAlignment="1"/>
    <xf numFmtId="167" fontId="1" fillId="0" borderId="1" xfId="0" applyNumberFormat="1" applyFont="1" applyBorder="1"/>
    <xf numFmtId="15" fontId="1" fillId="0" borderId="1" xfId="0" applyNumberFormat="1" applyFont="1" applyBorder="1"/>
    <xf numFmtId="168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16" xfId="0" applyBorder="1" applyAlignment="1">
      <alignment horizontal="center" vertical="center"/>
    </xf>
    <xf numFmtId="0" fontId="0" fillId="0" borderId="18" xfId="0" applyBorder="1" applyAlignment="1"/>
    <xf numFmtId="15" fontId="0" fillId="0" borderId="19" xfId="0" applyNumberFormat="1" applyBorder="1"/>
    <xf numFmtId="0" fontId="0" fillId="0" borderId="0" xfId="0" applyBorder="1" applyAlignment="1">
      <alignment vertical="center"/>
    </xf>
    <xf numFmtId="0" fontId="0" fillId="18" borderId="23" xfId="0" applyFill="1" applyBorder="1" applyAlignment="1"/>
    <xf numFmtId="0" fontId="0" fillId="18" borderId="16" xfId="0" applyFill="1" applyBorder="1" applyAlignment="1"/>
    <xf numFmtId="0" fontId="0" fillId="0" borderId="11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17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4" fontId="1" fillId="17" borderId="1" xfId="1" applyFont="1" applyFill="1" applyBorder="1" applyAlignment="1">
      <alignment horizontal="center" vertical="center"/>
    </xf>
    <xf numFmtId="169" fontId="1" fillId="17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13" borderId="1" xfId="0" applyFill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7" fontId="0" fillId="16" borderId="2" xfId="0" applyNumberFormat="1" applyFill="1" applyBorder="1" applyAlignment="1">
      <alignment horizontal="center"/>
    </xf>
    <xf numFmtId="167" fontId="0" fillId="16" borderId="3" xfId="0" applyNumberFormat="1" applyFill="1" applyBorder="1" applyAlignment="1">
      <alignment horizontal="center"/>
    </xf>
    <xf numFmtId="167" fontId="0" fillId="16" borderId="4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25B7-DDA1-4450-9715-98514D494DA3}">
  <dimension ref="B1:H16"/>
  <sheetViews>
    <sheetView topLeftCell="A4" zoomScale="94" zoomScaleNormal="94" workbookViewId="0">
      <selection activeCell="F9" sqref="F9"/>
    </sheetView>
  </sheetViews>
  <sheetFormatPr defaultRowHeight="14.4" x14ac:dyDescent="0.3"/>
  <cols>
    <col min="2" max="2" width="7.33203125" customWidth="1"/>
    <col min="3" max="3" width="31.6640625" customWidth="1"/>
    <col min="4" max="4" width="10.5546875" customWidth="1"/>
    <col min="5" max="5" width="15.109375" customWidth="1"/>
    <col min="6" max="6" width="20.5546875" customWidth="1"/>
    <col min="7" max="7" width="0.109375" customWidth="1"/>
  </cols>
  <sheetData>
    <row r="1" spans="2:8" ht="28.2" customHeight="1" x14ac:dyDescent="1">
      <c r="B1" s="61" t="s">
        <v>0</v>
      </c>
      <c r="C1" s="62"/>
      <c r="D1" s="62"/>
      <c r="E1" s="62"/>
      <c r="F1" s="62"/>
      <c r="G1" s="63"/>
    </row>
    <row r="2" spans="2:8" ht="22.8" x14ac:dyDescent="0.3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"/>
    </row>
    <row r="3" spans="2:8" ht="22.8" x14ac:dyDescent="0.3">
      <c r="B3" s="5">
        <v>1</v>
      </c>
      <c r="C3" s="5" t="s">
        <v>6</v>
      </c>
      <c r="D3" s="5" t="s">
        <v>17</v>
      </c>
      <c r="E3" s="5" t="s">
        <v>27</v>
      </c>
      <c r="F3" s="5" t="s">
        <v>28</v>
      </c>
      <c r="G3" s="2"/>
    </row>
    <row r="4" spans="2:8" ht="22.8" x14ac:dyDescent="0.3">
      <c r="B4" s="5">
        <v>2</v>
      </c>
      <c r="C4" s="5" t="s">
        <v>7</v>
      </c>
      <c r="D4" s="5" t="s">
        <v>18</v>
      </c>
      <c r="E4" s="5" t="s">
        <v>27</v>
      </c>
      <c r="F4" s="5" t="s">
        <v>29</v>
      </c>
      <c r="G4" s="2"/>
    </row>
    <row r="5" spans="2:8" ht="22.8" x14ac:dyDescent="0.3">
      <c r="B5" s="5">
        <v>3</v>
      </c>
      <c r="C5" s="5" t="s">
        <v>8</v>
      </c>
      <c r="D5" s="5" t="s">
        <v>17</v>
      </c>
      <c r="E5" s="5" t="s">
        <v>27</v>
      </c>
      <c r="F5" s="5" t="s">
        <v>30</v>
      </c>
      <c r="G5" s="2"/>
    </row>
    <row r="6" spans="2:8" ht="22.8" x14ac:dyDescent="0.3">
      <c r="B6" s="5">
        <v>4</v>
      </c>
      <c r="C6" s="5" t="s">
        <v>9</v>
      </c>
      <c r="D6" s="5" t="s">
        <v>19</v>
      </c>
      <c r="E6" s="5" t="s">
        <v>27</v>
      </c>
      <c r="F6" s="5" t="s">
        <v>31</v>
      </c>
      <c r="G6" s="2"/>
    </row>
    <row r="7" spans="2:8" ht="22.8" x14ac:dyDescent="0.3">
      <c r="B7" s="5">
        <v>5</v>
      </c>
      <c r="C7" s="5" t="s">
        <v>10</v>
      </c>
      <c r="D7" s="5" t="s">
        <v>20</v>
      </c>
      <c r="E7" s="5" t="s">
        <v>27</v>
      </c>
      <c r="F7" s="5" t="s">
        <v>32</v>
      </c>
      <c r="G7" s="2"/>
    </row>
    <row r="8" spans="2:8" ht="22.8" x14ac:dyDescent="0.3">
      <c r="B8" s="5">
        <v>6</v>
      </c>
      <c r="C8" s="5" t="s">
        <v>11</v>
      </c>
      <c r="D8" s="5" t="s">
        <v>21</v>
      </c>
      <c r="E8" s="5" t="s">
        <v>27</v>
      </c>
      <c r="F8" s="5" t="s">
        <v>32</v>
      </c>
      <c r="G8" s="2"/>
    </row>
    <row r="9" spans="2:8" ht="22.8" x14ac:dyDescent="0.3">
      <c r="B9" s="5">
        <v>7</v>
      </c>
      <c r="C9" s="5" t="s">
        <v>12</v>
      </c>
      <c r="D9" s="5" t="s">
        <v>22</v>
      </c>
      <c r="E9" s="5" t="s">
        <v>27</v>
      </c>
      <c r="F9" s="5" t="s">
        <v>31</v>
      </c>
      <c r="G9" s="2"/>
    </row>
    <row r="10" spans="2:8" ht="22.8" x14ac:dyDescent="0.3">
      <c r="B10" s="5">
        <v>8</v>
      </c>
      <c r="C10" s="5" t="s">
        <v>13</v>
      </c>
      <c r="D10" s="5" t="s">
        <v>23</v>
      </c>
      <c r="E10" s="5" t="s">
        <v>27</v>
      </c>
      <c r="F10" s="5" t="s">
        <v>30</v>
      </c>
      <c r="G10" s="2"/>
    </row>
    <row r="11" spans="2:8" ht="22.8" x14ac:dyDescent="0.3">
      <c r="B11" s="5">
        <v>9</v>
      </c>
      <c r="C11" s="5" t="s">
        <v>14</v>
      </c>
      <c r="D11" s="5" t="s">
        <v>24</v>
      </c>
      <c r="E11" s="5" t="s">
        <v>27</v>
      </c>
      <c r="F11" s="5" t="s">
        <v>28</v>
      </c>
      <c r="G11" s="2"/>
    </row>
    <row r="12" spans="2:8" ht="22.8" x14ac:dyDescent="0.3">
      <c r="B12" s="5">
        <v>10</v>
      </c>
      <c r="C12" s="5" t="s">
        <v>15</v>
      </c>
      <c r="D12" s="5" t="s">
        <v>25</v>
      </c>
      <c r="E12" s="5" t="s">
        <v>27</v>
      </c>
      <c r="F12" s="5" t="s">
        <v>31</v>
      </c>
      <c r="G12" s="2"/>
    </row>
    <row r="13" spans="2:8" ht="22.8" x14ac:dyDescent="0.3">
      <c r="B13" s="5">
        <v>11</v>
      </c>
      <c r="C13" s="5" t="s">
        <v>16</v>
      </c>
      <c r="D13" s="5" t="s">
        <v>26</v>
      </c>
      <c r="E13" s="5" t="s">
        <v>27</v>
      </c>
      <c r="F13" s="5" t="s">
        <v>28</v>
      </c>
      <c r="G13" s="2"/>
      <c r="H13" s="2"/>
    </row>
    <row r="14" spans="2:8" ht="22.8" x14ac:dyDescent="0.3">
      <c r="B14" s="6"/>
      <c r="C14" s="6"/>
      <c r="D14" s="6"/>
      <c r="E14" s="6"/>
      <c r="F14" s="6"/>
      <c r="G14" s="2"/>
      <c r="H14" s="2"/>
    </row>
    <row r="15" spans="2:8" ht="22.8" x14ac:dyDescent="0.3"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2"/>
      <c r="H15" s="2"/>
    </row>
    <row r="16" spans="2:8" ht="22.8" x14ac:dyDescent="0.3">
      <c r="B16" s="5">
        <v>6</v>
      </c>
      <c r="C16" s="5" t="str">
        <f>VLOOKUP(B16,B3:F13,2,)</f>
        <v>កុំអាងខ្លួនជា Boy</v>
      </c>
      <c r="D16" s="5" t="str">
        <f>VLOOKUP(B3,B3:F13,3,)</f>
        <v>SD</v>
      </c>
      <c r="E16" s="5" t="str">
        <f>VLOOKUP(B16,B3:F13,4,)</f>
        <v>CD VOL 168</v>
      </c>
      <c r="F16" s="5" t="str">
        <f>VLOOKUP(B16,B3:F13,5,)</f>
        <v>អែន ជី</v>
      </c>
    </row>
  </sheetData>
  <mergeCells count="1">
    <mergeCell ref="B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5F47-93CA-4C18-9439-51E769EA1B3B}">
  <dimension ref="A1:L16"/>
  <sheetViews>
    <sheetView topLeftCell="A10" workbookViewId="0">
      <selection activeCell="J24" sqref="J24"/>
    </sheetView>
  </sheetViews>
  <sheetFormatPr defaultRowHeight="14.4" x14ac:dyDescent="0.3"/>
  <cols>
    <col min="3" max="3" width="12.88671875" customWidth="1"/>
    <col min="4" max="4" width="11.88671875" customWidth="1"/>
    <col min="5" max="5" width="13.6640625" customWidth="1"/>
    <col min="6" max="6" width="14.109375" customWidth="1"/>
    <col min="7" max="7" width="18.21875" customWidth="1"/>
    <col min="8" max="8" width="13.21875" customWidth="1"/>
    <col min="9" max="9" width="15.6640625" customWidth="1"/>
    <col min="10" max="10" width="18" customWidth="1"/>
    <col min="11" max="11" width="0.109375" customWidth="1"/>
  </cols>
  <sheetData>
    <row r="1" spans="1:12" x14ac:dyDescent="0.3">
      <c r="A1" s="8"/>
    </row>
    <row r="2" spans="1:12" ht="27" customHeight="1" x14ac:dyDescent="0.8">
      <c r="B2" s="64" t="s">
        <v>33</v>
      </c>
      <c r="C2" s="65"/>
      <c r="D2" s="65"/>
      <c r="E2" s="65"/>
      <c r="F2" s="65"/>
      <c r="G2" s="65"/>
      <c r="H2" s="65"/>
      <c r="I2" s="65"/>
      <c r="J2" s="65"/>
      <c r="K2" s="66"/>
    </row>
    <row r="3" spans="1:12" ht="22.8" x14ac:dyDescent="0.3">
      <c r="B3" s="11" t="s">
        <v>34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  <c r="H3" s="11" t="s">
        <v>40</v>
      </c>
      <c r="I3" s="11" t="s">
        <v>41</v>
      </c>
      <c r="J3" s="12" t="s">
        <v>42</v>
      </c>
      <c r="K3" s="10"/>
    </row>
    <row r="4" spans="1:12" ht="22.8" x14ac:dyDescent="0.3">
      <c r="B4" s="5">
        <v>1</v>
      </c>
      <c r="C4" s="5" t="s">
        <v>43</v>
      </c>
      <c r="D4" s="5" t="s">
        <v>53</v>
      </c>
      <c r="E4" s="5" t="str">
        <f>CONCATENATE(D4," ",C4)</f>
        <v>chan Vibol</v>
      </c>
      <c r="F4" s="5" t="s">
        <v>63</v>
      </c>
      <c r="G4" s="13">
        <v>26710</v>
      </c>
      <c r="H4" s="5" t="s">
        <v>65</v>
      </c>
      <c r="I4" s="14">
        <v>630</v>
      </c>
      <c r="J4" s="14">
        <f>(I4*10%)+I4</f>
        <v>693</v>
      </c>
      <c r="K4" s="2"/>
    </row>
    <row r="5" spans="1:12" ht="22.8" x14ac:dyDescent="0.3">
      <c r="B5" s="5">
        <v>2</v>
      </c>
      <c r="C5" s="5" t="s">
        <v>44</v>
      </c>
      <c r="D5" s="5" t="s">
        <v>54</v>
      </c>
      <c r="E5" s="5" t="str">
        <f t="shared" ref="E5:E13" si="0">CONCATENATE(D5," ",C5)</f>
        <v>sok Sopheak</v>
      </c>
      <c r="F5" s="5" t="s">
        <v>64</v>
      </c>
      <c r="G5" s="13">
        <v>24423</v>
      </c>
      <c r="H5" s="5" t="s">
        <v>66</v>
      </c>
      <c r="I5" s="14">
        <v>546</v>
      </c>
      <c r="J5" s="14">
        <f t="shared" ref="J5:J13" si="1">(I5*10%)+I5</f>
        <v>600.6</v>
      </c>
      <c r="K5" s="2"/>
    </row>
    <row r="6" spans="1:12" ht="22.8" x14ac:dyDescent="0.3">
      <c r="B6" s="5">
        <v>3</v>
      </c>
      <c r="C6" s="5" t="s">
        <v>45</v>
      </c>
      <c r="D6" s="5" t="s">
        <v>55</v>
      </c>
      <c r="E6" s="5" t="str">
        <f t="shared" si="0"/>
        <v>sothea  dy na</v>
      </c>
      <c r="F6" s="5" t="s">
        <v>64</v>
      </c>
      <c r="G6" s="13">
        <v>32282</v>
      </c>
      <c r="H6" s="5" t="s">
        <v>67</v>
      </c>
      <c r="I6" s="14">
        <v>336</v>
      </c>
      <c r="J6" s="14">
        <f t="shared" si="1"/>
        <v>369.6</v>
      </c>
      <c r="K6" s="2"/>
    </row>
    <row r="7" spans="1:12" ht="22.8" x14ac:dyDescent="0.3">
      <c r="B7" s="5">
        <v>4</v>
      </c>
      <c r="C7" s="5" t="s">
        <v>46</v>
      </c>
      <c r="D7" s="5" t="s">
        <v>56</v>
      </c>
      <c r="E7" s="5" t="str">
        <f t="shared" si="0"/>
        <v>chea  savanana</v>
      </c>
      <c r="F7" s="5" t="s">
        <v>63</v>
      </c>
      <c r="G7" s="13">
        <v>20245</v>
      </c>
      <c r="H7" s="5" t="s">
        <v>68</v>
      </c>
      <c r="I7" s="14">
        <v>150</v>
      </c>
      <c r="J7" s="14">
        <f t="shared" si="1"/>
        <v>165</v>
      </c>
      <c r="K7" s="2"/>
    </row>
    <row r="8" spans="1:12" ht="22.8" x14ac:dyDescent="0.3">
      <c r="B8" s="5">
        <v>5</v>
      </c>
      <c r="C8" s="5" t="s">
        <v>47</v>
      </c>
      <c r="D8" s="5" t="s">
        <v>57</v>
      </c>
      <c r="E8" s="5" t="str">
        <f t="shared" si="0"/>
        <v>kong serey</v>
      </c>
      <c r="F8" s="5" t="s">
        <v>63</v>
      </c>
      <c r="G8" s="13">
        <v>20204</v>
      </c>
      <c r="H8" s="5" t="s">
        <v>67</v>
      </c>
      <c r="I8" s="14">
        <v>170</v>
      </c>
      <c r="J8" s="14">
        <f t="shared" si="1"/>
        <v>187</v>
      </c>
      <c r="K8" s="2"/>
    </row>
    <row r="9" spans="1:12" ht="22.8" x14ac:dyDescent="0.3">
      <c r="B9" s="5">
        <v>6</v>
      </c>
      <c r="C9" s="5" t="s">
        <v>48</v>
      </c>
      <c r="D9" s="5" t="s">
        <v>58</v>
      </c>
      <c r="E9" s="5" t="str">
        <f t="shared" si="0"/>
        <v>ches chamm rouen</v>
      </c>
      <c r="F9" s="5" t="s">
        <v>63</v>
      </c>
      <c r="G9" s="13">
        <v>27396</v>
      </c>
      <c r="H9" s="5" t="s">
        <v>67</v>
      </c>
      <c r="I9" s="14">
        <v>170</v>
      </c>
      <c r="J9" s="14">
        <f t="shared" si="1"/>
        <v>187</v>
      </c>
      <c r="K9" s="2"/>
    </row>
    <row r="10" spans="1:12" ht="22.8" x14ac:dyDescent="0.3">
      <c r="B10" s="5">
        <v>7</v>
      </c>
      <c r="C10" s="5" t="s">
        <v>49</v>
      </c>
      <c r="D10" s="5" t="s">
        <v>59</v>
      </c>
      <c r="E10" s="5" t="str">
        <f t="shared" si="0"/>
        <v>chhoun rathana</v>
      </c>
      <c r="F10" s="5" t="s">
        <v>64</v>
      </c>
      <c r="G10" s="13">
        <v>30377</v>
      </c>
      <c r="H10" s="5" t="s">
        <v>69</v>
      </c>
      <c r="I10" s="14">
        <v>500</v>
      </c>
      <c r="J10" s="14">
        <f t="shared" si="1"/>
        <v>550</v>
      </c>
      <c r="K10" s="2"/>
    </row>
    <row r="11" spans="1:12" ht="22.8" x14ac:dyDescent="0.3">
      <c r="B11" s="5">
        <v>8</v>
      </c>
      <c r="C11" s="5" t="s">
        <v>50</v>
      </c>
      <c r="D11" s="5" t="s">
        <v>60</v>
      </c>
      <c r="E11" s="5" t="str">
        <f t="shared" si="0"/>
        <v>dy pearoom</v>
      </c>
      <c r="F11" s="5" t="s">
        <v>63</v>
      </c>
      <c r="G11" s="13">
        <v>29620</v>
      </c>
      <c r="H11" s="5" t="s">
        <v>67</v>
      </c>
      <c r="I11" s="14">
        <v>335</v>
      </c>
      <c r="J11" s="14">
        <f t="shared" si="1"/>
        <v>368.5</v>
      </c>
      <c r="K11" s="2"/>
    </row>
    <row r="12" spans="1:12" ht="22.8" x14ac:dyDescent="0.3">
      <c r="B12" s="5">
        <v>9</v>
      </c>
      <c r="C12" s="5" t="s">
        <v>51</v>
      </c>
      <c r="D12" s="5" t="s">
        <v>61</v>
      </c>
      <c r="E12" s="5" t="str">
        <f t="shared" si="0"/>
        <v>da leakkhena</v>
      </c>
      <c r="F12" s="5" t="s">
        <v>64</v>
      </c>
      <c r="G12" s="13">
        <v>30013</v>
      </c>
      <c r="H12" s="5" t="s">
        <v>66</v>
      </c>
      <c r="I12" s="14">
        <v>546</v>
      </c>
      <c r="J12" s="14">
        <f t="shared" si="1"/>
        <v>600.6</v>
      </c>
      <c r="K12" s="2"/>
    </row>
    <row r="13" spans="1:12" ht="22.8" x14ac:dyDescent="0.3">
      <c r="B13" s="5">
        <v>10</v>
      </c>
      <c r="C13" s="5" t="s">
        <v>52</v>
      </c>
      <c r="D13" s="5" t="s">
        <v>62</v>
      </c>
      <c r="E13" s="5" t="str">
        <f t="shared" si="0"/>
        <v>hak somphors</v>
      </c>
      <c r="F13" s="5" t="s">
        <v>64</v>
      </c>
      <c r="G13" s="13">
        <v>31179</v>
      </c>
      <c r="H13" s="5" t="s">
        <v>65</v>
      </c>
      <c r="I13" s="14">
        <v>630</v>
      </c>
      <c r="J13" s="14">
        <f t="shared" si="1"/>
        <v>693</v>
      </c>
      <c r="K13" s="2"/>
      <c r="L13" s="2"/>
    </row>
    <row r="14" spans="1:12" ht="22.8" x14ac:dyDescent="0.3">
      <c r="B14" s="6"/>
      <c r="C14" s="6"/>
      <c r="D14" s="6"/>
      <c r="E14" s="6"/>
      <c r="F14" s="6"/>
      <c r="G14" s="6"/>
      <c r="H14" s="6"/>
      <c r="I14" s="6"/>
      <c r="J14" s="6"/>
      <c r="K14" s="2"/>
      <c r="L14" s="2"/>
    </row>
    <row r="15" spans="1:12" ht="22.8" x14ac:dyDescent="0.3">
      <c r="B15" s="15" t="s">
        <v>34</v>
      </c>
      <c r="C15" s="15" t="s">
        <v>70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71</v>
      </c>
      <c r="I15" s="15" t="s">
        <v>41</v>
      </c>
      <c r="J15" s="15" t="s">
        <v>42</v>
      </c>
      <c r="K15" s="2"/>
      <c r="L15" s="2"/>
    </row>
    <row r="16" spans="1:12" ht="22.8" x14ac:dyDescent="0.3">
      <c r="B16" s="5">
        <v>3</v>
      </c>
      <c r="C16" s="5" t="str">
        <f>VLOOKUP(B16,B4:J13,2,)</f>
        <v>dy na</v>
      </c>
      <c r="D16" s="5" t="str">
        <f>VLOOKUP(B16,B4:J13,3,)</f>
        <v xml:space="preserve">sothea </v>
      </c>
      <c r="E16" s="5" t="str">
        <f>VLOOKUP(B16,B4:J13,4,)</f>
        <v>sothea  dy na</v>
      </c>
      <c r="F16" s="13" t="str">
        <f>VLOOKUP(B16,B4:J13,5,)</f>
        <v>ស</v>
      </c>
      <c r="G16" s="13">
        <f>VLOOKUP(B16,B4:J13,6,)</f>
        <v>32282</v>
      </c>
      <c r="H16" s="5" t="s">
        <v>67</v>
      </c>
      <c r="I16" s="14">
        <v>336</v>
      </c>
      <c r="J16" s="14">
        <v>369</v>
      </c>
      <c r="L16" s="2"/>
    </row>
  </sheetData>
  <mergeCells count="1">
    <mergeCell ref="B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8733-28E0-4C20-8ADD-FF7B0E98988A}">
  <dimension ref="B1:H26"/>
  <sheetViews>
    <sheetView topLeftCell="A19" workbookViewId="0">
      <selection activeCell="L18" sqref="L18"/>
    </sheetView>
  </sheetViews>
  <sheetFormatPr defaultRowHeight="14.4" x14ac:dyDescent="0.3"/>
  <cols>
    <col min="3" max="4" width="17.77734375" customWidth="1"/>
    <col min="5" max="5" width="18.5546875" customWidth="1"/>
    <col min="6" max="6" width="17.6640625" customWidth="1"/>
    <col min="7" max="7" width="17.5546875" customWidth="1"/>
    <col min="8" max="8" width="17.6640625" customWidth="1"/>
  </cols>
  <sheetData>
    <row r="1" spans="2:8" ht="29.4" customHeight="1" x14ac:dyDescent="0.3">
      <c r="B1" s="74" t="s">
        <v>72</v>
      </c>
      <c r="C1" s="75"/>
      <c r="D1" s="75"/>
      <c r="E1" s="75"/>
      <c r="F1" s="75"/>
      <c r="G1" s="75"/>
      <c r="H1" s="76"/>
    </row>
    <row r="2" spans="2:8" x14ac:dyDescent="0.3">
      <c r="B2" s="17" t="s">
        <v>34</v>
      </c>
      <c r="C2" s="17" t="s">
        <v>73</v>
      </c>
      <c r="D2" s="17" t="s">
        <v>74</v>
      </c>
      <c r="E2" s="17" t="s">
        <v>75</v>
      </c>
      <c r="F2" s="17" t="s">
        <v>76</v>
      </c>
      <c r="G2" s="17" t="s">
        <v>77</v>
      </c>
      <c r="H2" s="17" t="s">
        <v>78</v>
      </c>
    </row>
    <row r="3" spans="2:8" x14ac:dyDescent="0.3">
      <c r="B3" s="3">
        <v>1</v>
      </c>
      <c r="C3" s="3" t="s">
        <v>79</v>
      </c>
      <c r="D3" s="18">
        <v>1000</v>
      </c>
      <c r="E3" s="18">
        <v>1300</v>
      </c>
      <c r="F3" s="18">
        <v>1350</v>
      </c>
      <c r="G3" s="18">
        <v>700</v>
      </c>
      <c r="H3" s="19">
        <f>SUM(D3:G3)</f>
        <v>4350</v>
      </c>
    </row>
    <row r="4" spans="2:8" x14ac:dyDescent="0.3">
      <c r="B4" s="3">
        <v>2</v>
      </c>
      <c r="C4" s="3" t="s">
        <v>80</v>
      </c>
      <c r="D4" s="18">
        <v>800</v>
      </c>
      <c r="E4" s="18">
        <v>900</v>
      </c>
      <c r="F4" s="18">
        <v>1000</v>
      </c>
      <c r="G4" s="18">
        <v>400</v>
      </c>
      <c r="H4" s="19">
        <f t="shared" ref="H4:H11" si="0">SUM(D4:G4)</f>
        <v>3100</v>
      </c>
    </row>
    <row r="5" spans="2:8" x14ac:dyDescent="0.3">
      <c r="B5" s="3">
        <v>3</v>
      </c>
      <c r="C5" s="3" t="s">
        <v>81</v>
      </c>
      <c r="D5" s="18">
        <v>1500</v>
      </c>
      <c r="E5" s="18">
        <v>2000</v>
      </c>
      <c r="F5" s="18">
        <v>1800</v>
      </c>
      <c r="G5" s="18">
        <v>900</v>
      </c>
      <c r="H5" s="19">
        <f t="shared" si="0"/>
        <v>6200</v>
      </c>
    </row>
    <row r="6" spans="2:8" x14ac:dyDescent="0.3">
      <c r="B6" s="3">
        <v>4</v>
      </c>
      <c r="C6" s="3" t="s">
        <v>82</v>
      </c>
      <c r="D6" s="18">
        <v>700</v>
      </c>
      <c r="E6" s="18">
        <v>850</v>
      </c>
      <c r="F6" s="18">
        <v>1000</v>
      </c>
      <c r="G6" s="18">
        <v>1500</v>
      </c>
      <c r="H6" s="19">
        <f t="shared" si="0"/>
        <v>4050</v>
      </c>
    </row>
    <row r="7" spans="2:8" x14ac:dyDescent="0.3">
      <c r="B7" s="3">
        <v>5</v>
      </c>
      <c r="C7" s="3" t="s">
        <v>83</v>
      </c>
      <c r="D7" s="18">
        <v>600</v>
      </c>
      <c r="E7" s="18">
        <v>500</v>
      </c>
      <c r="F7" s="18">
        <v>800</v>
      </c>
      <c r="G7" s="18">
        <v>2000</v>
      </c>
      <c r="H7" s="19">
        <f t="shared" si="0"/>
        <v>3900</v>
      </c>
    </row>
    <row r="8" spans="2:8" x14ac:dyDescent="0.3">
      <c r="B8" s="3">
        <v>6</v>
      </c>
      <c r="C8" s="3" t="s">
        <v>84</v>
      </c>
      <c r="D8" s="18">
        <v>800</v>
      </c>
      <c r="E8" s="18">
        <v>650</v>
      </c>
      <c r="F8" s="18">
        <v>900</v>
      </c>
      <c r="G8" s="18">
        <v>1400</v>
      </c>
      <c r="H8" s="19">
        <f t="shared" si="0"/>
        <v>3750</v>
      </c>
    </row>
    <row r="9" spans="2:8" x14ac:dyDescent="0.3">
      <c r="B9" s="3">
        <v>7</v>
      </c>
      <c r="C9" s="3" t="s">
        <v>85</v>
      </c>
      <c r="D9" s="18">
        <v>950</v>
      </c>
      <c r="E9" s="18">
        <v>750</v>
      </c>
      <c r="F9" s="18">
        <v>1400</v>
      </c>
      <c r="G9" s="18">
        <v>750</v>
      </c>
      <c r="H9" s="19">
        <f t="shared" si="0"/>
        <v>3850</v>
      </c>
    </row>
    <row r="10" spans="2:8" x14ac:dyDescent="0.3">
      <c r="B10" s="3">
        <v>8</v>
      </c>
      <c r="C10" s="3" t="s">
        <v>86</v>
      </c>
      <c r="D10" s="18">
        <v>1500</v>
      </c>
      <c r="E10" s="18">
        <v>900</v>
      </c>
      <c r="F10" s="18">
        <v>1300</v>
      </c>
      <c r="G10" s="18">
        <v>1850</v>
      </c>
      <c r="H10" s="19">
        <f t="shared" si="0"/>
        <v>5550</v>
      </c>
    </row>
    <row r="11" spans="2:8" x14ac:dyDescent="0.3">
      <c r="B11" s="77" t="s">
        <v>87</v>
      </c>
      <c r="C11" s="78"/>
      <c r="D11" s="20">
        <f>SUM(D3:D10)</f>
        <v>7850</v>
      </c>
      <c r="E11" s="20">
        <f>SUM(E3:E10)</f>
        <v>7850</v>
      </c>
      <c r="F11" s="20">
        <f>SUM(F3:F10)</f>
        <v>9550</v>
      </c>
      <c r="G11" s="20">
        <f>SUM(G3:G10)</f>
        <v>9500</v>
      </c>
      <c r="H11" s="19">
        <f t="shared" si="0"/>
        <v>34750</v>
      </c>
    </row>
    <row r="12" spans="2:8" x14ac:dyDescent="0.3">
      <c r="B12" s="9"/>
      <c r="C12" s="9"/>
      <c r="D12" s="9"/>
      <c r="E12" s="9"/>
      <c r="F12" s="9"/>
      <c r="G12" s="9"/>
      <c r="H12" s="9"/>
    </row>
    <row r="13" spans="2:8" ht="30" customHeight="1" x14ac:dyDescent="0.3">
      <c r="B13" s="79" t="s">
        <v>88</v>
      </c>
      <c r="C13" s="80"/>
      <c r="D13" s="80"/>
      <c r="E13" s="80"/>
      <c r="F13" s="80"/>
      <c r="G13" s="80"/>
      <c r="H13" s="81"/>
    </row>
    <row r="14" spans="2:8" x14ac:dyDescent="0.3">
      <c r="B14" s="22" t="s">
        <v>34</v>
      </c>
      <c r="C14" s="22" t="s">
        <v>73</v>
      </c>
      <c r="D14" s="22" t="s">
        <v>74</v>
      </c>
      <c r="E14" s="22" t="s">
        <v>75</v>
      </c>
      <c r="F14" s="22" t="s">
        <v>76</v>
      </c>
      <c r="G14" s="22" t="s">
        <v>77</v>
      </c>
      <c r="H14" s="22" t="s">
        <v>78</v>
      </c>
    </row>
    <row r="15" spans="2:8" x14ac:dyDescent="0.3">
      <c r="B15" s="3">
        <v>1</v>
      </c>
      <c r="C15" s="3" t="s">
        <v>89</v>
      </c>
      <c r="D15" s="21">
        <v>54</v>
      </c>
      <c r="E15" s="21">
        <v>45</v>
      </c>
      <c r="F15" s="21">
        <v>5434</v>
      </c>
      <c r="G15" s="21">
        <v>45</v>
      </c>
      <c r="H15" s="19">
        <f>SUM(D15:G15)</f>
        <v>5578</v>
      </c>
    </row>
    <row r="16" spans="2:8" x14ac:dyDescent="0.3">
      <c r="B16" s="3">
        <v>2</v>
      </c>
      <c r="C16" s="3" t="s">
        <v>90</v>
      </c>
      <c r="D16" s="21">
        <v>35</v>
      </c>
      <c r="E16" s="21">
        <v>643</v>
      </c>
      <c r="F16" s="21">
        <v>554</v>
      </c>
      <c r="G16" s="21">
        <v>643</v>
      </c>
      <c r="H16" s="19">
        <f t="shared" ref="H16:H23" si="1">SUM(D16:G16)</f>
        <v>1875</v>
      </c>
    </row>
    <row r="17" spans="2:8" x14ac:dyDescent="0.3">
      <c r="B17" s="3">
        <v>3</v>
      </c>
      <c r="C17" s="3" t="s">
        <v>91</v>
      </c>
      <c r="D17" s="21">
        <v>64</v>
      </c>
      <c r="E17" s="21">
        <v>456</v>
      </c>
      <c r="F17" s="21">
        <v>345</v>
      </c>
      <c r="G17" s="21">
        <v>900</v>
      </c>
      <c r="H17" s="19">
        <f t="shared" si="1"/>
        <v>1765</v>
      </c>
    </row>
    <row r="18" spans="2:8" x14ac:dyDescent="0.3">
      <c r="B18" s="3">
        <v>4</v>
      </c>
      <c r="C18" s="3" t="s">
        <v>92</v>
      </c>
      <c r="D18" s="21">
        <v>345</v>
      </c>
      <c r="E18" s="21">
        <v>4334</v>
      </c>
      <c r="F18" s="21">
        <v>435</v>
      </c>
      <c r="G18" s="21">
        <v>45</v>
      </c>
      <c r="H18" s="19">
        <f t="shared" si="1"/>
        <v>5159</v>
      </c>
    </row>
    <row r="19" spans="2:8" x14ac:dyDescent="0.3">
      <c r="B19" s="3">
        <v>5</v>
      </c>
      <c r="C19" s="3" t="s">
        <v>66</v>
      </c>
      <c r="D19" s="21">
        <v>43</v>
      </c>
      <c r="E19" s="21">
        <v>565</v>
      </c>
      <c r="F19" s="21">
        <v>45</v>
      </c>
      <c r="G19" s="21">
        <v>645</v>
      </c>
      <c r="H19" s="19">
        <f t="shared" si="1"/>
        <v>1298</v>
      </c>
    </row>
    <row r="20" spans="2:8" x14ac:dyDescent="0.3">
      <c r="B20" s="3">
        <v>6</v>
      </c>
      <c r="C20" s="3" t="s">
        <v>93</v>
      </c>
      <c r="D20" s="21">
        <v>56</v>
      </c>
      <c r="E20" s="21">
        <v>454</v>
      </c>
      <c r="F20" s="21">
        <v>456</v>
      </c>
      <c r="G20" s="21">
        <v>643</v>
      </c>
      <c r="H20" s="19">
        <f t="shared" si="1"/>
        <v>1609</v>
      </c>
    </row>
    <row r="21" spans="2:8" x14ac:dyDescent="0.3">
      <c r="B21" s="3">
        <v>7</v>
      </c>
      <c r="C21" s="3" t="s">
        <v>94</v>
      </c>
      <c r="D21" s="21">
        <v>78</v>
      </c>
      <c r="E21" s="21">
        <v>34</v>
      </c>
      <c r="F21" s="21">
        <v>454</v>
      </c>
      <c r="G21" s="21">
        <v>456</v>
      </c>
      <c r="H21" s="19">
        <f t="shared" si="1"/>
        <v>1022</v>
      </c>
    </row>
    <row r="22" spans="2:8" x14ac:dyDescent="0.3">
      <c r="B22" s="3">
        <v>8</v>
      </c>
      <c r="C22" s="3" t="s">
        <v>95</v>
      </c>
      <c r="D22" s="21">
        <v>654</v>
      </c>
      <c r="E22" s="21">
        <v>900</v>
      </c>
      <c r="F22" s="21">
        <v>600</v>
      </c>
      <c r="G22" s="21">
        <v>453</v>
      </c>
      <c r="H22" s="19">
        <f t="shared" si="1"/>
        <v>2607</v>
      </c>
    </row>
    <row r="23" spans="2:8" x14ac:dyDescent="0.3">
      <c r="B23" s="67" t="s">
        <v>96</v>
      </c>
      <c r="C23" s="68"/>
      <c r="D23" s="20">
        <f>SUM(D15:D22)</f>
        <v>1329</v>
      </c>
      <c r="E23" s="20">
        <f>SUM(E15:E22)</f>
        <v>7431</v>
      </c>
      <c r="F23" s="20">
        <f>SUM(F15:F22)</f>
        <v>8323</v>
      </c>
      <c r="G23" s="20">
        <f>SUM(G15:G22)</f>
        <v>3830</v>
      </c>
      <c r="H23" s="19">
        <f t="shared" si="1"/>
        <v>20913</v>
      </c>
    </row>
    <row r="25" spans="2:8" x14ac:dyDescent="0.3">
      <c r="B25" s="69" t="s">
        <v>97</v>
      </c>
      <c r="C25" s="70"/>
      <c r="D25" s="70"/>
      <c r="E25" s="70"/>
      <c r="F25" s="70"/>
      <c r="G25" s="70"/>
      <c r="H25" s="71"/>
    </row>
    <row r="26" spans="2:8" x14ac:dyDescent="0.3">
      <c r="B26" s="72" t="s">
        <v>96</v>
      </c>
      <c r="C26" s="73"/>
      <c r="D26" s="16">
        <f>D11-D23</f>
        <v>6521</v>
      </c>
      <c r="E26" s="16">
        <f t="shared" ref="E26:G26" si="2">E11-E23</f>
        <v>419</v>
      </c>
      <c r="F26" s="16">
        <f t="shared" si="2"/>
        <v>1227</v>
      </c>
      <c r="G26" s="16">
        <f t="shared" si="2"/>
        <v>5670</v>
      </c>
      <c r="H26" s="23">
        <f>H11-H23</f>
        <v>13837</v>
      </c>
    </row>
  </sheetData>
  <mergeCells count="6">
    <mergeCell ref="B23:C23"/>
    <mergeCell ref="B25:H25"/>
    <mergeCell ref="B26:C26"/>
    <mergeCell ref="B1:H1"/>
    <mergeCell ref="B11:C11"/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77E1-3527-4CCD-9B83-D4D6A90CFD0E}">
  <dimension ref="B1:K21"/>
  <sheetViews>
    <sheetView topLeftCell="A10" workbookViewId="0">
      <selection activeCell="O12" sqref="O12"/>
    </sheetView>
  </sheetViews>
  <sheetFormatPr defaultRowHeight="14.4" x14ac:dyDescent="0.3"/>
  <cols>
    <col min="3" max="3" width="18.109375" customWidth="1"/>
    <col min="7" max="7" width="14.88671875" customWidth="1"/>
    <col min="8" max="8" width="13" customWidth="1"/>
    <col min="9" max="9" width="13.5546875" customWidth="1"/>
  </cols>
  <sheetData>
    <row r="1" spans="2:11" ht="28.2" customHeight="1" x14ac:dyDescent="0.8">
      <c r="B1" s="84" t="s">
        <v>98</v>
      </c>
      <c r="C1" s="85"/>
      <c r="D1" s="85"/>
      <c r="E1" s="85"/>
      <c r="F1" s="85"/>
      <c r="G1" s="85"/>
      <c r="H1" s="85"/>
      <c r="I1" s="85"/>
      <c r="J1" s="85"/>
      <c r="K1" s="86"/>
    </row>
    <row r="2" spans="2:11" ht="22.8" x14ac:dyDescent="0.3">
      <c r="B2" s="82" t="s">
        <v>1</v>
      </c>
      <c r="C2" s="82" t="s">
        <v>99</v>
      </c>
      <c r="D2" s="82" t="s">
        <v>100</v>
      </c>
      <c r="E2" s="87" t="s">
        <v>101</v>
      </c>
      <c r="F2" s="88"/>
      <c r="G2" s="89"/>
      <c r="H2" s="24"/>
      <c r="I2" s="24"/>
      <c r="J2" s="24"/>
      <c r="K2" s="24"/>
    </row>
    <row r="3" spans="2:11" ht="22.8" x14ac:dyDescent="0.3">
      <c r="B3" s="83"/>
      <c r="C3" s="83"/>
      <c r="D3" s="83"/>
      <c r="E3" s="24" t="s">
        <v>102</v>
      </c>
      <c r="F3" s="24" t="s">
        <v>103</v>
      </c>
      <c r="G3" s="24" t="s">
        <v>104</v>
      </c>
      <c r="H3" s="24" t="s">
        <v>105</v>
      </c>
      <c r="I3" s="24" t="s">
        <v>106</v>
      </c>
      <c r="J3" s="24" t="s">
        <v>107</v>
      </c>
      <c r="K3" s="24" t="s">
        <v>108</v>
      </c>
    </row>
    <row r="4" spans="2:11" ht="22.8" x14ac:dyDescent="0.3">
      <c r="B4" s="5">
        <v>1</v>
      </c>
      <c r="C4" s="5" t="s">
        <v>109</v>
      </c>
      <c r="D4" s="5" t="s">
        <v>63</v>
      </c>
      <c r="E4" s="28">
        <v>78</v>
      </c>
      <c r="F4" s="28">
        <v>56</v>
      </c>
      <c r="G4" s="28">
        <v>87</v>
      </c>
      <c r="H4" s="5">
        <f>SUM(E4:G4)</f>
        <v>221</v>
      </c>
      <c r="I4" s="5">
        <f>AVERAGE(E4:G4)</f>
        <v>73.666666666666671</v>
      </c>
      <c r="J4" s="5" t="str">
        <f>IF(I4&gt;=90,"A",IF(I4&gt;=80,"B",IF(I4&gt;=70,"C",IF(I4&gt;=60,"D",IF(I4&gt;=50,"E",IF(I4&lt;50,"F"))))))</f>
        <v>C</v>
      </c>
      <c r="K4" s="5" t="str">
        <f>IF(H4&gt;=150,"passed","Failed")</f>
        <v>passed</v>
      </c>
    </row>
    <row r="5" spans="2:11" ht="22.8" x14ac:dyDescent="0.3">
      <c r="B5" s="5">
        <v>2</v>
      </c>
      <c r="C5" s="5" t="s">
        <v>110</v>
      </c>
      <c r="D5" s="5" t="s">
        <v>122</v>
      </c>
      <c r="E5" s="28">
        <v>45</v>
      </c>
      <c r="F5" s="28">
        <v>45</v>
      </c>
      <c r="G5" s="28">
        <v>33</v>
      </c>
      <c r="H5" s="5">
        <f t="shared" ref="H5:H17" si="0">SUM(E5:G5)</f>
        <v>123</v>
      </c>
      <c r="I5" s="5">
        <f t="shared" ref="I5:I17" si="1">AVERAGE(E5:G5)</f>
        <v>41</v>
      </c>
      <c r="J5" s="5" t="str">
        <f t="shared" ref="J5:J17" si="2">IF(I5&gt;=90,"A",IF(I5&gt;=80,"B",IF(I5&gt;=70,"C",IF(I5&gt;=60,"D",IF(I5&gt;=50,"E",IF(I5&lt;50,"F"))))))</f>
        <v>F</v>
      </c>
      <c r="K5" s="5" t="str">
        <f t="shared" ref="K5:K17" si="3">IF(H5&gt;=150,"passed","Failed")</f>
        <v>Failed</v>
      </c>
    </row>
    <row r="6" spans="2:11" ht="22.8" x14ac:dyDescent="0.3">
      <c r="B6" s="5">
        <v>3</v>
      </c>
      <c r="C6" s="5" t="s">
        <v>111</v>
      </c>
      <c r="D6" s="5" t="s">
        <v>63</v>
      </c>
      <c r="E6" s="28">
        <v>76</v>
      </c>
      <c r="F6" s="28">
        <v>67</v>
      </c>
      <c r="G6" s="28">
        <v>67</v>
      </c>
      <c r="H6" s="5">
        <f t="shared" si="0"/>
        <v>210</v>
      </c>
      <c r="I6" s="5">
        <f t="shared" si="1"/>
        <v>70</v>
      </c>
      <c r="J6" s="5" t="str">
        <f t="shared" si="2"/>
        <v>C</v>
      </c>
      <c r="K6" s="5" t="str">
        <f t="shared" si="3"/>
        <v>passed</v>
      </c>
    </row>
    <row r="7" spans="2:11" ht="22.8" x14ac:dyDescent="0.3">
      <c r="B7" s="5">
        <v>4</v>
      </c>
      <c r="C7" s="5" t="s">
        <v>112</v>
      </c>
      <c r="D7" s="5" t="s">
        <v>122</v>
      </c>
      <c r="E7" s="28">
        <v>78</v>
      </c>
      <c r="F7" s="28">
        <v>76</v>
      </c>
      <c r="G7" s="28">
        <v>56</v>
      </c>
      <c r="H7" s="5">
        <f t="shared" si="0"/>
        <v>210</v>
      </c>
      <c r="I7" s="5">
        <f t="shared" si="1"/>
        <v>70</v>
      </c>
      <c r="J7" s="5" t="str">
        <f t="shared" si="2"/>
        <v>C</v>
      </c>
      <c r="K7" s="5" t="str">
        <f t="shared" si="3"/>
        <v>passed</v>
      </c>
    </row>
    <row r="8" spans="2:11" ht="22.8" x14ac:dyDescent="0.3">
      <c r="B8" s="5">
        <v>5</v>
      </c>
      <c r="C8" s="5" t="s">
        <v>113</v>
      </c>
      <c r="D8" s="5" t="s">
        <v>122</v>
      </c>
      <c r="E8" s="28">
        <v>23</v>
      </c>
      <c r="F8" s="28">
        <v>43</v>
      </c>
      <c r="G8" s="28">
        <v>78</v>
      </c>
      <c r="H8" s="5">
        <f t="shared" si="0"/>
        <v>144</v>
      </c>
      <c r="I8" s="5">
        <f t="shared" si="1"/>
        <v>48</v>
      </c>
      <c r="J8" s="5" t="str">
        <f t="shared" si="2"/>
        <v>F</v>
      </c>
      <c r="K8" s="5" t="str">
        <f t="shared" si="3"/>
        <v>Failed</v>
      </c>
    </row>
    <row r="9" spans="2:11" ht="22.8" x14ac:dyDescent="0.3">
      <c r="B9" s="5">
        <v>6</v>
      </c>
      <c r="C9" s="5" t="s">
        <v>114</v>
      </c>
      <c r="D9" s="5" t="s">
        <v>63</v>
      </c>
      <c r="E9" s="28">
        <v>98</v>
      </c>
      <c r="F9" s="28">
        <v>45</v>
      </c>
      <c r="G9" s="28">
        <v>65</v>
      </c>
      <c r="H9" s="5">
        <f t="shared" si="0"/>
        <v>208</v>
      </c>
      <c r="I9" s="5">
        <f t="shared" si="1"/>
        <v>69.333333333333329</v>
      </c>
      <c r="J9" s="5" t="str">
        <f t="shared" si="2"/>
        <v>D</v>
      </c>
      <c r="K9" s="5" t="str">
        <f t="shared" si="3"/>
        <v>passed</v>
      </c>
    </row>
    <row r="10" spans="2:11" ht="22.8" x14ac:dyDescent="0.3">
      <c r="B10" s="5">
        <v>7</v>
      </c>
      <c r="C10" s="5" t="s">
        <v>115</v>
      </c>
      <c r="D10" s="5" t="s">
        <v>64</v>
      </c>
      <c r="E10" s="28">
        <v>67</v>
      </c>
      <c r="F10" s="28">
        <v>34</v>
      </c>
      <c r="G10" s="28">
        <v>67</v>
      </c>
      <c r="H10" s="5">
        <f t="shared" si="0"/>
        <v>168</v>
      </c>
      <c r="I10" s="5">
        <f t="shared" si="1"/>
        <v>56</v>
      </c>
      <c r="J10" s="5" t="str">
        <f t="shared" si="2"/>
        <v>E</v>
      </c>
      <c r="K10" s="5" t="str">
        <f t="shared" si="3"/>
        <v>passed</v>
      </c>
    </row>
    <row r="11" spans="2:11" ht="22.8" x14ac:dyDescent="0.3">
      <c r="B11" s="5">
        <v>8</v>
      </c>
      <c r="C11" s="5" t="s">
        <v>116</v>
      </c>
      <c r="D11" s="5" t="s">
        <v>64</v>
      </c>
      <c r="E11" s="28">
        <v>87</v>
      </c>
      <c r="F11" s="28">
        <v>76</v>
      </c>
      <c r="G11" s="28">
        <v>87</v>
      </c>
      <c r="H11" s="5">
        <f t="shared" si="0"/>
        <v>250</v>
      </c>
      <c r="I11" s="5">
        <f t="shared" si="1"/>
        <v>83.333333333333329</v>
      </c>
      <c r="J11" s="5" t="str">
        <f t="shared" si="2"/>
        <v>B</v>
      </c>
      <c r="K11" s="5" t="str">
        <f t="shared" si="3"/>
        <v>passed</v>
      </c>
    </row>
    <row r="12" spans="2:11" ht="22.8" x14ac:dyDescent="0.3">
      <c r="B12" s="5">
        <v>9</v>
      </c>
      <c r="C12" s="5" t="s">
        <v>117</v>
      </c>
      <c r="D12" s="5" t="s">
        <v>63</v>
      </c>
      <c r="E12" s="28">
        <v>56</v>
      </c>
      <c r="F12" s="28">
        <v>87</v>
      </c>
      <c r="G12" s="28">
        <v>54</v>
      </c>
      <c r="H12" s="5">
        <f t="shared" si="0"/>
        <v>197</v>
      </c>
      <c r="I12" s="5">
        <f t="shared" si="1"/>
        <v>65.666666666666671</v>
      </c>
      <c r="J12" s="5" t="str">
        <f t="shared" si="2"/>
        <v>D</v>
      </c>
      <c r="K12" s="5" t="str">
        <f t="shared" si="3"/>
        <v>passed</v>
      </c>
    </row>
    <row r="13" spans="2:11" ht="22.8" x14ac:dyDescent="0.3">
      <c r="B13" s="5">
        <v>10</v>
      </c>
      <c r="C13" s="5" t="s">
        <v>118</v>
      </c>
      <c r="D13" s="5" t="s">
        <v>64</v>
      </c>
      <c r="E13" s="28">
        <v>34</v>
      </c>
      <c r="F13" s="28">
        <v>56</v>
      </c>
      <c r="G13" s="28">
        <v>45</v>
      </c>
      <c r="H13" s="5">
        <f t="shared" si="0"/>
        <v>135</v>
      </c>
      <c r="I13" s="5">
        <f t="shared" si="1"/>
        <v>45</v>
      </c>
      <c r="J13" s="5" t="str">
        <f t="shared" si="2"/>
        <v>F</v>
      </c>
      <c r="K13" s="5" t="str">
        <f t="shared" si="3"/>
        <v>Failed</v>
      </c>
    </row>
    <row r="14" spans="2:11" ht="22.8" x14ac:dyDescent="0.3">
      <c r="B14" s="5">
        <v>11</v>
      </c>
      <c r="C14" s="5" t="s">
        <v>119</v>
      </c>
      <c r="D14" s="5" t="s">
        <v>64</v>
      </c>
      <c r="E14" s="28">
        <v>90</v>
      </c>
      <c r="F14" s="28">
        <v>78</v>
      </c>
      <c r="G14" s="28">
        <v>76</v>
      </c>
      <c r="H14" s="5">
        <f t="shared" si="0"/>
        <v>244</v>
      </c>
      <c r="I14" s="5">
        <f t="shared" si="1"/>
        <v>81.333333333333329</v>
      </c>
      <c r="J14" s="5" t="str">
        <f t="shared" si="2"/>
        <v>B</v>
      </c>
      <c r="K14" s="5" t="str">
        <f t="shared" si="3"/>
        <v>passed</v>
      </c>
    </row>
    <row r="15" spans="2:11" ht="22.8" x14ac:dyDescent="0.3">
      <c r="B15" s="5">
        <v>12</v>
      </c>
      <c r="C15" s="5" t="s">
        <v>120</v>
      </c>
      <c r="D15" s="5" t="s">
        <v>63</v>
      </c>
      <c r="E15" s="28">
        <v>69</v>
      </c>
      <c r="F15" s="28">
        <v>65</v>
      </c>
      <c r="G15" s="28">
        <v>54</v>
      </c>
      <c r="H15" s="5">
        <f t="shared" si="0"/>
        <v>188</v>
      </c>
      <c r="I15" s="5">
        <f t="shared" si="1"/>
        <v>62.666666666666664</v>
      </c>
      <c r="J15" s="5" t="str">
        <f t="shared" si="2"/>
        <v>D</v>
      </c>
      <c r="K15" s="5" t="str">
        <f t="shared" si="3"/>
        <v>passed</v>
      </c>
    </row>
    <row r="16" spans="2:11" ht="22.8" x14ac:dyDescent="0.3">
      <c r="B16" s="5">
        <v>13</v>
      </c>
      <c r="C16" s="5" t="s">
        <v>121</v>
      </c>
      <c r="D16" s="5" t="s">
        <v>64</v>
      </c>
      <c r="E16" s="28">
        <v>78</v>
      </c>
      <c r="F16" s="28">
        <v>67</v>
      </c>
      <c r="G16" s="28">
        <v>56</v>
      </c>
      <c r="H16" s="5">
        <f t="shared" si="0"/>
        <v>201</v>
      </c>
      <c r="I16" s="5">
        <f t="shared" si="1"/>
        <v>67</v>
      </c>
      <c r="J16" s="5" t="str">
        <f t="shared" si="2"/>
        <v>D</v>
      </c>
      <c r="K16" s="5" t="str">
        <f t="shared" si="3"/>
        <v>passed</v>
      </c>
    </row>
    <row r="17" spans="2:11" ht="22.8" x14ac:dyDescent="0.3">
      <c r="B17" s="5">
        <v>14</v>
      </c>
      <c r="C17" s="5" t="s">
        <v>123</v>
      </c>
      <c r="D17" s="5" t="s">
        <v>63</v>
      </c>
      <c r="E17" s="28">
        <v>67</v>
      </c>
      <c r="F17" s="28">
        <v>89</v>
      </c>
      <c r="G17" s="28">
        <v>76</v>
      </c>
      <c r="H17" s="5">
        <f t="shared" si="0"/>
        <v>232</v>
      </c>
      <c r="I17" s="5">
        <f t="shared" si="1"/>
        <v>77.333333333333329</v>
      </c>
      <c r="J17" s="5" t="str">
        <f t="shared" si="2"/>
        <v>C</v>
      </c>
      <c r="K17" s="5" t="str">
        <f t="shared" si="3"/>
        <v>passed</v>
      </c>
    </row>
    <row r="18" spans="2:11" ht="22.8" x14ac:dyDescent="0.8"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2:11" ht="22.8" x14ac:dyDescent="0.3">
      <c r="B19" s="90" t="s">
        <v>124</v>
      </c>
      <c r="C19" s="91"/>
      <c r="D19" s="5" t="s">
        <v>126</v>
      </c>
      <c r="E19" s="5">
        <f>COUNTIF(D4:D17,D9)</f>
        <v>6</v>
      </c>
      <c r="F19" s="27"/>
      <c r="G19" s="96"/>
      <c r="H19" s="97" t="s">
        <v>124</v>
      </c>
      <c r="I19" s="100" t="s">
        <v>128</v>
      </c>
      <c r="J19" s="101"/>
      <c r="K19" s="5">
        <f>COUNTIF(K4:K17,K4)</f>
        <v>11</v>
      </c>
    </row>
    <row r="20" spans="2:11" ht="22.8" x14ac:dyDescent="0.3">
      <c r="B20" s="92"/>
      <c r="C20" s="93"/>
      <c r="D20" s="5" t="s">
        <v>125</v>
      </c>
      <c r="E20" s="5">
        <v>8</v>
      </c>
      <c r="F20" s="27"/>
      <c r="G20" s="96"/>
      <c r="H20" s="98"/>
      <c r="I20" s="100" t="s">
        <v>129</v>
      </c>
      <c r="J20" s="101"/>
      <c r="K20" s="5">
        <f>COUNTIF(K4:K17,K5)</f>
        <v>3</v>
      </c>
    </row>
    <row r="21" spans="2:11" ht="22.8" x14ac:dyDescent="0.3">
      <c r="B21" s="94"/>
      <c r="C21" s="95"/>
      <c r="D21" s="5" t="s">
        <v>127</v>
      </c>
      <c r="E21" s="5">
        <f>SUM(E19+E20)</f>
        <v>14</v>
      </c>
      <c r="F21" s="27"/>
      <c r="G21" s="96"/>
      <c r="H21" s="99"/>
      <c r="I21" s="100" t="s">
        <v>127</v>
      </c>
      <c r="J21" s="101"/>
      <c r="K21" s="5">
        <f>SUM(K19:K20)</f>
        <v>14</v>
      </c>
    </row>
  </sheetData>
  <mergeCells count="11">
    <mergeCell ref="B19:C21"/>
    <mergeCell ref="G19:G21"/>
    <mergeCell ref="H19:H21"/>
    <mergeCell ref="I19:J19"/>
    <mergeCell ref="I20:J20"/>
    <mergeCell ref="I21:J21"/>
    <mergeCell ref="B2:B3"/>
    <mergeCell ref="C2:C3"/>
    <mergeCell ref="D2:D3"/>
    <mergeCell ref="B1:K1"/>
    <mergeCell ref="E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4586-D52B-43A8-89D0-8583F020028B}">
  <dimension ref="B1:H40"/>
  <sheetViews>
    <sheetView topLeftCell="A31" workbookViewId="0">
      <selection activeCell="L5" sqref="L5"/>
    </sheetView>
  </sheetViews>
  <sheetFormatPr defaultRowHeight="14.4" x14ac:dyDescent="0.3"/>
  <cols>
    <col min="3" max="3" width="16.77734375" customWidth="1"/>
    <col min="4" max="4" width="11.109375" customWidth="1"/>
    <col min="5" max="5" width="17.5546875" customWidth="1"/>
    <col min="6" max="6" width="17.44140625" customWidth="1"/>
    <col min="7" max="7" width="17.5546875" customWidth="1"/>
    <col min="8" max="8" width="17.6640625" customWidth="1"/>
  </cols>
  <sheetData>
    <row r="1" spans="2:8" ht="22.8" x14ac:dyDescent="0.8">
      <c r="B1" s="105" t="s">
        <v>130</v>
      </c>
      <c r="C1" s="106"/>
      <c r="D1" s="106"/>
      <c r="E1" s="106"/>
      <c r="F1" s="106"/>
      <c r="G1" s="106"/>
      <c r="H1" s="107"/>
    </row>
    <row r="2" spans="2:8" ht="22.8" x14ac:dyDescent="0.8">
      <c r="B2" s="32"/>
      <c r="C2" s="33"/>
      <c r="D2" s="33" t="s">
        <v>131</v>
      </c>
      <c r="E2" s="33"/>
      <c r="F2" s="33"/>
      <c r="G2" s="33"/>
      <c r="H2" s="34"/>
    </row>
    <row r="3" spans="2:8" ht="22.8" x14ac:dyDescent="0.8">
      <c r="B3" s="26" t="s">
        <v>1</v>
      </c>
      <c r="C3" s="26" t="s">
        <v>132</v>
      </c>
      <c r="D3" s="26" t="s">
        <v>100</v>
      </c>
      <c r="E3" s="26" t="s">
        <v>133</v>
      </c>
      <c r="F3" s="26" t="s">
        <v>134</v>
      </c>
      <c r="G3" s="26" t="s">
        <v>135</v>
      </c>
      <c r="H3" s="26" t="s">
        <v>136</v>
      </c>
    </row>
    <row r="4" spans="2:8" ht="22.8" x14ac:dyDescent="0.8">
      <c r="B4" s="35">
        <v>1</v>
      </c>
      <c r="C4" s="26" t="s">
        <v>137</v>
      </c>
      <c r="D4" s="26" t="s">
        <v>162</v>
      </c>
      <c r="E4" s="36">
        <v>44197</v>
      </c>
      <c r="F4" s="26" t="s">
        <v>164</v>
      </c>
      <c r="G4" s="26" t="s">
        <v>170</v>
      </c>
      <c r="H4" s="37">
        <v>100</v>
      </c>
    </row>
    <row r="5" spans="2:8" ht="22.8" x14ac:dyDescent="0.8">
      <c r="B5" s="35">
        <v>2</v>
      </c>
      <c r="C5" s="26" t="s">
        <v>138</v>
      </c>
      <c r="D5" s="26" t="s">
        <v>162</v>
      </c>
      <c r="E5" s="36">
        <v>44198</v>
      </c>
      <c r="F5" s="26" t="s">
        <v>164</v>
      </c>
      <c r="G5" s="26" t="s">
        <v>171</v>
      </c>
      <c r="H5" s="37">
        <v>100</v>
      </c>
    </row>
    <row r="6" spans="2:8" ht="22.8" x14ac:dyDescent="0.8">
      <c r="B6" s="35">
        <v>3</v>
      </c>
      <c r="C6" s="26" t="s">
        <v>139</v>
      </c>
      <c r="D6" s="26" t="s">
        <v>163</v>
      </c>
      <c r="E6" s="36">
        <v>44199</v>
      </c>
      <c r="F6" s="26" t="s">
        <v>164</v>
      </c>
      <c r="G6" s="26" t="s">
        <v>170</v>
      </c>
      <c r="H6" s="37">
        <v>120</v>
      </c>
    </row>
    <row r="7" spans="2:8" ht="22.8" x14ac:dyDescent="0.8">
      <c r="B7" s="35">
        <v>4</v>
      </c>
      <c r="C7" s="26" t="s">
        <v>140</v>
      </c>
      <c r="D7" s="26" t="s">
        <v>162</v>
      </c>
      <c r="E7" s="36">
        <v>44200</v>
      </c>
      <c r="F7" s="26" t="s">
        <v>164</v>
      </c>
      <c r="G7" s="26" t="s">
        <v>171</v>
      </c>
      <c r="H7" s="37">
        <v>120</v>
      </c>
    </row>
    <row r="8" spans="2:8" ht="22.8" x14ac:dyDescent="0.8">
      <c r="B8" s="35">
        <v>5</v>
      </c>
      <c r="C8" s="26" t="s">
        <v>141</v>
      </c>
      <c r="D8" s="26" t="s">
        <v>162</v>
      </c>
      <c r="E8" s="36">
        <v>44201</v>
      </c>
      <c r="F8" s="26" t="s">
        <v>165</v>
      </c>
      <c r="G8" s="26" t="s">
        <v>171</v>
      </c>
      <c r="H8" s="37">
        <v>120</v>
      </c>
    </row>
    <row r="9" spans="2:8" ht="22.8" x14ac:dyDescent="0.8">
      <c r="B9" s="35">
        <v>6</v>
      </c>
      <c r="C9" s="26" t="s">
        <v>142</v>
      </c>
      <c r="D9" s="26" t="s">
        <v>162</v>
      </c>
      <c r="E9" s="36">
        <v>44202</v>
      </c>
      <c r="F9" s="26" t="s">
        <v>165</v>
      </c>
      <c r="G9" s="26" t="s">
        <v>170</v>
      </c>
      <c r="H9" s="37">
        <v>130</v>
      </c>
    </row>
    <row r="10" spans="2:8" ht="22.8" x14ac:dyDescent="0.8">
      <c r="B10" s="35">
        <v>7</v>
      </c>
      <c r="C10" s="26" t="s">
        <v>143</v>
      </c>
      <c r="D10" s="26" t="s">
        <v>162</v>
      </c>
      <c r="E10" s="36">
        <v>44203</v>
      </c>
      <c r="F10" s="26" t="s">
        <v>164</v>
      </c>
      <c r="G10" s="26" t="s">
        <v>171</v>
      </c>
      <c r="H10" s="37">
        <v>130</v>
      </c>
    </row>
    <row r="11" spans="2:8" ht="22.8" x14ac:dyDescent="0.8">
      <c r="B11" s="35">
        <v>8</v>
      </c>
      <c r="C11" s="26" t="s">
        <v>144</v>
      </c>
      <c r="D11" s="26" t="s">
        <v>162</v>
      </c>
      <c r="E11" s="36">
        <v>44204</v>
      </c>
      <c r="F11" s="26" t="s">
        <v>164</v>
      </c>
      <c r="G11" s="26" t="s">
        <v>170</v>
      </c>
      <c r="H11" s="37">
        <v>130</v>
      </c>
    </row>
    <row r="12" spans="2:8" ht="22.8" x14ac:dyDescent="0.8">
      <c r="B12" s="35">
        <v>9</v>
      </c>
      <c r="C12" s="26" t="s">
        <v>145</v>
      </c>
      <c r="D12" s="26" t="s">
        <v>162</v>
      </c>
      <c r="E12" s="36">
        <v>44205</v>
      </c>
      <c r="F12" s="26" t="s">
        <v>164</v>
      </c>
      <c r="G12" s="26" t="s">
        <v>171</v>
      </c>
      <c r="H12" s="37">
        <v>140</v>
      </c>
    </row>
    <row r="13" spans="2:8" ht="22.8" x14ac:dyDescent="0.8">
      <c r="B13" s="35">
        <v>10</v>
      </c>
      <c r="C13" s="26" t="s">
        <v>146</v>
      </c>
      <c r="D13" s="26" t="s">
        <v>163</v>
      </c>
      <c r="E13" s="36">
        <v>44206</v>
      </c>
      <c r="F13" s="26" t="s">
        <v>166</v>
      </c>
      <c r="G13" s="26" t="s">
        <v>171</v>
      </c>
      <c r="H13" s="37">
        <v>140</v>
      </c>
    </row>
    <row r="14" spans="2:8" ht="22.8" x14ac:dyDescent="0.8">
      <c r="B14" s="35">
        <v>11</v>
      </c>
      <c r="C14" s="26" t="s">
        <v>147</v>
      </c>
      <c r="D14" s="26" t="s">
        <v>162</v>
      </c>
      <c r="E14" s="36">
        <v>44207</v>
      </c>
      <c r="F14" s="26" t="s">
        <v>164</v>
      </c>
      <c r="G14" s="26" t="s">
        <v>171</v>
      </c>
      <c r="H14" s="37">
        <v>140</v>
      </c>
    </row>
    <row r="15" spans="2:8" ht="22.8" x14ac:dyDescent="0.8">
      <c r="B15" s="35">
        <v>12</v>
      </c>
      <c r="C15" s="26" t="s">
        <v>148</v>
      </c>
      <c r="D15" s="26" t="s">
        <v>162</v>
      </c>
      <c r="E15" s="36">
        <v>44208</v>
      </c>
      <c r="F15" s="26" t="s">
        <v>164</v>
      </c>
      <c r="G15" s="26" t="s">
        <v>171</v>
      </c>
      <c r="H15" s="37">
        <v>150</v>
      </c>
    </row>
    <row r="16" spans="2:8" ht="22.8" x14ac:dyDescent="0.8">
      <c r="B16" s="35">
        <v>13</v>
      </c>
      <c r="C16" s="26" t="s">
        <v>149</v>
      </c>
      <c r="D16" s="26" t="s">
        <v>163</v>
      </c>
      <c r="E16" s="36">
        <v>44209</v>
      </c>
      <c r="F16" s="26" t="s">
        <v>167</v>
      </c>
      <c r="G16" s="26" t="s">
        <v>171</v>
      </c>
      <c r="H16" s="37">
        <v>150</v>
      </c>
    </row>
    <row r="17" spans="2:8" ht="22.8" x14ac:dyDescent="0.8">
      <c r="B17" s="35">
        <v>14</v>
      </c>
      <c r="C17" s="26" t="s">
        <v>150</v>
      </c>
      <c r="D17" s="26" t="s">
        <v>162</v>
      </c>
      <c r="E17" s="36">
        <v>44210</v>
      </c>
      <c r="F17" s="26" t="s">
        <v>165</v>
      </c>
      <c r="G17" s="26" t="s">
        <v>171</v>
      </c>
      <c r="H17" s="37">
        <v>150</v>
      </c>
    </row>
    <row r="18" spans="2:8" ht="22.8" x14ac:dyDescent="0.8">
      <c r="B18" s="35">
        <v>15</v>
      </c>
      <c r="C18" s="26" t="s">
        <v>151</v>
      </c>
      <c r="D18" s="26" t="s">
        <v>162</v>
      </c>
      <c r="E18" s="36">
        <v>44211</v>
      </c>
      <c r="F18" s="26" t="s">
        <v>164</v>
      </c>
      <c r="G18" s="26" t="s">
        <v>171</v>
      </c>
      <c r="H18" s="37">
        <v>150</v>
      </c>
    </row>
    <row r="19" spans="2:8" ht="22.8" x14ac:dyDescent="0.8">
      <c r="B19" s="35">
        <v>16</v>
      </c>
      <c r="C19" s="26" t="s">
        <v>152</v>
      </c>
      <c r="D19" s="26" t="s">
        <v>162</v>
      </c>
      <c r="E19" s="36">
        <v>44212</v>
      </c>
      <c r="F19" s="26" t="s">
        <v>164</v>
      </c>
      <c r="G19" s="26" t="s">
        <v>171</v>
      </c>
      <c r="H19" s="37">
        <v>150</v>
      </c>
    </row>
    <row r="20" spans="2:8" ht="22.8" x14ac:dyDescent="0.8">
      <c r="B20" s="35">
        <v>17</v>
      </c>
      <c r="C20" s="26" t="s">
        <v>154</v>
      </c>
      <c r="D20" s="26" t="s">
        <v>162</v>
      </c>
      <c r="E20" s="36">
        <v>44213</v>
      </c>
      <c r="F20" s="26" t="s">
        <v>168</v>
      </c>
      <c r="G20" s="26" t="s">
        <v>173</v>
      </c>
      <c r="H20" s="37">
        <v>150</v>
      </c>
    </row>
    <row r="21" spans="2:8" ht="22.8" x14ac:dyDescent="0.8">
      <c r="B21" s="35">
        <v>18</v>
      </c>
      <c r="C21" s="26" t="s">
        <v>155</v>
      </c>
      <c r="D21" s="26" t="s">
        <v>162</v>
      </c>
      <c r="E21" s="36">
        <v>44214</v>
      </c>
      <c r="F21" s="26" t="s">
        <v>164</v>
      </c>
      <c r="G21" s="26" t="s">
        <v>171</v>
      </c>
      <c r="H21" s="37">
        <v>170</v>
      </c>
    </row>
    <row r="22" spans="2:8" ht="22.8" x14ac:dyDescent="0.8">
      <c r="B22" s="35">
        <v>19</v>
      </c>
      <c r="C22" s="26" t="s">
        <v>156</v>
      </c>
      <c r="D22" s="26" t="s">
        <v>162</v>
      </c>
      <c r="E22" s="36">
        <v>44215</v>
      </c>
      <c r="F22" s="26" t="s">
        <v>165</v>
      </c>
      <c r="G22" s="26" t="s">
        <v>171</v>
      </c>
      <c r="H22" s="37">
        <v>180</v>
      </c>
    </row>
    <row r="23" spans="2:8" ht="22.8" x14ac:dyDescent="0.8">
      <c r="B23" s="35">
        <v>20</v>
      </c>
      <c r="C23" s="26" t="s">
        <v>153</v>
      </c>
      <c r="D23" s="26" t="s">
        <v>162</v>
      </c>
      <c r="E23" s="36">
        <v>44216</v>
      </c>
      <c r="F23" s="26" t="s">
        <v>169</v>
      </c>
      <c r="G23" s="26" t="s">
        <v>172</v>
      </c>
      <c r="H23" s="37">
        <v>250</v>
      </c>
    </row>
    <row r="24" spans="2:8" ht="22.8" x14ac:dyDescent="0.8">
      <c r="B24" s="35">
        <v>21</v>
      </c>
      <c r="C24" s="26" t="s">
        <v>157</v>
      </c>
      <c r="D24" s="26" t="s">
        <v>162</v>
      </c>
      <c r="E24" s="36">
        <v>44217</v>
      </c>
      <c r="F24" s="26" t="s">
        <v>164</v>
      </c>
      <c r="G24" s="26" t="s">
        <v>173</v>
      </c>
      <c r="H24" s="37">
        <v>250</v>
      </c>
    </row>
    <row r="25" spans="2:8" ht="22.8" x14ac:dyDescent="0.8">
      <c r="B25" s="35">
        <v>22</v>
      </c>
      <c r="C25" s="26" t="s">
        <v>158</v>
      </c>
      <c r="D25" s="26" t="s">
        <v>162</v>
      </c>
      <c r="E25" s="36">
        <v>44218</v>
      </c>
      <c r="F25" s="26" t="s">
        <v>164</v>
      </c>
      <c r="G25" s="26" t="s">
        <v>173</v>
      </c>
      <c r="H25" s="37">
        <v>250</v>
      </c>
    </row>
    <row r="26" spans="2:8" ht="22.8" x14ac:dyDescent="0.8">
      <c r="B26" s="35">
        <v>23</v>
      </c>
      <c r="C26" s="26" t="s">
        <v>159</v>
      </c>
      <c r="D26" s="26" t="s">
        <v>162</v>
      </c>
      <c r="E26" s="36">
        <v>44219</v>
      </c>
      <c r="F26" s="26" t="s">
        <v>164</v>
      </c>
      <c r="G26" s="26" t="s">
        <v>173</v>
      </c>
      <c r="H26" s="37">
        <v>300</v>
      </c>
    </row>
    <row r="27" spans="2:8" ht="22.8" x14ac:dyDescent="0.8">
      <c r="B27" s="35">
        <v>24</v>
      </c>
      <c r="C27" s="26" t="s">
        <v>160</v>
      </c>
      <c r="D27" s="26" t="s">
        <v>162</v>
      </c>
      <c r="E27" s="36">
        <v>44220</v>
      </c>
      <c r="F27" s="26" t="s">
        <v>165</v>
      </c>
      <c r="G27" s="26" t="s">
        <v>172</v>
      </c>
      <c r="H27" s="37">
        <v>400</v>
      </c>
    </row>
    <row r="28" spans="2:8" ht="22.8" x14ac:dyDescent="0.8">
      <c r="B28" s="35">
        <v>25</v>
      </c>
      <c r="C28" s="26" t="s">
        <v>161</v>
      </c>
      <c r="D28" s="26" t="s">
        <v>163</v>
      </c>
      <c r="E28" s="36">
        <v>44221</v>
      </c>
      <c r="F28" s="26" t="s">
        <v>164</v>
      </c>
      <c r="G28" s="26" t="s">
        <v>172</v>
      </c>
      <c r="H28" s="37">
        <v>500</v>
      </c>
    </row>
    <row r="29" spans="2:8" ht="22.8" x14ac:dyDescent="0.8">
      <c r="B29" s="25"/>
      <c r="C29" s="25"/>
      <c r="D29" s="25"/>
      <c r="E29" s="25"/>
      <c r="F29" s="25"/>
      <c r="G29" s="25"/>
      <c r="H29" s="25"/>
    </row>
    <row r="30" spans="2:8" ht="22.8" x14ac:dyDescent="0.8">
      <c r="B30" s="25" t="s">
        <v>174</v>
      </c>
      <c r="C30" s="25"/>
      <c r="D30" s="25"/>
      <c r="E30" s="25"/>
      <c r="F30" s="25"/>
      <c r="G30" s="25"/>
      <c r="H30" s="25"/>
    </row>
    <row r="31" spans="2:8" ht="22.8" x14ac:dyDescent="0.8">
      <c r="B31" s="25"/>
      <c r="C31" s="25"/>
      <c r="D31" s="25"/>
      <c r="E31" s="25"/>
      <c r="F31" s="25"/>
      <c r="G31" s="25"/>
      <c r="H31" s="25"/>
    </row>
    <row r="32" spans="2:8" ht="22.8" x14ac:dyDescent="0.8">
      <c r="B32" s="102" t="s">
        <v>175</v>
      </c>
      <c r="C32" s="103"/>
      <c r="D32" s="38" t="s">
        <v>181</v>
      </c>
      <c r="E32" s="38" t="s">
        <v>182</v>
      </c>
      <c r="F32" s="25"/>
      <c r="G32" s="25"/>
      <c r="H32" s="25"/>
    </row>
    <row r="33" spans="2:8" ht="22.8" x14ac:dyDescent="0.8">
      <c r="B33" s="102" t="s">
        <v>176</v>
      </c>
      <c r="C33" s="103"/>
      <c r="D33" s="38">
        <f>COUNTIF(D4:D28,D6)</f>
        <v>4</v>
      </c>
      <c r="E33" s="39">
        <f>SUMIF(D4:D28,D28,H4:H28)</f>
        <v>910</v>
      </c>
      <c r="F33" s="25"/>
      <c r="G33" s="25"/>
      <c r="H33" s="25"/>
    </row>
    <row r="34" spans="2:8" ht="22.8" x14ac:dyDescent="0.8">
      <c r="B34" s="102" t="s">
        <v>177</v>
      </c>
      <c r="C34" s="103"/>
      <c r="D34" s="38">
        <f>COUNTIF(F4:F28,F28)</f>
        <v>16</v>
      </c>
      <c r="E34" s="39">
        <f>SUMIF(F4:F28,F21,H4:H28)</f>
        <v>2900</v>
      </c>
      <c r="F34" s="25"/>
      <c r="G34" s="25"/>
      <c r="H34" s="25"/>
    </row>
    <row r="35" spans="2:8" ht="22.8" x14ac:dyDescent="0.8">
      <c r="B35" s="102" t="s">
        <v>171</v>
      </c>
      <c r="C35" s="103"/>
      <c r="D35" s="38">
        <f>COUNTIF(G4:G28,G22)</f>
        <v>14</v>
      </c>
      <c r="E35" s="39">
        <v>1990</v>
      </c>
      <c r="F35" s="25"/>
      <c r="G35" s="25"/>
      <c r="H35" s="25"/>
    </row>
    <row r="36" spans="2:8" ht="22.8" x14ac:dyDescent="0.8">
      <c r="B36" s="102" t="s">
        <v>178</v>
      </c>
      <c r="C36" s="103"/>
      <c r="D36" s="38">
        <f>COUNTIF(E4:E28,"&lt;17-jan-21")</f>
        <v>16</v>
      </c>
      <c r="E36" s="39">
        <v>2120</v>
      </c>
      <c r="F36" s="25"/>
      <c r="G36" s="25"/>
      <c r="H36" s="25"/>
    </row>
    <row r="37" spans="2:8" ht="22.8" x14ac:dyDescent="0.8">
      <c r="B37" s="102" t="s">
        <v>179</v>
      </c>
      <c r="C37" s="103"/>
      <c r="D37" s="38">
        <f>COUNTIF(H4:H28,"&lt;200")</f>
        <v>19</v>
      </c>
      <c r="E37" s="39">
        <v>2620</v>
      </c>
      <c r="F37" s="25"/>
      <c r="G37" s="25"/>
      <c r="H37" s="25"/>
    </row>
    <row r="38" spans="2:8" ht="22.8" x14ac:dyDescent="0.8">
      <c r="B38" s="102" t="s">
        <v>180</v>
      </c>
      <c r="C38" s="103"/>
      <c r="D38" s="38">
        <f>COUNTIF(H4:H28,"&gt;200")</f>
        <v>6</v>
      </c>
      <c r="E38" s="39">
        <v>1950</v>
      </c>
      <c r="F38" s="25"/>
      <c r="G38" s="25"/>
      <c r="H38" s="25"/>
    </row>
    <row r="39" spans="2:8" x14ac:dyDescent="0.3">
      <c r="B39" s="104"/>
      <c r="C39" s="104"/>
      <c r="D39" s="31"/>
      <c r="E39" s="31"/>
    </row>
    <row r="40" spans="2:8" x14ac:dyDescent="0.3">
      <c r="B40" s="31"/>
      <c r="C40" s="31"/>
      <c r="D40" s="31"/>
      <c r="E40" s="31"/>
    </row>
  </sheetData>
  <mergeCells count="9">
    <mergeCell ref="B38:C38"/>
    <mergeCell ref="B39:C39"/>
    <mergeCell ref="B1:H1"/>
    <mergeCell ref="B32:C32"/>
    <mergeCell ref="B33:C33"/>
    <mergeCell ref="B34:C34"/>
    <mergeCell ref="B35:C35"/>
    <mergeCell ref="B37:C37"/>
    <mergeCell ref="B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3816-0B24-429D-AB6C-52DF77509495}">
  <dimension ref="A1:F20"/>
  <sheetViews>
    <sheetView workbookViewId="0">
      <selection activeCell="J7" sqref="J7"/>
    </sheetView>
  </sheetViews>
  <sheetFormatPr defaultRowHeight="14.4" x14ac:dyDescent="0.3"/>
  <cols>
    <col min="2" max="2" width="17.5546875" customWidth="1"/>
    <col min="3" max="3" width="11.33203125" customWidth="1"/>
    <col min="4" max="4" width="13" customWidth="1"/>
    <col min="5" max="5" width="12.44140625" customWidth="1"/>
    <col min="6" max="6" width="18.33203125" customWidth="1"/>
  </cols>
  <sheetData>
    <row r="1" spans="1:6" x14ac:dyDescent="0.3">
      <c r="A1" s="8"/>
      <c r="B1" s="50" t="s">
        <v>184</v>
      </c>
      <c r="C1" s="51"/>
      <c r="D1" s="51"/>
      <c r="E1" s="46"/>
      <c r="F1" s="40"/>
    </row>
    <row r="2" spans="1:6" x14ac:dyDescent="0.3">
      <c r="B2" s="52" t="s">
        <v>208</v>
      </c>
      <c r="C2" s="30"/>
      <c r="D2" s="29"/>
      <c r="E2" s="29"/>
      <c r="F2" s="42"/>
    </row>
    <row r="3" spans="1:6" x14ac:dyDescent="0.3">
      <c r="B3" s="47" t="s">
        <v>185</v>
      </c>
      <c r="C3" s="29"/>
      <c r="D3" s="2"/>
      <c r="E3" s="2" t="s">
        <v>186</v>
      </c>
      <c r="F3" s="48">
        <v>44565</v>
      </c>
    </row>
    <row r="4" spans="1:6" x14ac:dyDescent="0.3">
      <c r="B4" s="47" t="s">
        <v>187</v>
      </c>
      <c r="C4" s="29"/>
      <c r="D4" s="2"/>
      <c r="E4" s="2" t="s">
        <v>188</v>
      </c>
      <c r="F4" s="42" t="s">
        <v>190</v>
      </c>
    </row>
    <row r="5" spans="1:6" x14ac:dyDescent="0.3">
      <c r="B5" s="41"/>
      <c r="C5" s="2"/>
      <c r="D5" s="2"/>
      <c r="E5" s="2" t="s">
        <v>189</v>
      </c>
      <c r="F5" s="42" t="s">
        <v>191</v>
      </c>
    </row>
    <row r="6" spans="1:6" ht="15" thickBot="1" x14ac:dyDescent="0.35">
      <c r="B6" s="45"/>
      <c r="C6" s="43"/>
      <c r="D6" s="108" t="s">
        <v>183</v>
      </c>
      <c r="E6" s="43"/>
      <c r="F6" s="44"/>
    </row>
    <row r="7" spans="1:6" ht="15" thickTop="1" x14ac:dyDescent="0.3">
      <c r="B7" s="41"/>
      <c r="C7" s="2"/>
      <c r="D7" s="108"/>
      <c r="E7" s="2"/>
      <c r="F7" s="42"/>
    </row>
    <row r="8" spans="1:6" x14ac:dyDescent="0.3">
      <c r="B8" s="41"/>
      <c r="C8" s="2"/>
      <c r="D8" s="2"/>
      <c r="E8" s="2"/>
      <c r="F8" s="42"/>
    </row>
    <row r="9" spans="1:6" x14ac:dyDescent="0.3">
      <c r="B9" s="41" t="s">
        <v>192</v>
      </c>
      <c r="C9" s="31">
        <v>4100</v>
      </c>
      <c r="D9" s="2"/>
      <c r="E9" s="2"/>
      <c r="F9" s="42"/>
    </row>
    <row r="10" spans="1:6" ht="22.8" x14ac:dyDescent="0.3">
      <c r="B10" s="53" t="s">
        <v>193</v>
      </c>
      <c r="C10" s="53" t="s">
        <v>194</v>
      </c>
      <c r="D10" s="53" t="s">
        <v>195</v>
      </c>
      <c r="E10" s="53" t="s">
        <v>196</v>
      </c>
      <c r="F10" s="53" t="s">
        <v>197</v>
      </c>
    </row>
    <row r="11" spans="1:6" ht="22.8" x14ac:dyDescent="0.3">
      <c r="B11" s="54">
        <v>1</v>
      </c>
      <c r="C11" s="5" t="s">
        <v>198</v>
      </c>
      <c r="D11" s="5">
        <v>10</v>
      </c>
      <c r="E11" s="55">
        <v>21000</v>
      </c>
      <c r="F11" s="56">
        <f>D11*E11</f>
        <v>210000</v>
      </c>
    </row>
    <row r="12" spans="1:6" ht="22.8" x14ac:dyDescent="0.3">
      <c r="B12" s="54">
        <v>2</v>
      </c>
      <c r="C12" s="5" t="s">
        <v>199</v>
      </c>
      <c r="D12" s="5">
        <v>15</v>
      </c>
      <c r="E12" s="55">
        <v>21000</v>
      </c>
      <c r="F12" s="56">
        <f t="shared" ref="F12:F17" si="0">D12*E12</f>
        <v>315000</v>
      </c>
    </row>
    <row r="13" spans="1:6" ht="22.8" x14ac:dyDescent="0.3">
      <c r="B13" s="54">
        <v>3</v>
      </c>
      <c r="C13" s="5" t="s">
        <v>200</v>
      </c>
      <c r="D13" s="5">
        <v>7</v>
      </c>
      <c r="E13" s="55">
        <v>21000</v>
      </c>
      <c r="F13" s="56">
        <f t="shared" si="0"/>
        <v>147000</v>
      </c>
    </row>
    <row r="14" spans="1:6" ht="22.8" x14ac:dyDescent="0.3">
      <c r="B14" s="54">
        <v>4</v>
      </c>
      <c r="C14" s="5" t="s">
        <v>201</v>
      </c>
      <c r="D14" s="5">
        <v>5</v>
      </c>
      <c r="E14" s="55">
        <v>21000</v>
      </c>
      <c r="F14" s="56">
        <f t="shared" si="0"/>
        <v>105000</v>
      </c>
    </row>
    <row r="15" spans="1:6" ht="22.8" x14ac:dyDescent="0.3">
      <c r="B15" s="54">
        <v>5</v>
      </c>
      <c r="C15" s="5" t="s">
        <v>202</v>
      </c>
      <c r="D15" s="5">
        <v>2</v>
      </c>
      <c r="E15" s="55">
        <v>21000</v>
      </c>
      <c r="F15" s="56">
        <f t="shared" si="0"/>
        <v>42000</v>
      </c>
    </row>
    <row r="16" spans="1:6" ht="22.8" x14ac:dyDescent="0.3">
      <c r="B16" s="54">
        <v>6</v>
      </c>
      <c r="C16" s="5" t="s">
        <v>203</v>
      </c>
      <c r="D16" s="5">
        <v>3</v>
      </c>
      <c r="E16" s="55">
        <v>21000</v>
      </c>
      <c r="F16" s="56">
        <f t="shared" si="0"/>
        <v>63000</v>
      </c>
    </row>
    <row r="17" spans="2:6" ht="22.8" x14ac:dyDescent="0.3">
      <c r="B17" s="54">
        <v>7</v>
      </c>
      <c r="C17" s="5" t="s">
        <v>204</v>
      </c>
      <c r="D17" s="5">
        <v>5</v>
      </c>
      <c r="E17" s="55">
        <v>21000</v>
      </c>
      <c r="F17" s="56">
        <f t="shared" si="0"/>
        <v>105000</v>
      </c>
    </row>
    <row r="18" spans="2:6" ht="22.8" x14ac:dyDescent="0.3">
      <c r="B18" s="27"/>
      <c r="C18" s="27"/>
      <c r="D18" s="27"/>
      <c r="E18" s="57" t="s">
        <v>205</v>
      </c>
      <c r="F18" s="56">
        <f>SUM(F11:F17)</f>
        <v>987000</v>
      </c>
    </row>
    <row r="19" spans="2:6" ht="22.8" x14ac:dyDescent="0.3">
      <c r="B19" s="27"/>
      <c r="C19" s="27"/>
      <c r="D19" s="27"/>
      <c r="E19" s="57" t="s">
        <v>206</v>
      </c>
      <c r="F19" s="58">
        <f>F18/4100</f>
        <v>240.73170731707316</v>
      </c>
    </row>
    <row r="20" spans="2:6" ht="22.8" x14ac:dyDescent="0.3">
      <c r="B20" s="27"/>
      <c r="C20" s="27"/>
      <c r="D20" s="27"/>
      <c r="E20" s="57" t="s">
        <v>207</v>
      </c>
      <c r="F20" s="59">
        <f>MOD(F18,4100)</f>
        <v>3000</v>
      </c>
    </row>
  </sheetData>
  <mergeCells count="1">
    <mergeCell ref="D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FBFD-24BB-404D-8BE9-D5D415A47CA9}">
  <dimension ref="B1:L28"/>
  <sheetViews>
    <sheetView tabSelected="1" workbookViewId="0">
      <selection activeCell="K20" sqref="K20"/>
    </sheetView>
  </sheetViews>
  <sheetFormatPr defaultRowHeight="14.4" x14ac:dyDescent="0.3"/>
  <cols>
    <col min="3" max="3" width="13.88671875" customWidth="1"/>
    <col min="4" max="4" width="12.6640625" customWidth="1"/>
    <col min="5" max="5" width="13" customWidth="1"/>
    <col min="6" max="6" width="13.44140625" customWidth="1"/>
    <col min="7" max="7" width="16.5546875" customWidth="1"/>
    <col min="8" max="8" width="12.77734375" customWidth="1"/>
    <col min="9" max="9" width="16.44140625" customWidth="1"/>
  </cols>
  <sheetData>
    <row r="1" spans="2:12" ht="28.8" customHeight="1" x14ac:dyDescent="0.3">
      <c r="B1" s="116" t="s">
        <v>216</v>
      </c>
      <c r="C1" s="116"/>
      <c r="D1" s="117"/>
      <c r="E1" s="118"/>
      <c r="F1" s="118"/>
      <c r="G1" s="118"/>
      <c r="H1" s="118"/>
      <c r="I1" s="119"/>
      <c r="J1" s="49"/>
    </row>
    <row r="2" spans="2:12" x14ac:dyDescent="0.3">
      <c r="B2" s="116" t="s">
        <v>209</v>
      </c>
      <c r="C2" s="116" t="s">
        <v>210</v>
      </c>
      <c r="D2" s="116" t="s">
        <v>186</v>
      </c>
      <c r="E2" s="116" t="s">
        <v>211</v>
      </c>
      <c r="F2" s="116" t="s">
        <v>212</v>
      </c>
      <c r="G2" s="116" t="s">
        <v>213</v>
      </c>
      <c r="H2" s="116" t="s">
        <v>214</v>
      </c>
      <c r="I2" s="116" t="s">
        <v>215</v>
      </c>
      <c r="J2" s="2"/>
      <c r="K2" s="2"/>
    </row>
    <row r="3" spans="2:12" x14ac:dyDescent="0.3">
      <c r="B3" s="109">
        <v>1</v>
      </c>
      <c r="C3" s="110" t="s">
        <v>217</v>
      </c>
      <c r="D3" s="120">
        <v>44565</v>
      </c>
      <c r="E3" s="121">
        <v>200</v>
      </c>
      <c r="F3" s="122">
        <v>15</v>
      </c>
      <c r="G3" s="123">
        <v>12000</v>
      </c>
      <c r="H3" s="124">
        <v>3000</v>
      </c>
      <c r="I3" s="125">
        <v>12000</v>
      </c>
      <c r="J3" s="2"/>
      <c r="K3" s="2"/>
    </row>
    <row r="4" spans="2:12" x14ac:dyDescent="0.3">
      <c r="B4" s="109">
        <v>2</v>
      </c>
      <c r="C4" s="110" t="s">
        <v>218</v>
      </c>
      <c r="D4" s="120">
        <v>44566</v>
      </c>
      <c r="E4" s="121">
        <v>50</v>
      </c>
      <c r="F4" s="122">
        <v>10</v>
      </c>
      <c r="G4" s="123">
        <v>2000</v>
      </c>
      <c r="H4" s="124">
        <v>500</v>
      </c>
      <c r="I4" s="125">
        <v>2000</v>
      </c>
      <c r="J4" s="2"/>
      <c r="K4" s="2"/>
    </row>
    <row r="5" spans="2:12" x14ac:dyDescent="0.3">
      <c r="B5" s="109">
        <v>3</v>
      </c>
      <c r="C5" s="110" t="s">
        <v>219</v>
      </c>
      <c r="D5" s="120">
        <v>44567</v>
      </c>
      <c r="E5" s="121">
        <v>65</v>
      </c>
      <c r="F5" s="122">
        <v>8</v>
      </c>
      <c r="G5" s="123">
        <v>2080</v>
      </c>
      <c r="H5" s="124">
        <v>520</v>
      </c>
      <c r="I5" s="125">
        <v>2080</v>
      </c>
      <c r="J5" s="2"/>
      <c r="K5" s="2"/>
    </row>
    <row r="6" spans="2:12" x14ac:dyDescent="0.3">
      <c r="B6" s="109">
        <v>4</v>
      </c>
      <c r="C6" s="110" t="s">
        <v>220</v>
      </c>
      <c r="D6" s="120">
        <v>44568</v>
      </c>
      <c r="E6" s="121">
        <v>80</v>
      </c>
      <c r="F6" s="122">
        <v>12</v>
      </c>
      <c r="G6" s="123">
        <v>3840</v>
      </c>
      <c r="H6" s="124">
        <v>960</v>
      </c>
      <c r="I6" s="125">
        <v>3840</v>
      </c>
      <c r="J6" s="2"/>
      <c r="K6" s="2"/>
    </row>
    <row r="7" spans="2:12" x14ac:dyDescent="0.3">
      <c r="B7" s="109">
        <v>5</v>
      </c>
      <c r="C7" s="110" t="s">
        <v>221</v>
      </c>
      <c r="D7" s="120">
        <v>44569</v>
      </c>
      <c r="E7" s="121">
        <v>150</v>
      </c>
      <c r="F7" s="122">
        <v>14</v>
      </c>
      <c r="G7" s="123">
        <v>8400</v>
      </c>
      <c r="H7" s="124">
        <v>2100</v>
      </c>
      <c r="I7" s="125">
        <v>8400</v>
      </c>
      <c r="J7" s="2"/>
      <c r="K7" s="2"/>
      <c r="L7" s="60"/>
    </row>
    <row r="8" spans="2:12" x14ac:dyDescent="0.3">
      <c r="B8" s="109">
        <v>6</v>
      </c>
      <c r="C8" s="110" t="s">
        <v>222</v>
      </c>
      <c r="D8" s="120">
        <v>44570</v>
      </c>
      <c r="E8" s="121">
        <v>130</v>
      </c>
      <c r="F8" s="122">
        <v>9</v>
      </c>
      <c r="G8" s="123">
        <v>4680</v>
      </c>
      <c r="H8" s="124">
        <v>1170</v>
      </c>
      <c r="I8" s="125">
        <v>4680</v>
      </c>
      <c r="J8" s="2"/>
      <c r="K8" s="2"/>
    </row>
    <row r="9" spans="2:12" x14ac:dyDescent="0.3">
      <c r="B9" s="109">
        <v>7</v>
      </c>
      <c r="C9" s="110" t="s">
        <v>223</v>
      </c>
      <c r="D9" s="120">
        <v>44571</v>
      </c>
      <c r="E9" s="121">
        <v>120</v>
      </c>
      <c r="F9" s="122">
        <v>9</v>
      </c>
      <c r="G9" s="123">
        <v>4320</v>
      </c>
      <c r="H9" s="124">
        <v>1080</v>
      </c>
      <c r="I9" s="125">
        <v>4320</v>
      </c>
      <c r="J9" s="2"/>
      <c r="K9" s="2"/>
    </row>
    <row r="10" spans="2:12" x14ac:dyDescent="0.3">
      <c r="B10" s="109">
        <v>8</v>
      </c>
      <c r="C10" s="110" t="s">
        <v>217</v>
      </c>
      <c r="D10" s="120">
        <v>44572</v>
      </c>
      <c r="E10" s="121">
        <v>100</v>
      </c>
      <c r="F10" s="122">
        <v>15</v>
      </c>
      <c r="G10" s="123">
        <v>6000</v>
      </c>
      <c r="H10" s="124">
        <v>1500</v>
      </c>
      <c r="I10" s="125">
        <v>6000</v>
      </c>
      <c r="J10" s="2"/>
      <c r="K10" s="2"/>
    </row>
    <row r="11" spans="2:12" x14ac:dyDescent="0.3">
      <c r="B11" s="109">
        <v>9</v>
      </c>
      <c r="C11" s="110" t="s">
        <v>218</v>
      </c>
      <c r="D11" s="120">
        <v>44573</v>
      </c>
      <c r="E11" s="121">
        <v>60</v>
      </c>
      <c r="F11" s="122">
        <v>10</v>
      </c>
      <c r="G11" s="123">
        <v>2400</v>
      </c>
      <c r="H11" s="124">
        <v>600</v>
      </c>
      <c r="I11" s="125">
        <v>2400</v>
      </c>
      <c r="J11" s="2"/>
      <c r="K11" s="2"/>
    </row>
    <row r="12" spans="2:12" x14ac:dyDescent="0.3">
      <c r="B12" s="109">
        <v>10</v>
      </c>
      <c r="C12" s="110" t="s">
        <v>219</v>
      </c>
      <c r="D12" s="120">
        <v>44574</v>
      </c>
      <c r="E12" s="121">
        <v>70</v>
      </c>
      <c r="F12" s="122">
        <v>8</v>
      </c>
      <c r="G12" s="123">
        <v>2240</v>
      </c>
      <c r="H12" s="124">
        <v>560</v>
      </c>
      <c r="I12" s="125">
        <v>2240</v>
      </c>
      <c r="J12" s="2"/>
      <c r="K12" s="2"/>
    </row>
    <row r="13" spans="2:12" x14ac:dyDescent="0.3">
      <c r="B13" s="109">
        <v>11</v>
      </c>
      <c r="C13" s="110" t="s">
        <v>220</v>
      </c>
      <c r="D13" s="120">
        <v>44575</v>
      </c>
      <c r="E13" s="121">
        <v>80</v>
      </c>
      <c r="F13" s="122">
        <v>12</v>
      </c>
      <c r="G13" s="123">
        <v>3840</v>
      </c>
      <c r="H13" s="124">
        <v>960</v>
      </c>
      <c r="I13" s="125">
        <v>3840</v>
      </c>
      <c r="J13" s="2"/>
      <c r="K13" s="2"/>
    </row>
    <row r="14" spans="2:12" x14ac:dyDescent="0.3">
      <c r="B14" s="109">
        <v>12</v>
      </c>
      <c r="C14" s="110" t="s">
        <v>221</v>
      </c>
      <c r="D14" s="120">
        <v>44576</v>
      </c>
      <c r="E14" s="121">
        <v>250</v>
      </c>
      <c r="F14" s="122">
        <v>14</v>
      </c>
      <c r="G14" s="123">
        <v>1400</v>
      </c>
      <c r="H14" s="124">
        <v>3500</v>
      </c>
      <c r="I14" s="125">
        <v>1400</v>
      </c>
      <c r="J14" s="2"/>
      <c r="K14" s="2"/>
    </row>
    <row r="15" spans="2:12" x14ac:dyDescent="0.3">
      <c r="B15" s="109">
        <v>13</v>
      </c>
      <c r="C15" s="110" t="s">
        <v>222</v>
      </c>
      <c r="D15" s="120">
        <v>44577</v>
      </c>
      <c r="E15" s="121">
        <v>160</v>
      </c>
      <c r="F15" s="122">
        <v>9</v>
      </c>
      <c r="G15" s="123">
        <v>5760</v>
      </c>
      <c r="H15" s="124">
        <v>1440</v>
      </c>
      <c r="I15" s="125">
        <v>5760</v>
      </c>
      <c r="J15" s="2"/>
      <c r="K15" s="2"/>
    </row>
    <row r="16" spans="2:12" x14ac:dyDescent="0.3">
      <c r="B16" s="109">
        <v>14</v>
      </c>
      <c r="C16" s="110" t="s">
        <v>223</v>
      </c>
      <c r="D16" s="120">
        <v>44578</v>
      </c>
      <c r="E16" s="121">
        <v>85</v>
      </c>
      <c r="F16" s="122">
        <v>9</v>
      </c>
      <c r="G16" s="123">
        <v>3060</v>
      </c>
      <c r="H16" s="124">
        <v>765</v>
      </c>
      <c r="I16" s="125">
        <v>3060</v>
      </c>
      <c r="J16" s="2"/>
      <c r="K16" s="2"/>
    </row>
    <row r="17" spans="2:11" x14ac:dyDescent="0.3">
      <c r="B17" s="131" t="s">
        <v>224</v>
      </c>
      <c r="C17" s="132"/>
      <c r="D17" s="133"/>
      <c r="E17" s="121">
        <v>50</v>
      </c>
      <c r="F17" s="122">
        <v>8</v>
      </c>
      <c r="G17" s="123">
        <v>2000</v>
      </c>
      <c r="H17" s="124">
        <v>500</v>
      </c>
      <c r="I17" s="125">
        <v>2000</v>
      </c>
      <c r="J17" s="2"/>
      <c r="K17" s="2"/>
    </row>
    <row r="18" spans="2:11" x14ac:dyDescent="0.3">
      <c r="B18" s="131" t="s">
        <v>225</v>
      </c>
      <c r="C18" s="132"/>
      <c r="D18" s="133"/>
      <c r="E18" s="121">
        <v>250</v>
      </c>
      <c r="F18" s="122">
        <v>15</v>
      </c>
      <c r="G18" s="123">
        <v>14000</v>
      </c>
      <c r="H18" s="124">
        <v>3500</v>
      </c>
      <c r="I18" s="125">
        <v>14000</v>
      </c>
      <c r="J18" s="2"/>
      <c r="K18" s="2"/>
    </row>
    <row r="19" spans="2:11" x14ac:dyDescent="0.3">
      <c r="B19" s="131" t="s">
        <v>78</v>
      </c>
      <c r="C19" s="132"/>
      <c r="D19" s="133"/>
      <c r="E19" s="121">
        <v>1600</v>
      </c>
      <c r="F19" s="122">
        <v>154</v>
      </c>
      <c r="G19" s="123">
        <v>74620</v>
      </c>
      <c r="H19" s="124">
        <v>18655</v>
      </c>
      <c r="I19" s="125">
        <v>74620</v>
      </c>
      <c r="J19" s="2"/>
      <c r="K19" s="2"/>
    </row>
    <row r="20" spans="2:11" x14ac:dyDescent="0.3">
      <c r="B20" s="111" t="s">
        <v>226</v>
      </c>
      <c r="C20" s="112"/>
      <c r="D20" s="112"/>
      <c r="E20" s="112"/>
      <c r="F20" s="112"/>
      <c r="G20" s="112"/>
      <c r="H20" s="112"/>
      <c r="I20" s="113"/>
      <c r="J20" s="2"/>
      <c r="K20" s="2"/>
    </row>
    <row r="21" spans="2:11" x14ac:dyDescent="0.3">
      <c r="B21" s="69" t="s">
        <v>227</v>
      </c>
      <c r="C21" s="71"/>
      <c r="D21" s="126" t="s">
        <v>229</v>
      </c>
      <c r="E21" s="69" t="s">
        <v>230</v>
      </c>
      <c r="F21" s="71"/>
      <c r="G21" s="69" t="s">
        <v>231</v>
      </c>
      <c r="H21" s="71"/>
      <c r="I21" s="126" t="s">
        <v>232</v>
      </c>
    </row>
    <row r="22" spans="2:11" x14ac:dyDescent="0.3">
      <c r="B22" s="114" t="s">
        <v>217</v>
      </c>
      <c r="C22" s="115"/>
      <c r="D22" s="121">
        <f>SUMIF(C3:C16,C3,E3:E16)</f>
        <v>300</v>
      </c>
      <c r="E22" s="127">
        <f>SUMIF(C3:C16,C3,G3:G16)</f>
        <v>18000</v>
      </c>
      <c r="F22" s="128"/>
      <c r="G22" s="129">
        <f>SUMIF(C3:C16,C3,H3:H16)</f>
        <v>4500</v>
      </c>
      <c r="H22" s="130"/>
      <c r="I22" s="125">
        <f>SUMIF(C3:C16,C3,I3:I16)</f>
        <v>18000</v>
      </c>
    </row>
    <row r="23" spans="2:11" x14ac:dyDescent="0.3">
      <c r="B23" s="111" t="s">
        <v>218</v>
      </c>
      <c r="C23" s="113"/>
      <c r="D23" s="121">
        <f t="shared" ref="D23:D28" si="0">SUMIF(C4:C17,C4,E4:E17)</f>
        <v>110</v>
      </c>
      <c r="E23" s="127">
        <f t="shared" ref="E23:E28" si="1">SUMIF(C4:C17,C4,G4:G17)</f>
        <v>4400</v>
      </c>
      <c r="F23" s="128"/>
      <c r="G23" s="129">
        <f t="shared" ref="G23:G28" si="2">SUMIF(C4:C17,C4,H4:H17)</f>
        <v>1100</v>
      </c>
      <c r="H23" s="130"/>
      <c r="I23" s="125">
        <f t="shared" ref="I23:I28" si="3">SUMIF(C4:C17,C4,I4:I17)</f>
        <v>4400</v>
      </c>
    </row>
    <row r="24" spans="2:11" x14ac:dyDescent="0.3">
      <c r="B24" s="111" t="s">
        <v>219</v>
      </c>
      <c r="C24" s="113"/>
      <c r="D24" s="121">
        <f t="shared" si="0"/>
        <v>135</v>
      </c>
      <c r="E24" s="127">
        <f t="shared" si="1"/>
        <v>4320</v>
      </c>
      <c r="F24" s="128"/>
      <c r="G24" s="129">
        <f t="shared" si="2"/>
        <v>1080</v>
      </c>
      <c r="H24" s="130"/>
      <c r="I24" s="125">
        <f t="shared" si="3"/>
        <v>4320</v>
      </c>
    </row>
    <row r="25" spans="2:11" x14ac:dyDescent="0.3">
      <c r="B25" s="111" t="s">
        <v>228</v>
      </c>
      <c r="C25" s="113"/>
      <c r="D25" s="121">
        <f t="shared" si="0"/>
        <v>160</v>
      </c>
      <c r="E25" s="127">
        <f t="shared" si="1"/>
        <v>7680</v>
      </c>
      <c r="F25" s="128"/>
      <c r="G25" s="129">
        <f t="shared" si="2"/>
        <v>1920</v>
      </c>
      <c r="H25" s="130"/>
      <c r="I25" s="125">
        <f t="shared" si="3"/>
        <v>7680</v>
      </c>
    </row>
    <row r="26" spans="2:11" x14ac:dyDescent="0.3">
      <c r="B26" s="111" t="s">
        <v>221</v>
      </c>
      <c r="C26" s="113"/>
      <c r="D26" s="121">
        <f t="shared" si="0"/>
        <v>400</v>
      </c>
      <c r="E26" s="127">
        <f t="shared" si="1"/>
        <v>9800</v>
      </c>
      <c r="F26" s="128"/>
      <c r="G26" s="129">
        <f t="shared" si="2"/>
        <v>5600</v>
      </c>
      <c r="H26" s="130"/>
      <c r="I26" s="125">
        <f t="shared" si="3"/>
        <v>9800</v>
      </c>
    </row>
    <row r="27" spans="2:11" x14ac:dyDescent="0.3">
      <c r="B27" s="111" t="s">
        <v>222</v>
      </c>
      <c r="C27" s="113"/>
      <c r="D27" s="121">
        <f t="shared" si="0"/>
        <v>290</v>
      </c>
      <c r="E27" s="127">
        <f t="shared" si="1"/>
        <v>10440</v>
      </c>
      <c r="F27" s="128"/>
      <c r="G27" s="129">
        <f t="shared" si="2"/>
        <v>2610</v>
      </c>
      <c r="H27" s="130"/>
      <c r="I27" s="125">
        <f t="shared" si="3"/>
        <v>10440</v>
      </c>
    </row>
    <row r="28" spans="2:11" x14ac:dyDescent="0.3">
      <c r="B28" s="111" t="s">
        <v>223</v>
      </c>
      <c r="C28" s="113"/>
      <c r="D28" s="121">
        <f t="shared" si="0"/>
        <v>205</v>
      </c>
      <c r="E28" s="127">
        <f t="shared" si="1"/>
        <v>7380</v>
      </c>
      <c r="F28" s="128"/>
      <c r="G28" s="129">
        <f t="shared" si="2"/>
        <v>1845</v>
      </c>
      <c r="H28" s="130"/>
      <c r="I28" s="125">
        <f t="shared" si="3"/>
        <v>7380</v>
      </c>
    </row>
  </sheetData>
  <mergeCells count="28">
    <mergeCell ref="G28:H28"/>
    <mergeCell ref="G22:H22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E27:F27"/>
    <mergeCell ref="E28:F28"/>
    <mergeCell ref="B23:C23"/>
    <mergeCell ref="B24:C24"/>
    <mergeCell ref="B25:C25"/>
    <mergeCell ref="B26:C26"/>
    <mergeCell ref="B27:C27"/>
    <mergeCell ref="B28:C28"/>
    <mergeCell ref="B17:D17"/>
    <mergeCell ref="B18:D18"/>
    <mergeCell ref="B19:D19"/>
    <mergeCell ref="B20:I20"/>
    <mergeCell ref="B21:C21"/>
    <mergeCell ref="B22:C22"/>
    <mergeCell ref="E21:F21"/>
    <mergeCell ref="G21:H21"/>
    <mergeCell ref="E22:F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2023-03-25T08:03:06Z</dcterms:created>
  <dcterms:modified xsi:type="dcterms:W3CDTF">2023-04-01T08:29:59Z</dcterms:modified>
</cp:coreProperties>
</file>