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saf\Desktop\Septimo\Metodos\Primer parcial\Examen\"/>
    </mc:Choice>
  </mc:AlternateContent>
  <xr:revisionPtr revIDLastSave="0" documentId="8_{FDA92995-2847-4CD9-BDE7-7599D225554D}" xr6:coauthVersionLast="47" xr6:coauthVersionMax="47" xr10:uidLastSave="{00000000-0000-0000-0000-000000000000}"/>
  <bookViews>
    <workbookView xWindow="-120" yWindow="-120" windowWidth="20730" windowHeight="11160" activeTab="3" xr2:uid="{56B5491C-14F7-41DD-9CDF-3E0DB2C7A053}"/>
  </bookViews>
  <sheets>
    <sheet name="Portada" sheetId="1" r:id="rId1"/>
    <sheet name="Problema 1" sheetId="2" r:id="rId2"/>
    <sheet name="Problema 2" sheetId="3" r:id="rId3"/>
    <sheet name="Problema 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9" i="4" l="1"/>
  <c r="Q56" i="4"/>
  <c r="Q54" i="4"/>
  <c r="Q53" i="4"/>
  <c r="Q47" i="4"/>
  <c r="U45" i="4"/>
  <c r="Q45" i="4"/>
  <c r="R45" i="4"/>
  <c r="V44" i="4"/>
  <c r="R44" i="4"/>
  <c r="S44" i="4"/>
  <c r="V43" i="4"/>
  <c r="V45" i="4" s="1"/>
  <c r="U43" i="4"/>
  <c r="U47" i="4" s="1"/>
  <c r="P43" i="4"/>
  <c r="P44" i="4" s="1"/>
  <c r="Q43" i="4"/>
  <c r="Q44" i="4" s="1"/>
  <c r="R43" i="4"/>
  <c r="R47" i="4" s="1"/>
  <c r="S43" i="4"/>
  <c r="S45" i="4" s="1"/>
  <c r="T43" i="4"/>
  <c r="T44" i="4" s="1"/>
  <c r="Q40" i="4"/>
  <c r="R40" i="4"/>
  <c r="S40" i="4"/>
  <c r="T40" i="4"/>
  <c r="U40" i="4"/>
  <c r="P40" i="4"/>
  <c r="Q24" i="4"/>
  <c r="Q31" i="4" s="1"/>
  <c r="R20" i="4"/>
  <c r="S20" i="4"/>
  <c r="S27" i="4" s="1"/>
  <c r="T20" i="4"/>
  <c r="U20" i="4"/>
  <c r="U27" i="4" s="1"/>
  <c r="V20" i="4"/>
  <c r="W20" i="4"/>
  <c r="T27" i="4"/>
  <c r="X20" i="4"/>
  <c r="Q20" i="4"/>
  <c r="R27" i="4"/>
  <c r="X22" i="4"/>
  <c r="X23" i="4"/>
  <c r="R21" i="4"/>
  <c r="S21" i="4"/>
  <c r="T21" i="4"/>
  <c r="U21" i="4"/>
  <c r="U28" i="4" s="1"/>
  <c r="V21" i="4"/>
  <c r="W21" i="4"/>
  <c r="W28" i="4" s="1"/>
  <c r="Q21" i="4"/>
  <c r="Q28" i="4" s="1"/>
  <c r="V27" i="4"/>
  <c r="W27" i="4"/>
  <c r="Q27" i="4"/>
  <c r="S28" i="4"/>
  <c r="T28" i="4"/>
  <c r="V28" i="4"/>
  <c r="R28" i="4"/>
  <c r="R24" i="4"/>
  <c r="R31" i="4" s="1"/>
  <c r="S24" i="4"/>
  <c r="S31" i="4" s="1"/>
  <c r="T24" i="4"/>
  <c r="T31" i="4" s="1"/>
  <c r="U24" i="4"/>
  <c r="U31" i="4" s="1"/>
  <c r="V24" i="4"/>
  <c r="V31" i="4" s="1"/>
  <c r="W24" i="4"/>
  <c r="W31" i="4" s="1"/>
  <c r="X14" i="4"/>
  <c r="X15" i="4"/>
  <c r="X16" i="4"/>
  <c r="X13" i="4"/>
  <c r="J54" i="3"/>
  <c r="J53" i="3"/>
  <c r="J52" i="3"/>
  <c r="J51" i="3"/>
  <c r="J50" i="3"/>
  <c r="C56" i="3"/>
  <c r="C53" i="3"/>
  <c r="C52" i="3"/>
  <c r="C51" i="3"/>
  <c r="C50" i="3"/>
  <c r="I45" i="3"/>
  <c r="D46" i="3"/>
  <c r="E46" i="3"/>
  <c r="F46" i="3"/>
  <c r="G46" i="3"/>
  <c r="H46" i="3"/>
  <c r="C46" i="3"/>
  <c r="D45" i="3"/>
  <c r="E45" i="3"/>
  <c r="F45" i="3"/>
  <c r="G45" i="3"/>
  <c r="H45" i="3"/>
  <c r="C45" i="3"/>
  <c r="D44" i="3"/>
  <c r="E44" i="3"/>
  <c r="F44" i="3"/>
  <c r="G44" i="3"/>
  <c r="H44" i="3"/>
  <c r="I44" i="3"/>
  <c r="C44" i="3"/>
  <c r="D42" i="3"/>
  <c r="E42" i="3"/>
  <c r="F42" i="3"/>
  <c r="G42" i="3"/>
  <c r="H42" i="3"/>
  <c r="I42" i="3"/>
  <c r="C42" i="3"/>
  <c r="D43" i="3"/>
  <c r="E43" i="3"/>
  <c r="F43" i="3"/>
  <c r="G43" i="3"/>
  <c r="H43" i="3"/>
  <c r="I43" i="3"/>
  <c r="C43" i="3"/>
  <c r="D38" i="3"/>
  <c r="E38" i="3"/>
  <c r="F38" i="3"/>
  <c r="G38" i="3"/>
  <c r="H38" i="3"/>
  <c r="C38" i="3"/>
  <c r="D37" i="3"/>
  <c r="E37" i="3"/>
  <c r="F37" i="3"/>
  <c r="G37" i="3"/>
  <c r="H37" i="3"/>
  <c r="C37" i="3"/>
  <c r="D36" i="3"/>
  <c r="E36" i="3"/>
  <c r="F36" i="3"/>
  <c r="G36" i="3"/>
  <c r="H36" i="3"/>
  <c r="C36" i="3"/>
  <c r="E34" i="3"/>
  <c r="F34" i="3"/>
  <c r="G34" i="3"/>
  <c r="H34" i="3"/>
  <c r="I34" i="3"/>
  <c r="C34" i="3"/>
  <c r="D34" i="3"/>
  <c r="F32" i="3"/>
  <c r="E32" i="3"/>
  <c r="G32" i="3"/>
  <c r="H32" i="3"/>
  <c r="I32" i="3"/>
  <c r="C32" i="3"/>
  <c r="H16" i="2"/>
  <c r="D32" i="3"/>
  <c r="D33" i="3"/>
  <c r="E33" i="3"/>
  <c r="F33" i="3"/>
  <c r="G33" i="3"/>
  <c r="H33" i="3"/>
  <c r="I33" i="3"/>
  <c r="C33" i="3"/>
  <c r="D29" i="3"/>
  <c r="E29" i="3"/>
  <c r="F29" i="3"/>
  <c r="G29" i="3"/>
  <c r="H29" i="3"/>
  <c r="C29" i="3"/>
  <c r="D28" i="3"/>
  <c r="E28" i="3"/>
  <c r="F28" i="3"/>
  <c r="G28" i="3"/>
  <c r="H28" i="3"/>
  <c r="C28" i="3"/>
  <c r="H15" i="2"/>
  <c r="X21" i="4" l="1"/>
  <c r="U44" i="4"/>
  <c r="P47" i="4"/>
  <c r="T45" i="4"/>
  <c r="P45" i="4"/>
  <c r="S47" i="4"/>
  <c r="V47" i="4"/>
  <c r="T47" i="4"/>
  <c r="V55" i="4"/>
  <c r="V57" i="4"/>
  <c r="V56" i="4" l="1"/>
  <c r="V54" i="4"/>
  <c r="V53" i="4"/>
</calcChain>
</file>

<file path=xl/sharedStrings.xml><?xml version="1.0" encoding="utf-8"?>
<sst xmlns="http://schemas.openxmlformats.org/spreadsheetml/2006/main" count="215" uniqueCount="96">
  <si>
    <t>Martínez Coronel Brayan Yosafat</t>
  </si>
  <si>
    <t>Martínez Méndez Eduardo Isai</t>
  </si>
  <si>
    <t>Cruz Cruz Juan Paul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</si>
  <si>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</si>
  <si>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</si>
  <si>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</si>
  <si>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</si>
  <si>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</si>
  <si>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</si>
  <si>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</si>
  <si>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</si>
  <si>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</si>
  <si>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B0</t>
  </si>
  <si>
    <t>Minimizar Z: Calorias</t>
  </si>
  <si>
    <t>B5_B6 = 69</t>
  </si>
  <si>
    <t>B1_B2_B0</t>
  </si>
  <si>
    <t>A + B &lt;= 150</t>
  </si>
  <si>
    <t>A + B &gt;= 50</t>
  </si>
  <si>
    <t>A &gt;= B</t>
  </si>
  <si>
    <t>2(29)x + (29)y - 4 &lt;= 0</t>
  </si>
  <si>
    <t>Z = 250e + 180m</t>
  </si>
  <si>
    <t>A &lt;= 413</t>
  </si>
  <si>
    <t>y &gt;=0</t>
  </si>
  <si>
    <t>Z= 4.5A + 1.5B</t>
  </si>
  <si>
    <t>x &gt;=0</t>
  </si>
  <si>
    <t>x - 4y &gt;= -4</t>
  </si>
  <si>
    <t>Maximizar</t>
  </si>
  <si>
    <t>m&gt;=e</t>
  </si>
  <si>
    <t>A: Cantidad de A</t>
  </si>
  <si>
    <t>B: Cantidad de B</t>
  </si>
  <si>
    <t>m&lt;=2e</t>
  </si>
  <si>
    <t>-A - B &lt;= -50</t>
  </si>
  <si>
    <t>Z: 58x+29y</t>
  </si>
  <si>
    <t>-A &lt;= -B</t>
  </si>
  <si>
    <t>r1: x - 4y &gt;= -4</t>
  </si>
  <si>
    <t>r2: 58x + 29y - 4 &lt;= 0</t>
  </si>
  <si>
    <t>e&lt;=69</t>
  </si>
  <si>
    <t>r3: x &gt;=0</t>
  </si>
  <si>
    <t>m&lt;=20</t>
  </si>
  <si>
    <t>r4: y &gt;=0</t>
  </si>
  <si>
    <t>Z= 4.5A + 1.5B + 0h1 + 0h2 + 0h3 + 0h4</t>
  </si>
  <si>
    <t>h1</t>
  </si>
  <si>
    <t>h2</t>
  </si>
  <si>
    <t>h3</t>
  </si>
  <si>
    <t>h4</t>
  </si>
  <si>
    <t>A</t>
  </si>
  <si>
    <t>B</t>
  </si>
  <si>
    <t>Zj</t>
  </si>
  <si>
    <t>Cj -Zj</t>
  </si>
  <si>
    <t>-A - B + h2 = -50</t>
  </si>
  <si>
    <t>A + B + h1 = 150</t>
  </si>
  <si>
    <t>-A + B + h3 = 0</t>
  </si>
  <si>
    <t>A + h4 = 413</t>
  </si>
  <si>
    <t>Cj</t>
  </si>
  <si>
    <t>-m&lt;=-e</t>
  </si>
  <si>
    <t>Cociente</t>
  </si>
  <si>
    <t>-m + e + h1 = 0</t>
  </si>
  <si>
    <t>m - 2e + h2 = 0</t>
  </si>
  <si>
    <t>e + h3 = 69</t>
  </si>
  <si>
    <t>m + h4 = 20</t>
  </si>
  <si>
    <t>Z = 250e + 180m + 0h1 + 0h2 + 0h3 + 0h4</t>
  </si>
  <si>
    <t>Cj - Zj</t>
  </si>
  <si>
    <t>e</t>
  </si>
  <si>
    <t>m</t>
  </si>
  <si>
    <t>Máximo en (0,0.1379)</t>
  </si>
  <si>
    <t>Cumple</t>
  </si>
  <si>
    <t>Comprobación en punto (0,0.1379)</t>
  </si>
  <si>
    <t>Ya no hay negativos en Cj - Zj</t>
  </si>
  <si>
    <t>Z</t>
  </si>
  <si>
    <t>A&gt;=0</t>
  </si>
  <si>
    <t>B&gt;=0</t>
  </si>
  <si>
    <t>=h3</t>
  </si>
  <si>
    <t>=h4</t>
  </si>
  <si>
    <t>=m</t>
  </si>
  <si>
    <t>=Zj+250e</t>
  </si>
  <si>
    <t>e=</t>
  </si>
  <si>
    <t>m=</t>
  </si>
  <si>
    <t>h1=</t>
  </si>
  <si>
    <t>h2=</t>
  </si>
  <si>
    <t>h3=</t>
  </si>
  <si>
    <t>h4=</t>
  </si>
  <si>
    <t>Zj=</t>
  </si>
  <si>
    <t>m&gt;=0</t>
  </si>
  <si>
    <t>e&gt;=0</t>
  </si>
  <si>
    <t>=e</t>
  </si>
  <si>
    <t>=Zj + 180e</t>
  </si>
  <si>
    <t>=h2 - e</t>
  </si>
  <si>
    <t>=h2 +2e</t>
  </si>
  <si>
    <t>=h1 -e</t>
  </si>
  <si>
    <t>=h1 + e</t>
  </si>
  <si>
    <t>Se pasa a Simplex 3 por el negativo</t>
  </si>
  <si>
    <t>=-1*h1</t>
  </si>
  <si>
    <t>= h2- 2*h1</t>
  </si>
  <si>
    <t>=e - h1</t>
  </si>
  <si>
    <t>=Zj - 250h1</t>
  </si>
  <si>
    <t>No queda negativo en Zj ni en el termino independiente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</si>
</sst>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2" fillId="6" borderId="1" xfId="0" applyFont="1" applyFill="1" applyBorder="1"/>
    <xf numFmtId="0" fontId="0" fillId="3" borderId="0" xfId="0" applyFill="1" applyAlignment="1">
      <alignment horizontal="center"/>
    </xf>
    <xf numFmtId="0" fontId="0" fillId="3" borderId="1" xfId="0" quotePrefix="1" applyFill="1" applyBorder="1"/>
    <xf numFmtId="0" fontId="0" fillId="4" borderId="1" xfId="0" applyFill="1" applyBorder="1"/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742950</xdr:colOff>
      <xdr:row>1</xdr:row>
      <xdr:rowOff>38100</xdr:rowOff>
    </xdr:from>
    <xdr:to>
      <xdr:col>7</xdr:col>
      <xdr:colOff>133350</xdr:colOff>
      <xdr:row>6</xdr:row>
      <xdr:rowOff>114300</xdr:rowOff>
    </xdr:to>
    <xdr:pic>
      <xdr:nvPicPr>
        <xdr:cNvPr id="13" name="Imagen 1">
          <a:extLst>
            <a:ext uri="{FF2B5EF4-FFF2-40B4-BE49-F238E27FC236}">
              <a16:creationId xmlns:a16="http://schemas.microsoft.com/office/drawing/2014/main" id="{2ACDDB58-F4B1-4E0D-AA34-8D72CFBB55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8144" t="45057" r="17706" b="40879"/>
        <a:stretch/>
      </xdr:blipFill>
      <xdr:spPr>
        <a:xfrm>
          <a:off x="742950" y="228600"/>
          <a:ext cx="5743575" cy="1028700"/>
        </a:xfrm>
        <a:prstGeom prst="rect">
          <a:avLst/>
        </a:prstGeom>
      </xdr:spPr>
    </xdr:pic>
    <xdr:clientData/>
  </xdr:twoCellAnchor>
  <xdr:twoCellAnchor editAs="oneCell">
    <xdr:from>
      <xdr:col>2</xdr:col>
      <xdr:colOff>725752</xdr:colOff>
      <xdr:row>18</xdr:row>
      <xdr:rowOff>28575</xdr:rowOff>
    </xdr:from>
    <xdr:to>
      <xdr:col>6</xdr:col>
      <xdr:colOff>741626</xdr:colOff>
      <xdr:row>34</xdr:row>
      <xdr:rowOff>180974</xdr:rowOff>
    </xdr:to>
    <xdr:pic>
      <xdr:nvPicPr>
        <xdr:cNvPr id="22" name="Imagen 11" descr="Descripción no disponible.">
          <a:extLst>
            <a:ext uri="{FF2B5EF4-FFF2-40B4-BE49-F238E27FC236}">
              <a16:creationId xmlns:a16="http://schemas.microsoft.com/office/drawing/2014/main" id="{E46B0FE8-A612-4C58-982B-E1C81A841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9752" y="3457575"/>
          <a:ext cx="3511549" cy="3200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9525</xdr:rowOff>
    </xdr:from>
    <xdr:to>
      <xdr:col>8</xdr:col>
      <xdr:colOff>419902</xdr:colOff>
      <xdr:row>12</xdr:row>
      <xdr:rowOff>57449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330B3B-9EBE-43D6-B539-473FD98AB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200025"/>
          <a:ext cx="5744377" cy="21434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120651</xdr:colOff>
      <xdr:row>1</xdr:row>
      <xdr:rowOff>12700</xdr:rowOff>
    </xdr:from>
    <xdr:to>
      <xdr:col>14</xdr:col>
      <xdr:colOff>391777</xdr:colOff>
      <xdr:row>8</xdr:row>
      <xdr:rowOff>152400</xdr:rowOff>
    </xdr:to>
    <xdr:pic>
      <xdr:nvPicPr>
        <xdr:cNvPr id="6" name="Imagen 1">
          <a:extLst>
            <a:ext uri="{FF2B5EF4-FFF2-40B4-BE49-F238E27FC236}">
              <a16:creationId xmlns:a16="http://schemas.microsoft.com/office/drawing/2014/main" id="{E7EAD684-CAEC-4DB6-80EF-5CABF6C26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651" y="196850"/>
          <a:ext cx="5414626" cy="1473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3E183-849E-483F-922C-02E81C7D96CA}">
  <dimension ref="B2:F6"/>
  <sheetViews>
    <sheetView workbookViewId="0">
      <selection activeCell="B77" sqref="B77"/>
    </sheetView>
  </sheetViews>
  <sheetFormatPr baseColWidth="10" defaultRowHeight="15" x14ac:dyDescent="0.25"/>
  <sheetData>
    <row r="2" spans="2:6" x14ac:dyDescent="0.25">
      <c r="B2" t="s">
        <v>2</v>
      </c>
      <c r="F2">
        <v>2019630529</v>
      </c>
    </row>
    <row r="4" spans="2:6" x14ac:dyDescent="0.25">
      <c r="B4" t="s">
        <v>0</v>
      </c>
      <c r="F4">
        <v>2019630143</v>
      </c>
    </row>
    <row r="6" spans="2:6" x14ac:dyDescent="0.25">
      <c r="B6" t="s">
        <v>1</v>
      </c>
      <c r="F6">
        <v>2019630155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5C9C8-1EE5-4A10-9EF1-7107F1B6BC31}">
  <dimension ref="B9:K28"/>
  <sheetViews>
    <sheetView topLeftCell="A19" workbookViewId="0">
      <selection activeCell="N3" sqref="N3"/>
    </sheetView>
  </sheetViews>
  <sheetFormatPr baseColWidth="10" defaultRowHeight="15" x14ac:dyDescent="0.25"/>
  <cols>
    <col min="2" max="2" width="20" bestFit="1" customWidth="1"/>
    <col min="5" max="5" width="18.140625" bestFit="1" customWidth="1"/>
    <col min="8" max="8" width="31.85546875" bestFit="1" customWidth="1"/>
  </cols>
  <sheetData>
    <row r="9" spans="2:11" x14ac:dyDescent="0.25">
      <c r="B9" s="2">
        <v>2</v>
      </c>
      <c r="C9" s="2">
        <v>0</v>
      </c>
      <c r="D9" s="2">
        <v>1</v>
      </c>
      <c r="E9" s="2">
        <v>9</v>
      </c>
      <c r="F9" s="2">
        <v>6</v>
      </c>
      <c r="G9" s="2">
        <v>3</v>
      </c>
      <c r="H9" s="2">
        <v>0</v>
      </c>
      <c r="I9" s="2">
        <v>5</v>
      </c>
      <c r="J9" s="2">
        <v>2</v>
      </c>
      <c r="K9" s="2">
        <v>9</v>
      </c>
    </row>
    <row r="10" spans="2:11" x14ac:dyDescent="0.25">
      <c r="B10" s="9" t="s">
        <v>3</v>
      </c>
      <c r="C10" s="9" t="s">
        <v>4</v>
      </c>
      <c r="D10" s="9" t="s">
        <v>5</v>
      </c>
      <c r="E10" s="9" t="s">
        <v>6</v>
      </c>
      <c r="F10" s="9" t="s">
        <v>7</v>
      </c>
      <c r="G10" s="9" t="s">
        <v>8</v>
      </c>
      <c r="H10" s="9" t="s">
        <v>9</v>
      </c>
      <c r="I10" s="9" t="s">
        <v>10</v>
      </c>
      <c r="J10" s="9" t="s">
        <v>11</v>
      </c>
      <c r="K10" s="9" t="s">
        <v>12</v>
      </c>
    </row>
    <row r="13" spans="2:11" x14ac:dyDescent="0.25">
      <c r="B13" t="s">
        <v>26</v>
      </c>
      <c r="E13" t="s">
        <v>32</v>
      </c>
    </row>
    <row r="14" spans="2:11" x14ac:dyDescent="0.25">
      <c r="H14" t="s">
        <v>66</v>
      </c>
    </row>
    <row r="15" spans="2:11" x14ac:dyDescent="0.25">
      <c r="B15" s="8" t="s">
        <v>25</v>
      </c>
      <c r="E15" s="8" t="s">
        <v>34</v>
      </c>
      <c r="H15" s="8">
        <f>0 - 4*0.1379</f>
        <v>-0.55159999999999998</v>
      </c>
    </row>
    <row r="16" spans="2:11" x14ac:dyDescent="0.25">
      <c r="B16" s="8" t="s">
        <v>19</v>
      </c>
      <c r="E16" s="8" t="s">
        <v>35</v>
      </c>
      <c r="H16" s="8">
        <f>58*0+29*0.1379 -4</f>
        <v>-9.0000000000012292E-4</v>
      </c>
    </row>
    <row r="17" spans="2:8" x14ac:dyDescent="0.25">
      <c r="B17" s="8" t="s">
        <v>24</v>
      </c>
      <c r="E17" s="8" t="s">
        <v>37</v>
      </c>
      <c r="H17" s="8" t="s">
        <v>65</v>
      </c>
    </row>
    <row r="18" spans="2:8" x14ac:dyDescent="0.25">
      <c r="B18" s="8" t="s">
        <v>22</v>
      </c>
      <c r="E18" s="8" t="s">
        <v>39</v>
      </c>
      <c r="H18" s="8" t="s">
        <v>65</v>
      </c>
    </row>
    <row r="28" spans="2:8" x14ac:dyDescent="0.25">
      <c r="B28" t="s">
        <v>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A6DB4-CFF8-4D4C-B286-6282DB5E6945}">
  <dimension ref="B2:M56"/>
  <sheetViews>
    <sheetView topLeftCell="A25" workbookViewId="0">
      <selection activeCell="K15" sqref="K15"/>
    </sheetView>
  </sheetViews>
  <sheetFormatPr baseColWidth="10" defaultRowHeight="15" x14ac:dyDescent="0.25"/>
  <cols>
    <col min="7" max="7" width="11.85546875" bestFit="1" customWidth="1"/>
  </cols>
  <sheetData>
    <row r="2" spans="2:13" x14ac:dyDescent="0.25">
      <c r="K2">
        <v>2019630143</v>
      </c>
    </row>
    <row r="4" spans="2:13" x14ac:dyDescent="0.25">
      <c r="K4" t="s">
        <v>15</v>
      </c>
      <c r="L4">
        <v>413</v>
      </c>
    </row>
    <row r="14" spans="2:13" x14ac:dyDescent="0.25">
      <c r="B14" t="s">
        <v>13</v>
      </c>
      <c r="E14" t="s">
        <v>23</v>
      </c>
      <c r="G14" t="s">
        <v>23</v>
      </c>
      <c r="I14" t="s">
        <v>40</v>
      </c>
      <c r="M14" t="s">
        <v>69</v>
      </c>
    </row>
    <row r="15" spans="2:13" x14ac:dyDescent="0.25">
      <c r="B15" t="s">
        <v>28</v>
      </c>
      <c r="E15" t="s">
        <v>16</v>
      </c>
      <c r="G15" t="s">
        <v>16</v>
      </c>
      <c r="I15" t="s">
        <v>50</v>
      </c>
      <c r="M15" t="s">
        <v>70</v>
      </c>
    </row>
    <row r="16" spans="2:13" x14ac:dyDescent="0.25">
      <c r="B16" t="s">
        <v>29</v>
      </c>
      <c r="E16" t="s">
        <v>17</v>
      </c>
      <c r="G16" s="1" t="s">
        <v>31</v>
      </c>
      <c r="I16" s="1" t="s">
        <v>49</v>
      </c>
    </row>
    <row r="17" spans="2:9" x14ac:dyDescent="0.25">
      <c r="E17" t="s">
        <v>18</v>
      </c>
      <c r="G17" s="1" t="s">
        <v>33</v>
      </c>
      <c r="I17" s="1" t="s">
        <v>51</v>
      </c>
    </row>
    <row r="18" spans="2:9" x14ac:dyDescent="0.25">
      <c r="E18" t="s">
        <v>21</v>
      </c>
      <c r="G18" t="s">
        <v>21</v>
      </c>
      <c r="I18" t="s">
        <v>52</v>
      </c>
    </row>
    <row r="20" spans="2:9" x14ac:dyDescent="0.25">
      <c r="B20" t="s">
        <v>53</v>
      </c>
      <c r="C20">
        <v>4.5</v>
      </c>
      <c r="D20">
        <v>1.5</v>
      </c>
      <c r="E20">
        <v>0</v>
      </c>
      <c r="F20">
        <v>0</v>
      </c>
      <c r="G20">
        <v>0</v>
      </c>
      <c r="H20">
        <v>0</v>
      </c>
    </row>
    <row r="22" spans="2:9" x14ac:dyDescent="0.25">
      <c r="C22" t="s">
        <v>45</v>
      </c>
      <c r="D22" t="s">
        <v>46</v>
      </c>
      <c r="E22" t="s">
        <v>41</v>
      </c>
      <c r="F22" t="s">
        <v>42</v>
      </c>
      <c r="G22" t="s">
        <v>43</v>
      </c>
      <c r="H22" t="s">
        <v>44</v>
      </c>
    </row>
    <row r="23" spans="2:9" x14ac:dyDescent="0.25">
      <c r="B23" t="s">
        <v>41</v>
      </c>
      <c r="C23">
        <v>1</v>
      </c>
      <c r="D23" s="4">
        <v>1</v>
      </c>
      <c r="E23">
        <v>1</v>
      </c>
      <c r="F23">
        <v>0</v>
      </c>
      <c r="G23">
        <v>0</v>
      </c>
      <c r="H23">
        <v>0</v>
      </c>
      <c r="I23">
        <v>150</v>
      </c>
    </row>
    <row r="24" spans="2:9" x14ac:dyDescent="0.25">
      <c r="B24" t="s">
        <v>42</v>
      </c>
      <c r="C24" s="4">
        <v>-1</v>
      </c>
      <c r="D24" s="4">
        <v>-1</v>
      </c>
      <c r="E24" s="4">
        <v>0</v>
      </c>
      <c r="F24" s="4">
        <v>1</v>
      </c>
      <c r="G24" s="4">
        <v>0</v>
      </c>
      <c r="H24" s="4">
        <v>0</v>
      </c>
      <c r="I24" s="4">
        <v>-50</v>
      </c>
    </row>
    <row r="25" spans="2:9" x14ac:dyDescent="0.25">
      <c r="B25" t="s">
        <v>43</v>
      </c>
      <c r="C25">
        <v>-1</v>
      </c>
      <c r="D25" s="4">
        <v>1</v>
      </c>
      <c r="E25">
        <v>0</v>
      </c>
      <c r="F25">
        <v>0</v>
      </c>
      <c r="G25">
        <v>1</v>
      </c>
      <c r="H25">
        <v>0</v>
      </c>
      <c r="I25">
        <v>0</v>
      </c>
    </row>
    <row r="26" spans="2:9" x14ac:dyDescent="0.25">
      <c r="B26" t="s">
        <v>44</v>
      </c>
      <c r="C26">
        <v>1</v>
      </c>
      <c r="D26" s="4">
        <v>0</v>
      </c>
      <c r="E26">
        <v>0</v>
      </c>
      <c r="F26">
        <v>0</v>
      </c>
      <c r="G26">
        <v>0</v>
      </c>
      <c r="H26">
        <v>1</v>
      </c>
      <c r="I26">
        <v>413</v>
      </c>
    </row>
    <row r="27" spans="2:9" x14ac:dyDescent="0.25">
      <c r="B27" t="s">
        <v>47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2:9" x14ac:dyDescent="0.25">
      <c r="B28" t="s">
        <v>48</v>
      </c>
      <c r="C28">
        <f>C20 - C27</f>
        <v>4.5</v>
      </c>
      <c r="D28">
        <f t="shared" ref="D28:H28" si="0">D20 - D27</f>
        <v>1.5</v>
      </c>
      <c r="E28">
        <f t="shared" si="0"/>
        <v>0</v>
      </c>
      <c r="F28">
        <f t="shared" si="0"/>
        <v>0</v>
      </c>
      <c r="G28">
        <f t="shared" si="0"/>
        <v>0</v>
      </c>
      <c r="H28">
        <f t="shared" si="0"/>
        <v>0</v>
      </c>
    </row>
    <row r="29" spans="2:9" x14ac:dyDescent="0.25">
      <c r="B29" t="s">
        <v>55</v>
      </c>
      <c r="C29">
        <f>C28/C24</f>
        <v>-4.5</v>
      </c>
      <c r="D29">
        <f t="shared" ref="D29:H29" si="1">D28/D24</f>
        <v>-1.5</v>
      </c>
      <c r="E29" t="e">
        <f t="shared" si="1"/>
        <v>#DIV/0!</v>
      </c>
      <c r="F29">
        <f t="shared" si="1"/>
        <v>0</v>
      </c>
      <c r="G29" t="e">
        <f t="shared" si="1"/>
        <v>#DIV/0!</v>
      </c>
      <c r="H29" t="e">
        <f t="shared" si="1"/>
        <v>#DIV/0!</v>
      </c>
    </row>
    <row r="31" spans="2:9" x14ac:dyDescent="0.25">
      <c r="C31" t="s">
        <v>45</v>
      </c>
      <c r="D31" t="s">
        <v>46</v>
      </c>
      <c r="E31" t="s">
        <v>41</v>
      </c>
      <c r="F31" t="s">
        <v>42</v>
      </c>
      <c r="G31" t="s">
        <v>43</v>
      </c>
      <c r="H31" t="s">
        <v>44</v>
      </c>
    </row>
    <row r="32" spans="2:9" x14ac:dyDescent="0.25">
      <c r="B32" t="s">
        <v>41</v>
      </c>
      <c r="C32" s="4">
        <f>C23-C33</f>
        <v>0</v>
      </c>
      <c r="D32">
        <f>D23-D33</f>
        <v>0</v>
      </c>
      <c r="E32">
        <f t="shared" ref="E32:I32" si="2">E23-E33</f>
        <v>1</v>
      </c>
      <c r="F32" s="7">
        <f>F23-F33</f>
        <v>1</v>
      </c>
      <c r="G32">
        <f t="shared" si="2"/>
        <v>0</v>
      </c>
      <c r="H32">
        <f t="shared" si="2"/>
        <v>0</v>
      </c>
      <c r="I32">
        <f t="shared" si="2"/>
        <v>100</v>
      </c>
    </row>
    <row r="33" spans="2:9" x14ac:dyDescent="0.25">
      <c r="B33" t="s">
        <v>46</v>
      </c>
      <c r="C33" s="4">
        <f>C24 * -1</f>
        <v>1</v>
      </c>
      <c r="D33">
        <f t="shared" ref="D33:I33" si="3">D24 * -1</f>
        <v>1</v>
      </c>
      <c r="E33">
        <f t="shared" si="3"/>
        <v>0</v>
      </c>
      <c r="F33" s="7">
        <f t="shared" si="3"/>
        <v>-1</v>
      </c>
      <c r="G33">
        <f t="shared" si="3"/>
        <v>0</v>
      </c>
      <c r="H33">
        <f t="shared" si="3"/>
        <v>0</v>
      </c>
      <c r="I33">
        <f t="shared" si="3"/>
        <v>50</v>
      </c>
    </row>
    <row r="34" spans="2:9" x14ac:dyDescent="0.25">
      <c r="B34" t="s">
        <v>43</v>
      </c>
      <c r="C34" s="4">
        <f>C25 - C33</f>
        <v>-2</v>
      </c>
      <c r="D34" s="4">
        <f>D25 - D33</f>
        <v>0</v>
      </c>
      <c r="E34" s="4">
        <f t="shared" ref="E34:I34" si="4">E25 - E33</f>
        <v>0</v>
      </c>
      <c r="F34" s="4">
        <f t="shared" si="4"/>
        <v>1</v>
      </c>
      <c r="G34" s="4">
        <f t="shared" si="4"/>
        <v>1</v>
      </c>
      <c r="H34" s="4">
        <f t="shared" si="4"/>
        <v>0</v>
      </c>
      <c r="I34" s="4">
        <f t="shared" si="4"/>
        <v>-50</v>
      </c>
    </row>
    <row r="35" spans="2:9" x14ac:dyDescent="0.25">
      <c r="B35" t="s">
        <v>44</v>
      </c>
      <c r="C35" s="4">
        <v>1</v>
      </c>
      <c r="D35">
        <v>0</v>
      </c>
      <c r="E35">
        <v>0</v>
      </c>
      <c r="F35" s="7">
        <v>0</v>
      </c>
      <c r="G35">
        <v>0</v>
      </c>
      <c r="H35">
        <v>1</v>
      </c>
      <c r="I35">
        <v>413</v>
      </c>
    </row>
    <row r="36" spans="2:9" x14ac:dyDescent="0.25">
      <c r="B36" t="s">
        <v>47</v>
      </c>
      <c r="C36">
        <f>1.5*C33</f>
        <v>1.5</v>
      </c>
      <c r="D36">
        <f t="shared" ref="D36:H36" si="5">1.5*D33</f>
        <v>1.5</v>
      </c>
      <c r="E36">
        <f t="shared" si="5"/>
        <v>0</v>
      </c>
      <c r="F36">
        <f t="shared" si="5"/>
        <v>-1.5</v>
      </c>
      <c r="G36">
        <f t="shared" si="5"/>
        <v>0</v>
      </c>
      <c r="H36">
        <f t="shared" si="5"/>
        <v>0</v>
      </c>
    </row>
    <row r="37" spans="2:9" x14ac:dyDescent="0.25">
      <c r="B37" t="s">
        <v>61</v>
      </c>
      <c r="C37">
        <f>C20-C36</f>
        <v>3</v>
      </c>
      <c r="D37">
        <f t="shared" ref="D37:H37" si="6">D20-D36</f>
        <v>0</v>
      </c>
      <c r="E37">
        <f t="shared" si="6"/>
        <v>0</v>
      </c>
      <c r="F37">
        <f t="shared" si="6"/>
        <v>1.5</v>
      </c>
      <c r="G37">
        <f t="shared" si="6"/>
        <v>0</v>
      </c>
      <c r="H37">
        <f t="shared" si="6"/>
        <v>0</v>
      </c>
    </row>
    <row r="38" spans="2:9" x14ac:dyDescent="0.25">
      <c r="B38" t="s">
        <v>55</v>
      </c>
      <c r="C38">
        <f>C37/C34</f>
        <v>-1.5</v>
      </c>
      <c r="D38" t="e">
        <f t="shared" ref="D38:H38" si="7">D37/D34</f>
        <v>#DIV/0!</v>
      </c>
      <c r="E38" t="e">
        <f t="shared" si="7"/>
        <v>#DIV/0!</v>
      </c>
      <c r="F38">
        <f t="shared" si="7"/>
        <v>1.5</v>
      </c>
      <c r="G38">
        <f t="shared" si="7"/>
        <v>0</v>
      </c>
      <c r="H38" t="e">
        <f t="shared" si="7"/>
        <v>#DIV/0!</v>
      </c>
    </row>
    <row r="39" spans="2:9" x14ac:dyDescent="0.25">
      <c r="B39" s="7"/>
      <c r="C39" s="7"/>
      <c r="D39" s="7"/>
      <c r="E39" s="7"/>
      <c r="F39" s="7"/>
      <c r="G39" s="7"/>
      <c r="H39" s="7"/>
      <c r="I39" s="7"/>
    </row>
    <row r="40" spans="2:9" x14ac:dyDescent="0.25">
      <c r="B40" s="7"/>
      <c r="C40" s="7" t="s">
        <v>45</v>
      </c>
      <c r="D40" s="7" t="s">
        <v>46</v>
      </c>
      <c r="E40" s="7" t="s">
        <v>41</v>
      </c>
      <c r="F40" s="7" t="s">
        <v>42</v>
      </c>
      <c r="G40" s="7" t="s">
        <v>43</v>
      </c>
      <c r="H40" s="7" t="s">
        <v>44</v>
      </c>
      <c r="I40" s="7"/>
    </row>
    <row r="41" spans="2:9" x14ac:dyDescent="0.25">
      <c r="B41" s="7" t="s">
        <v>41</v>
      </c>
      <c r="C41" s="7">
        <v>0</v>
      </c>
      <c r="D41" s="7">
        <v>0</v>
      </c>
      <c r="E41" s="7">
        <v>1</v>
      </c>
      <c r="F41" s="7">
        <v>1</v>
      </c>
      <c r="G41" s="7">
        <v>0</v>
      </c>
      <c r="H41" s="7">
        <v>0</v>
      </c>
      <c r="I41" s="7">
        <v>100</v>
      </c>
    </row>
    <row r="42" spans="2:9" x14ac:dyDescent="0.25">
      <c r="B42" s="7" t="s">
        <v>46</v>
      </c>
      <c r="C42" s="7">
        <f>C33 -C43</f>
        <v>0</v>
      </c>
      <c r="D42" s="7">
        <f t="shared" ref="D42:I42" si="8">D33 -D43</f>
        <v>1</v>
      </c>
      <c r="E42" s="7">
        <f t="shared" si="8"/>
        <v>0</v>
      </c>
      <c r="F42" s="7">
        <f t="shared" si="8"/>
        <v>-0.5</v>
      </c>
      <c r="G42" s="7">
        <f t="shared" si="8"/>
        <v>0.5</v>
      </c>
      <c r="H42" s="7">
        <f t="shared" si="8"/>
        <v>0</v>
      </c>
      <c r="I42" s="7">
        <f t="shared" si="8"/>
        <v>25</v>
      </c>
    </row>
    <row r="43" spans="2:9" x14ac:dyDescent="0.25">
      <c r="B43" s="7" t="s">
        <v>45</v>
      </c>
      <c r="C43" s="7">
        <f>C34 * -1/2</f>
        <v>1</v>
      </c>
      <c r="D43" s="7">
        <f t="shared" ref="D43:I43" si="9">D34 * -1/2</f>
        <v>0</v>
      </c>
      <c r="E43" s="7">
        <f t="shared" si="9"/>
        <v>0</v>
      </c>
      <c r="F43" s="7">
        <f t="shared" si="9"/>
        <v>-0.5</v>
      </c>
      <c r="G43" s="7">
        <f t="shared" si="9"/>
        <v>-0.5</v>
      </c>
      <c r="H43" s="7">
        <f t="shared" si="9"/>
        <v>0</v>
      </c>
      <c r="I43" s="7">
        <f t="shared" si="9"/>
        <v>25</v>
      </c>
    </row>
    <row r="44" spans="2:9" x14ac:dyDescent="0.25">
      <c r="B44" s="7" t="s">
        <v>44</v>
      </c>
      <c r="C44" s="7">
        <f>C35 - C43</f>
        <v>0</v>
      </c>
      <c r="D44" s="7">
        <f t="shared" ref="D44:I44" si="10">D35 - D43</f>
        <v>0</v>
      </c>
      <c r="E44" s="7">
        <f t="shared" si="10"/>
        <v>0</v>
      </c>
      <c r="F44" s="7">
        <f t="shared" si="10"/>
        <v>0.5</v>
      </c>
      <c r="G44" s="7">
        <f t="shared" si="10"/>
        <v>0.5</v>
      </c>
      <c r="H44" s="7">
        <f t="shared" si="10"/>
        <v>1</v>
      </c>
      <c r="I44" s="7">
        <f t="shared" si="10"/>
        <v>388</v>
      </c>
    </row>
    <row r="45" spans="2:9" x14ac:dyDescent="0.25">
      <c r="B45" s="7" t="s">
        <v>47</v>
      </c>
      <c r="C45" s="7">
        <f>4.5 *C43 + 1.5 * C42</f>
        <v>4.5</v>
      </c>
      <c r="D45" s="7">
        <f t="shared" ref="D45:I45" si="11">4.5 *D43 + 1.5 * D42</f>
        <v>1.5</v>
      </c>
      <c r="E45" s="7">
        <f t="shared" si="11"/>
        <v>0</v>
      </c>
      <c r="F45" s="7">
        <f t="shared" si="11"/>
        <v>-3</v>
      </c>
      <c r="G45" s="7">
        <f t="shared" si="11"/>
        <v>-1.5</v>
      </c>
      <c r="H45" s="7">
        <f t="shared" si="11"/>
        <v>0</v>
      </c>
      <c r="I45" s="7">
        <f t="shared" si="11"/>
        <v>150</v>
      </c>
    </row>
    <row r="46" spans="2:9" x14ac:dyDescent="0.25">
      <c r="B46" s="7" t="s">
        <v>61</v>
      </c>
      <c r="C46">
        <f xml:space="preserve"> C20 - C45</f>
        <v>0</v>
      </c>
      <c r="D46">
        <f t="shared" ref="D46:H46" si="12" xml:space="preserve"> D20 - D45</f>
        <v>0</v>
      </c>
      <c r="E46">
        <f t="shared" si="12"/>
        <v>0</v>
      </c>
      <c r="F46">
        <f t="shared" si="12"/>
        <v>3</v>
      </c>
      <c r="G46">
        <f t="shared" si="12"/>
        <v>1.5</v>
      </c>
      <c r="H46">
        <f t="shared" si="12"/>
        <v>0</v>
      </c>
    </row>
    <row r="48" spans="2:9" x14ac:dyDescent="0.25">
      <c r="B48" t="s">
        <v>67</v>
      </c>
    </row>
    <row r="50" spans="2:10" x14ac:dyDescent="0.25">
      <c r="B50" t="s">
        <v>68</v>
      </c>
      <c r="C50">
        <f>I45</f>
        <v>150</v>
      </c>
      <c r="F50" t="s">
        <v>40</v>
      </c>
      <c r="J50">
        <f xml:space="preserve"> 4.5*C51 + 1.5*C52</f>
        <v>150</v>
      </c>
    </row>
    <row r="51" spans="2:10" x14ac:dyDescent="0.25">
      <c r="B51" t="s">
        <v>45</v>
      </c>
      <c r="C51">
        <f>I43</f>
        <v>25</v>
      </c>
      <c r="F51" t="s">
        <v>50</v>
      </c>
      <c r="J51">
        <f>C51 + C52 + C53</f>
        <v>150</v>
      </c>
    </row>
    <row r="52" spans="2:10" x14ac:dyDescent="0.25">
      <c r="B52" t="s">
        <v>46</v>
      </c>
      <c r="C52">
        <f>I42</f>
        <v>25</v>
      </c>
      <c r="F52" s="1" t="s">
        <v>49</v>
      </c>
      <c r="J52">
        <f>-C51-C52</f>
        <v>-50</v>
      </c>
    </row>
    <row r="53" spans="2:10" x14ac:dyDescent="0.25">
      <c r="B53" t="s">
        <v>41</v>
      </c>
      <c r="C53">
        <f>I41</f>
        <v>100</v>
      </c>
      <c r="F53" s="1" t="s">
        <v>51</v>
      </c>
      <c r="J53">
        <f>-C51+C52</f>
        <v>0</v>
      </c>
    </row>
    <row r="54" spans="2:10" x14ac:dyDescent="0.25">
      <c r="B54" t="s">
        <v>42</v>
      </c>
      <c r="C54">
        <v>0</v>
      </c>
      <c r="F54" t="s">
        <v>52</v>
      </c>
      <c r="J54">
        <f>C51+C56</f>
        <v>413</v>
      </c>
    </row>
    <row r="55" spans="2:10" x14ac:dyDescent="0.25">
      <c r="B55" t="s">
        <v>43</v>
      </c>
      <c r="C55">
        <v>0</v>
      </c>
    </row>
    <row r="56" spans="2:10" x14ac:dyDescent="0.25">
      <c r="B56" t="s">
        <v>44</v>
      </c>
      <c r="C56">
        <f>I44</f>
        <v>388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C90C5-E2D0-41A6-BE50-EBAB4C3F5FB2}">
  <dimension ref="B3:AI59"/>
  <sheetViews>
    <sheetView tabSelected="1" topLeftCell="E40" workbookViewId="0">
      <selection activeCell="N54" sqref="N54"/>
    </sheetView>
  </sheetViews>
  <sheetFormatPr baseColWidth="10" defaultRowHeight="15" x14ac:dyDescent="0.25"/>
  <cols>
    <col min="2" max="11" width="3.140625" bestFit="1" customWidth="1"/>
    <col min="18" max="18" width="14.5703125" bestFit="1" customWidth="1"/>
    <col min="20" max="20" width="13.28515625" bestFit="1" customWidth="1"/>
  </cols>
  <sheetData>
    <row r="3" spans="2:35" x14ac:dyDescent="0.25">
      <c r="P3" s="1" t="s">
        <v>14</v>
      </c>
    </row>
    <row r="5" spans="2:35" x14ac:dyDescent="0.25">
      <c r="P5" s="1" t="s">
        <v>20</v>
      </c>
      <c r="R5" t="s">
        <v>20</v>
      </c>
      <c r="T5" t="s">
        <v>60</v>
      </c>
    </row>
    <row r="6" spans="2:35" x14ac:dyDescent="0.25">
      <c r="P6" t="s">
        <v>27</v>
      </c>
      <c r="R6" s="1" t="s">
        <v>54</v>
      </c>
      <c r="T6" s="1" t="s">
        <v>56</v>
      </c>
    </row>
    <row r="7" spans="2:35" x14ac:dyDescent="0.25">
      <c r="P7" t="s">
        <v>30</v>
      </c>
      <c r="R7" t="s">
        <v>30</v>
      </c>
      <c r="T7" t="s">
        <v>57</v>
      </c>
    </row>
    <row r="8" spans="2:35" x14ac:dyDescent="0.25">
      <c r="P8" t="s">
        <v>36</v>
      </c>
      <c r="R8" t="s">
        <v>36</v>
      </c>
      <c r="T8" t="s">
        <v>58</v>
      </c>
    </row>
    <row r="9" spans="2:35" x14ac:dyDescent="0.25">
      <c r="P9" t="s">
        <v>38</v>
      </c>
      <c r="R9" t="s">
        <v>38</v>
      </c>
      <c r="T9" t="s">
        <v>59</v>
      </c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2:35" x14ac:dyDescent="0.25">
      <c r="P10" t="s">
        <v>82</v>
      </c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2:35" x14ac:dyDescent="0.25">
      <c r="B11" s="3">
        <v>2</v>
      </c>
      <c r="C11" s="3">
        <v>0</v>
      </c>
      <c r="D11" s="3">
        <v>1</v>
      </c>
      <c r="E11" s="3">
        <v>9</v>
      </c>
      <c r="F11" s="3">
        <v>6</v>
      </c>
      <c r="G11" s="3">
        <v>3</v>
      </c>
      <c r="H11" s="3">
        <v>0</v>
      </c>
      <c r="I11" s="3">
        <v>1</v>
      </c>
      <c r="J11" s="3">
        <v>5</v>
      </c>
      <c r="K11" s="3">
        <v>5</v>
      </c>
      <c r="P11" t="s">
        <v>83</v>
      </c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2:35" x14ac:dyDescent="0.25">
      <c r="B12" s="3" t="s">
        <v>3</v>
      </c>
      <c r="C12" s="3" t="s">
        <v>4</v>
      </c>
      <c r="D12" s="3" t="s">
        <v>5</v>
      </c>
      <c r="E12" s="3" t="s">
        <v>6</v>
      </c>
      <c r="F12" s="3" t="s">
        <v>7</v>
      </c>
      <c r="G12" s="3" t="s">
        <v>8</v>
      </c>
      <c r="H12" s="3" t="s">
        <v>9</v>
      </c>
      <c r="I12" s="3" t="s">
        <v>10</v>
      </c>
      <c r="J12" s="3" t="s">
        <v>11</v>
      </c>
      <c r="K12" s="3" t="s">
        <v>12</v>
      </c>
      <c r="P12" s="5"/>
      <c r="Q12" s="5" t="s">
        <v>62</v>
      </c>
      <c r="R12" s="5" t="s">
        <v>63</v>
      </c>
      <c r="S12" s="5" t="s">
        <v>41</v>
      </c>
      <c r="T12" s="5" t="s">
        <v>42</v>
      </c>
      <c r="U12" s="5" t="s">
        <v>43</v>
      </c>
      <c r="V12" s="5" t="s">
        <v>44</v>
      </c>
      <c r="W12" s="5"/>
      <c r="X12" s="5" t="s">
        <v>55</v>
      </c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2:35" x14ac:dyDescent="0.25">
      <c r="P13" s="5" t="s">
        <v>41</v>
      </c>
      <c r="Q13" s="6">
        <v>1</v>
      </c>
      <c r="R13" s="7">
        <v>-1</v>
      </c>
      <c r="S13">
        <v>1</v>
      </c>
      <c r="T13">
        <v>0</v>
      </c>
      <c r="U13">
        <v>0</v>
      </c>
      <c r="V13">
        <v>0</v>
      </c>
      <c r="W13">
        <v>0</v>
      </c>
      <c r="X13">
        <f>W13/Q13</f>
        <v>0</v>
      </c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2:35" x14ac:dyDescent="0.25">
      <c r="P14" s="5" t="s">
        <v>42</v>
      </c>
      <c r="Q14" s="6">
        <v>-2</v>
      </c>
      <c r="R14" s="7">
        <v>1</v>
      </c>
      <c r="S14">
        <v>0</v>
      </c>
      <c r="T14">
        <v>1</v>
      </c>
      <c r="U14">
        <v>0</v>
      </c>
      <c r="V14">
        <v>0</v>
      </c>
      <c r="W14">
        <v>0</v>
      </c>
      <c r="X14">
        <f>W14/Q14</f>
        <v>0</v>
      </c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2:35" x14ac:dyDescent="0.25">
      <c r="P15" s="5" t="s">
        <v>43</v>
      </c>
      <c r="Q15" s="6">
        <v>1</v>
      </c>
      <c r="R15" s="6">
        <v>0</v>
      </c>
      <c r="S15" s="6">
        <v>0</v>
      </c>
      <c r="T15" s="6">
        <v>0</v>
      </c>
      <c r="U15" s="6">
        <v>1</v>
      </c>
      <c r="V15" s="6">
        <v>0</v>
      </c>
      <c r="W15" s="6">
        <v>69</v>
      </c>
      <c r="X15">
        <f>W15/Q15</f>
        <v>69</v>
      </c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2:35" x14ac:dyDescent="0.25">
      <c r="P16" s="5" t="s">
        <v>44</v>
      </c>
      <c r="Q16" s="6">
        <v>0</v>
      </c>
      <c r="R16" s="7">
        <v>1</v>
      </c>
      <c r="S16" s="7">
        <v>0</v>
      </c>
      <c r="T16" s="7">
        <v>0</v>
      </c>
      <c r="U16" s="7">
        <v>0</v>
      </c>
      <c r="V16" s="7">
        <v>1</v>
      </c>
      <c r="W16" s="7">
        <v>20</v>
      </c>
      <c r="X16" t="e">
        <f>W16/Q16</f>
        <v>#DIV/0!</v>
      </c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5:35" x14ac:dyDescent="0.25">
      <c r="P17" s="5" t="s">
        <v>47</v>
      </c>
      <c r="Q17" s="6">
        <v>-250</v>
      </c>
      <c r="R17" s="7">
        <v>-180</v>
      </c>
      <c r="S17">
        <v>0</v>
      </c>
      <c r="T17">
        <v>0</v>
      </c>
      <c r="U17">
        <v>0</v>
      </c>
      <c r="V17">
        <v>0</v>
      </c>
      <c r="W17">
        <v>0</v>
      </c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5:35" x14ac:dyDescent="0.25"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5:35" x14ac:dyDescent="0.25">
      <c r="P19" s="5"/>
      <c r="Q19" s="5" t="s">
        <v>62</v>
      </c>
      <c r="R19" s="5" t="s">
        <v>63</v>
      </c>
      <c r="S19" s="5" t="s">
        <v>41</v>
      </c>
      <c r="T19" s="5" t="s">
        <v>42</v>
      </c>
      <c r="U19" s="5" t="s">
        <v>43</v>
      </c>
      <c r="V19" s="5" t="s">
        <v>44</v>
      </c>
      <c r="W19" s="5"/>
      <c r="X19" s="5" t="s">
        <v>55</v>
      </c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5:35" x14ac:dyDescent="0.25">
      <c r="O20" s="1" t="s">
        <v>88</v>
      </c>
      <c r="P20" s="5" t="s">
        <v>41</v>
      </c>
      <c r="Q20" s="7">
        <f>Q13-$Q$13*Q22</f>
        <v>0</v>
      </c>
      <c r="R20" s="6">
        <f>R13-R22</f>
        <v>-1</v>
      </c>
      <c r="S20" s="7">
        <f>S13-S22</f>
        <v>1</v>
      </c>
      <c r="T20" s="7">
        <f>T13-T22</f>
        <v>0</v>
      </c>
      <c r="U20" s="7">
        <f>U13-U22</f>
        <v>-1</v>
      </c>
      <c r="V20" s="7">
        <f>V13-V22</f>
        <v>0</v>
      </c>
      <c r="W20" s="7">
        <f>W13-W22</f>
        <v>-69</v>
      </c>
      <c r="X20" s="7">
        <f>W20/R20</f>
        <v>69</v>
      </c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5:35" x14ac:dyDescent="0.25">
      <c r="O21" s="1" t="s">
        <v>87</v>
      </c>
      <c r="P21" s="5" t="s">
        <v>42</v>
      </c>
      <c r="Q21" s="7">
        <f>Q14-$Q$14*Q22</f>
        <v>0</v>
      </c>
      <c r="R21" s="6">
        <f>R14-$Q$14*R22</f>
        <v>1</v>
      </c>
      <c r="S21" s="7">
        <f>S14-$Q$14*S22</f>
        <v>0</v>
      </c>
      <c r="T21" s="7">
        <f>T14-$Q$14*T22</f>
        <v>1</v>
      </c>
      <c r="U21" s="7">
        <f>U14-$Q$14*U22</f>
        <v>2</v>
      </c>
      <c r="V21" s="7">
        <f>V14-$Q$14*V22</f>
        <v>0</v>
      </c>
      <c r="W21" s="7">
        <f>W14-$Q$14*W22</f>
        <v>138</v>
      </c>
      <c r="X21" s="7">
        <f>W21/R21</f>
        <v>138</v>
      </c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5:35" x14ac:dyDescent="0.25">
      <c r="O22" s="1" t="s">
        <v>71</v>
      </c>
      <c r="P22" s="5" t="s">
        <v>62</v>
      </c>
      <c r="Q22" s="7">
        <v>1</v>
      </c>
      <c r="R22" s="6">
        <v>0</v>
      </c>
      <c r="S22" s="7">
        <v>0</v>
      </c>
      <c r="T22" s="7">
        <v>0</v>
      </c>
      <c r="U22" s="7">
        <v>1</v>
      </c>
      <c r="V22" s="7">
        <v>0</v>
      </c>
      <c r="W22" s="7">
        <v>69</v>
      </c>
      <c r="X22" s="7" t="e">
        <f>W22/R22</f>
        <v>#DIV/0!</v>
      </c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5:35" x14ac:dyDescent="0.25">
      <c r="O23" s="1" t="s">
        <v>72</v>
      </c>
      <c r="P23" s="5" t="s">
        <v>44</v>
      </c>
      <c r="Q23" s="6">
        <v>0</v>
      </c>
      <c r="R23" s="6">
        <v>1</v>
      </c>
      <c r="S23" s="6">
        <v>0</v>
      </c>
      <c r="T23" s="6">
        <v>0</v>
      </c>
      <c r="U23" s="6">
        <v>0</v>
      </c>
      <c r="V23" s="6">
        <v>1</v>
      </c>
      <c r="W23" s="6">
        <v>20</v>
      </c>
      <c r="X23" s="7">
        <f>W23/R23</f>
        <v>20</v>
      </c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5:35" x14ac:dyDescent="0.25">
      <c r="O24" s="1" t="s">
        <v>74</v>
      </c>
      <c r="P24" s="5" t="s">
        <v>47</v>
      </c>
      <c r="Q24" s="7">
        <f>Q17+250*Q22</f>
        <v>0</v>
      </c>
      <c r="R24" s="6">
        <f>R17+250*R22</f>
        <v>-180</v>
      </c>
      <c r="S24" s="7">
        <f>S17+250*S22</f>
        <v>0</v>
      </c>
      <c r="T24" s="7">
        <f>T17+250*T22</f>
        <v>0</v>
      </c>
      <c r="U24" s="7">
        <f>U17+250*U22</f>
        <v>250</v>
      </c>
      <c r="V24" s="7">
        <f>V17+250*V22</f>
        <v>0</v>
      </c>
      <c r="W24" s="7">
        <f>W17+250*W22</f>
        <v>17250</v>
      </c>
      <c r="X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5:35" x14ac:dyDescent="0.25"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5:35" x14ac:dyDescent="0.25">
      <c r="P26" s="5"/>
      <c r="Q26" s="5" t="s">
        <v>62</v>
      </c>
      <c r="R26" s="5" t="s">
        <v>63</v>
      </c>
      <c r="S26" s="5" t="s">
        <v>41</v>
      </c>
      <c r="T26" s="5" t="s">
        <v>42</v>
      </c>
      <c r="U26" s="5" t="s">
        <v>43</v>
      </c>
      <c r="V26" s="5" t="s">
        <v>44</v>
      </c>
      <c r="W26" s="5"/>
      <c r="X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5:35" x14ac:dyDescent="0.25">
      <c r="O27" s="1" t="s">
        <v>89</v>
      </c>
      <c r="P27" s="5" t="s">
        <v>41</v>
      </c>
      <c r="Q27" s="7">
        <f>Q20 + Q30</f>
        <v>0</v>
      </c>
      <c r="R27" s="7">
        <f>R20 + R30</f>
        <v>0</v>
      </c>
      <c r="S27" s="7">
        <f t="shared" ref="S27:W27" si="0">S20 + S30</f>
        <v>1</v>
      </c>
      <c r="T27" s="7">
        <f t="shared" si="0"/>
        <v>0</v>
      </c>
      <c r="U27" s="7">
        <f t="shared" si="0"/>
        <v>-1</v>
      </c>
      <c r="V27" s="7">
        <f t="shared" si="0"/>
        <v>1</v>
      </c>
      <c r="W27" s="7">
        <f t="shared" si="0"/>
        <v>-49</v>
      </c>
      <c r="X27" s="7"/>
    </row>
    <row r="28" spans="15:35" x14ac:dyDescent="0.25">
      <c r="O28" s="1" t="s">
        <v>86</v>
      </c>
      <c r="P28" s="5" t="s">
        <v>42</v>
      </c>
      <c r="Q28" s="7">
        <f>Q21-$R$21*Q30</f>
        <v>0</v>
      </c>
      <c r="R28" s="7">
        <f>R21-$R$21*R30</f>
        <v>0</v>
      </c>
      <c r="S28" s="7">
        <f>S21-$R$21*S30</f>
        <v>0</v>
      </c>
      <c r="T28" s="7">
        <f>T21-$R$21*T30</f>
        <v>1</v>
      </c>
      <c r="U28" s="7">
        <f>U21-$R$21*U30</f>
        <v>2</v>
      </c>
      <c r="V28" s="7">
        <f>V21-$R$21*V30</f>
        <v>-1</v>
      </c>
      <c r="W28" s="7">
        <f>W21-$R$21*W30</f>
        <v>118</v>
      </c>
      <c r="X28" s="7"/>
    </row>
    <row r="29" spans="15:35" x14ac:dyDescent="0.25">
      <c r="O29" s="1" t="s">
        <v>84</v>
      </c>
      <c r="P29" s="5" t="s">
        <v>62</v>
      </c>
      <c r="Q29" s="7">
        <v>1</v>
      </c>
      <c r="R29" s="7">
        <v>0</v>
      </c>
      <c r="S29" s="7">
        <v>0</v>
      </c>
      <c r="T29" s="7">
        <v>0</v>
      </c>
      <c r="U29" s="7">
        <v>1</v>
      </c>
      <c r="V29" s="7">
        <v>0</v>
      </c>
      <c r="W29" s="7">
        <v>69</v>
      </c>
      <c r="X29" s="7"/>
    </row>
    <row r="30" spans="15:35" x14ac:dyDescent="0.25">
      <c r="O30" s="1" t="s">
        <v>72</v>
      </c>
      <c r="P30" s="5" t="s">
        <v>63</v>
      </c>
      <c r="Q30" s="7">
        <v>0</v>
      </c>
      <c r="R30" s="7">
        <v>1</v>
      </c>
      <c r="S30" s="7">
        <v>0</v>
      </c>
      <c r="T30" s="7">
        <v>0</v>
      </c>
      <c r="U30" s="7">
        <v>0</v>
      </c>
      <c r="V30" s="7">
        <v>1</v>
      </c>
      <c r="W30" s="7">
        <v>20</v>
      </c>
      <c r="X30" s="7"/>
    </row>
    <row r="31" spans="15:35" x14ac:dyDescent="0.25">
      <c r="O31" s="1" t="s">
        <v>85</v>
      </c>
      <c r="P31" s="5" t="s">
        <v>47</v>
      </c>
      <c r="Q31" s="7">
        <f>Q24+180*Q30</f>
        <v>0</v>
      </c>
      <c r="R31" s="7">
        <f>R24+180*R30</f>
        <v>0</v>
      </c>
      <c r="S31" s="7">
        <f>S24+180*S30</f>
        <v>0</v>
      </c>
      <c r="T31" s="7">
        <f>T24+180*T30</f>
        <v>0</v>
      </c>
      <c r="U31" s="7">
        <f>U24+180*U30</f>
        <v>250</v>
      </c>
      <c r="V31" s="7">
        <f>V24+180*V30</f>
        <v>180</v>
      </c>
      <c r="W31" s="7">
        <f>W24+180*W30</f>
        <v>20850</v>
      </c>
      <c r="X31" s="7"/>
    </row>
    <row r="33" spans="12:22" x14ac:dyDescent="0.25">
      <c r="L33" t="s">
        <v>90</v>
      </c>
    </row>
    <row r="34" spans="12:22" x14ac:dyDescent="0.25">
      <c r="O34" s="5"/>
      <c r="P34" s="5" t="s">
        <v>62</v>
      </c>
      <c r="Q34" s="5" t="s">
        <v>63</v>
      </c>
      <c r="R34" s="5" t="s">
        <v>41</v>
      </c>
      <c r="S34" s="5" t="s">
        <v>42</v>
      </c>
      <c r="T34" s="5" t="s">
        <v>43</v>
      </c>
      <c r="U34" s="5" t="s">
        <v>44</v>
      </c>
      <c r="V34" s="5"/>
    </row>
    <row r="35" spans="12:22" x14ac:dyDescent="0.25">
      <c r="O35" s="5" t="s">
        <v>41</v>
      </c>
      <c r="P35" s="6">
        <v>0</v>
      </c>
      <c r="Q35" s="6">
        <v>0</v>
      </c>
      <c r="R35" s="6">
        <v>1</v>
      </c>
      <c r="S35" s="6">
        <v>0</v>
      </c>
      <c r="T35" s="6">
        <v>-1</v>
      </c>
      <c r="U35" s="6">
        <v>1</v>
      </c>
      <c r="V35">
        <v>-49</v>
      </c>
    </row>
    <row r="36" spans="12:22" x14ac:dyDescent="0.25">
      <c r="O36" s="5" t="s">
        <v>42</v>
      </c>
      <c r="P36">
        <v>0</v>
      </c>
      <c r="Q36">
        <v>0</v>
      </c>
      <c r="R36">
        <v>0</v>
      </c>
      <c r="S36">
        <v>1</v>
      </c>
      <c r="T36" s="6">
        <v>2</v>
      </c>
      <c r="U36">
        <v>-1</v>
      </c>
      <c r="V36">
        <v>118</v>
      </c>
    </row>
    <row r="37" spans="12:22" x14ac:dyDescent="0.25">
      <c r="O37" s="5" t="s">
        <v>62</v>
      </c>
      <c r="P37">
        <v>1</v>
      </c>
      <c r="Q37">
        <v>0</v>
      </c>
      <c r="R37">
        <v>0</v>
      </c>
      <c r="S37">
        <v>0</v>
      </c>
      <c r="T37" s="6">
        <v>1</v>
      </c>
      <c r="U37">
        <v>0</v>
      </c>
      <c r="V37">
        <v>69</v>
      </c>
    </row>
    <row r="38" spans="12:22" x14ac:dyDescent="0.25">
      <c r="O38" s="5" t="s">
        <v>63</v>
      </c>
      <c r="P38">
        <v>0</v>
      </c>
      <c r="Q38">
        <v>1</v>
      </c>
      <c r="R38">
        <v>0</v>
      </c>
      <c r="S38">
        <v>0</v>
      </c>
      <c r="T38" s="6">
        <v>0</v>
      </c>
      <c r="U38">
        <v>1</v>
      </c>
      <c r="V38">
        <v>20</v>
      </c>
    </row>
    <row r="39" spans="12:22" x14ac:dyDescent="0.25">
      <c r="O39" s="5" t="s">
        <v>47</v>
      </c>
      <c r="P39">
        <v>0</v>
      </c>
      <c r="Q39">
        <v>0</v>
      </c>
      <c r="R39">
        <v>0</v>
      </c>
      <c r="S39">
        <v>0</v>
      </c>
      <c r="T39" s="6">
        <v>250</v>
      </c>
      <c r="U39">
        <v>180</v>
      </c>
      <c r="V39">
        <v>20850</v>
      </c>
    </row>
    <row r="40" spans="12:22" x14ac:dyDescent="0.25">
      <c r="O40" s="5" t="s">
        <v>55</v>
      </c>
      <c r="P40" t="e">
        <f>P39/P35</f>
        <v>#DIV/0!</v>
      </c>
      <c r="Q40" t="e">
        <f t="shared" ref="Q40:U40" si="1">Q39/Q35</f>
        <v>#DIV/0!</v>
      </c>
      <c r="R40">
        <f t="shared" si="1"/>
        <v>0</v>
      </c>
      <c r="S40" t="e">
        <f t="shared" si="1"/>
        <v>#DIV/0!</v>
      </c>
      <c r="T40" s="6">
        <f t="shared" si="1"/>
        <v>-250</v>
      </c>
      <c r="U40">
        <f t="shared" si="1"/>
        <v>180</v>
      </c>
    </row>
    <row r="42" spans="12:22" x14ac:dyDescent="0.25">
      <c r="O42" s="5"/>
      <c r="P42" s="5" t="s">
        <v>62</v>
      </c>
      <c r="Q42" s="5" t="s">
        <v>63</v>
      </c>
      <c r="R42" s="5" t="s">
        <v>41</v>
      </c>
      <c r="S42" s="5" t="s">
        <v>42</v>
      </c>
      <c r="T42" s="5" t="s">
        <v>43</v>
      </c>
      <c r="U42" s="5" t="s">
        <v>44</v>
      </c>
      <c r="V42" s="5"/>
    </row>
    <row r="43" spans="12:22" x14ac:dyDescent="0.25">
      <c r="N43" s="1" t="s">
        <v>91</v>
      </c>
      <c r="O43" s="5" t="s">
        <v>43</v>
      </c>
      <c r="P43" s="7">
        <f t="shared" ref="P43:V43" si="2">P35 * -1</f>
        <v>0</v>
      </c>
      <c r="Q43" s="7">
        <f t="shared" si="2"/>
        <v>0</v>
      </c>
      <c r="R43" s="7">
        <f t="shared" si="2"/>
        <v>-1</v>
      </c>
      <c r="S43" s="7">
        <f t="shared" si="2"/>
        <v>0</v>
      </c>
      <c r="T43" s="7">
        <f>T35 * -1</f>
        <v>1</v>
      </c>
      <c r="U43" s="7">
        <f t="shared" si="2"/>
        <v>-1</v>
      </c>
      <c r="V43" s="7">
        <f t="shared" si="2"/>
        <v>49</v>
      </c>
    </row>
    <row r="44" spans="12:22" x14ac:dyDescent="0.25">
      <c r="N44" s="1" t="s">
        <v>92</v>
      </c>
      <c r="O44" s="5" t="s">
        <v>42</v>
      </c>
      <c r="P44" s="7">
        <f t="shared" ref="P44:S44" si="3">P36 - 2 *P43</f>
        <v>0</v>
      </c>
      <c r="Q44" s="7">
        <f t="shared" si="3"/>
        <v>0</v>
      </c>
      <c r="R44" s="7">
        <f t="shared" si="3"/>
        <v>2</v>
      </c>
      <c r="S44" s="7">
        <f t="shared" si="3"/>
        <v>1</v>
      </c>
      <c r="T44" s="7">
        <f>T36 - 2 *T43</f>
        <v>0</v>
      </c>
      <c r="U44" s="7">
        <f t="shared" ref="U44" si="4">U36 - 2 *U43</f>
        <v>1</v>
      </c>
      <c r="V44" s="7">
        <f t="shared" ref="V44" si="5">V36 - 2 *V43</f>
        <v>20</v>
      </c>
    </row>
    <row r="45" spans="12:22" x14ac:dyDescent="0.25">
      <c r="N45" s="1" t="s">
        <v>93</v>
      </c>
      <c r="O45" s="5" t="s">
        <v>62</v>
      </c>
      <c r="P45" s="7">
        <f t="shared" ref="P45:V45" si="6">P37 - P43</f>
        <v>1</v>
      </c>
      <c r="Q45" s="7">
        <f t="shared" si="6"/>
        <v>0</v>
      </c>
      <c r="R45" s="7">
        <f t="shared" si="6"/>
        <v>1</v>
      </c>
      <c r="S45" s="7">
        <f t="shared" si="6"/>
        <v>0</v>
      </c>
      <c r="T45" s="7">
        <f>T37 - T43</f>
        <v>0</v>
      </c>
      <c r="U45" s="7">
        <f t="shared" si="6"/>
        <v>1</v>
      </c>
      <c r="V45" s="7">
        <f t="shared" si="6"/>
        <v>20</v>
      </c>
    </row>
    <row r="46" spans="12:22" x14ac:dyDescent="0.25">
      <c r="N46" s="1" t="s">
        <v>73</v>
      </c>
      <c r="O46" s="5" t="s">
        <v>63</v>
      </c>
      <c r="P46" s="7">
        <v>0</v>
      </c>
      <c r="Q46" s="7">
        <v>1</v>
      </c>
      <c r="R46" s="7">
        <v>0</v>
      </c>
      <c r="S46" s="7">
        <v>0</v>
      </c>
      <c r="T46" s="7">
        <v>0</v>
      </c>
      <c r="U46" s="7">
        <v>1</v>
      </c>
      <c r="V46" s="7">
        <v>20</v>
      </c>
    </row>
    <row r="47" spans="12:22" x14ac:dyDescent="0.25">
      <c r="N47" s="1" t="s">
        <v>94</v>
      </c>
      <c r="O47" s="5" t="s">
        <v>47</v>
      </c>
      <c r="P47" s="7">
        <f t="shared" ref="P47:V47" si="7">P39 - 250 * P43</f>
        <v>0</v>
      </c>
      <c r="Q47" s="7">
        <f t="shared" si="7"/>
        <v>0</v>
      </c>
      <c r="R47" s="7">
        <f t="shared" si="7"/>
        <v>250</v>
      </c>
      <c r="S47" s="7">
        <f t="shared" si="7"/>
        <v>0</v>
      </c>
      <c r="T47" s="7">
        <f>T39 - 250 * T43</f>
        <v>0</v>
      </c>
      <c r="U47" s="7">
        <f t="shared" si="7"/>
        <v>430</v>
      </c>
      <c r="V47" s="7">
        <f t="shared" si="7"/>
        <v>8600</v>
      </c>
    </row>
    <row r="51" spans="15:22" x14ac:dyDescent="0.25">
      <c r="O51" s="7"/>
      <c r="P51" s="10" t="s">
        <v>95</v>
      </c>
      <c r="Q51" s="10"/>
      <c r="R51" s="10"/>
      <c r="S51" s="10"/>
    </row>
    <row r="52" spans="15:22" x14ac:dyDescent="0.25">
      <c r="O52" s="13"/>
    </row>
    <row r="53" spans="15:22" x14ac:dyDescent="0.25">
      <c r="O53" s="13"/>
      <c r="P53" s="11" t="s">
        <v>75</v>
      </c>
      <c r="Q53" s="12">
        <f>V45</f>
        <v>20</v>
      </c>
      <c r="S53" t="s">
        <v>60</v>
      </c>
      <c r="V53">
        <f>250*Q53+180*Q54</f>
        <v>8600</v>
      </c>
    </row>
    <row r="54" spans="15:22" x14ac:dyDescent="0.25">
      <c r="O54" s="13"/>
      <c r="P54" s="11" t="s">
        <v>76</v>
      </c>
      <c r="Q54" s="12">
        <f>V46</f>
        <v>20</v>
      </c>
      <c r="S54" s="1" t="s">
        <v>56</v>
      </c>
      <c r="V54">
        <f>Q53-Q54+Q55</f>
        <v>0</v>
      </c>
    </row>
    <row r="55" spans="15:22" x14ac:dyDescent="0.25">
      <c r="O55" s="13"/>
      <c r="P55" s="11" t="s">
        <v>77</v>
      </c>
      <c r="Q55" s="12">
        <v>0</v>
      </c>
      <c r="S55" t="s">
        <v>57</v>
      </c>
      <c r="V55">
        <f>Q54-2*Q53+Q56</f>
        <v>0</v>
      </c>
    </row>
    <row r="56" spans="15:22" x14ac:dyDescent="0.25">
      <c r="O56" s="13"/>
      <c r="P56" s="11" t="s">
        <v>78</v>
      </c>
      <c r="Q56" s="12">
        <f>V44</f>
        <v>20</v>
      </c>
      <c r="S56" t="s">
        <v>58</v>
      </c>
      <c r="V56">
        <f>Q53+Q57</f>
        <v>69</v>
      </c>
    </row>
    <row r="57" spans="15:22" x14ac:dyDescent="0.25">
      <c r="P57" s="11" t="s">
        <v>79</v>
      </c>
      <c r="Q57" s="12">
        <v>49</v>
      </c>
      <c r="S57" t="s">
        <v>59</v>
      </c>
      <c r="V57">
        <f>Q54+Q58</f>
        <v>20</v>
      </c>
    </row>
    <row r="58" spans="15:22" x14ac:dyDescent="0.25">
      <c r="P58" s="11" t="s">
        <v>80</v>
      </c>
      <c r="Q58" s="12">
        <v>0</v>
      </c>
    </row>
    <row r="59" spans="15:22" x14ac:dyDescent="0.25">
      <c r="P59" s="11" t="s">
        <v>81</v>
      </c>
      <c r="Q59" s="12">
        <f>V47</f>
        <v>8600</v>
      </c>
    </row>
  </sheetData>
  <mergeCells count="1">
    <mergeCell ref="P51:S5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749E099C101A479742F8C50E8787FC" ma:contentTypeVersion="14" ma:contentTypeDescription="Create a new document." ma:contentTypeScope="" ma:versionID="3444b3a3f7ad6a2f9d652df8409d5162">
  <xsd:schema xmlns:xsd="http://www.w3.org/2001/XMLSchema" xmlns:xs="http://www.w3.org/2001/XMLSchema" xmlns:p="http://schemas.microsoft.com/office/2006/metadata/properties" xmlns:ns3="cf2fe1cb-e2ff-471b-82a2-353d47c9863e" xmlns:ns4="2435d4e8-cd29-4a16-819e-9f94f3249264" targetNamespace="http://schemas.microsoft.com/office/2006/metadata/properties" ma:root="true" ma:fieldsID="5cc48e30c3d69fe9888591a2fe043383" ns3:_="" ns4:_="">
    <xsd:import namespace="cf2fe1cb-e2ff-471b-82a2-353d47c9863e"/>
    <xsd:import namespace="2435d4e8-cd29-4a16-819e-9f94f324926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2fe1cb-e2ff-471b-82a2-353d47c986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35d4e8-cd29-4a16-819e-9f94f32492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7E8FCAC-6AD9-44F3-9DF9-C101384531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2fe1cb-e2ff-471b-82a2-353d47c9863e"/>
    <ds:schemaRef ds:uri="2435d4e8-cd29-4a16-819e-9f94f32492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524B33-09F9-43EE-9600-0107600FED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47ACE8-FE45-4709-8151-6FE507D12FC1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2435d4e8-cd29-4a16-819e-9f94f3249264"/>
    <ds:schemaRef ds:uri="http://purl.org/dc/terms/"/>
    <ds:schemaRef ds:uri="http://schemas.openxmlformats.org/package/2006/metadata/core-properties"/>
    <ds:schemaRef ds:uri="cf2fe1cb-e2ff-471b-82a2-353d47c9863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Portada</vt:lpstr>
      <vt:lpstr>Problema 1</vt:lpstr>
      <vt:lpstr>Problema 2</vt:lpstr>
      <vt:lpstr>Problema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yosafat martinez</dc:creator>
  <cp:lastModifiedBy>yosafat martinez</cp:lastModifiedBy>
  <dcterms:created xsi:type="dcterms:W3CDTF">2021-09-13T17:07:07Z</dcterms:created>
  <dcterms:modified xsi:type="dcterms:W3CDTF">2021-09-13T18:18:17Z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0x01010020749E099C101A479742F8C50E8787FC</vt:lpwstr>
  </property>
</Properties>
</file>