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af\Desktop\Septimo\Metodos\Primer parcial\T4 Simplex\"/>
    </mc:Choice>
  </mc:AlternateContent>
  <xr:revisionPtr revIDLastSave="0" documentId="13_ncr:1_{4D084914-8F30-4974-9C6D-167D4C86201D}" xr6:coauthVersionLast="47" xr6:coauthVersionMax="47" xr10:uidLastSave="{00000000-0000-0000-0000-000000000000}"/>
  <bookViews>
    <workbookView xWindow="-120" yWindow="-120" windowWidth="20730" windowHeight="11160" xr2:uid="{346DE59F-17F3-406D-B5C7-B03C0CF27007}"/>
  </bookViews>
  <sheets>
    <sheet name="Portada" sheetId="1" r:id="rId1"/>
    <sheet name="P1" sheetId="2" r:id="rId2"/>
    <sheet name="P2" sheetId="3" r:id="rId3"/>
    <sheet name="P3" sheetId="4" r:id="rId4"/>
    <sheet name="P4" sheetId="5" r:id="rId5"/>
    <sheet name="P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6" l="1"/>
  <c r="D56" i="6"/>
  <c r="D55" i="6"/>
  <c r="D53" i="6"/>
  <c r="D52" i="6"/>
  <c r="H41" i="6"/>
  <c r="H49" i="6" s="1"/>
  <c r="D51" i="6"/>
  <c r="K55" i="6"/>
  <c r="K54" i="6"/>
  <c r="K52" i="6"/>
  <c r="K51" i="6"/>
  <c r="H54" i="6"/>
  <c r="G49" i="6"/>
  <c r="I49" i="6"/>
  <c r="J49" i="6"/>
  <c r="K49" i="6"/>
  <c r="L49" i="6"/>
  <c r="N49" i="6"/>
  <c r="M49" i="6"/>
  <c r="G48" i="6"/>
  <c r="H48" i="6"/>
  <c r="I48" i="6"/>
  <c r="J48" i="6"/>
  <c r="K48" i="6"/>
  <c r="L48" i="6"/>
  <c r="N48" i="6"/>
  <c r="M48" i="6"/>
  <c r="G44" i="6"/>
  <c r="H44" i="6"/>
  <c r="I44" i="6"/>
  <c r="J44" i="6"/>
  <c r="K44" i="6"/>
  <c r="L44" i="6"/>
  <c r="N44" i="6"/>
  <c r="M44" i="6"/>
  <c r="G46" i="6"/>
  <c r="H46" i="6"/>
  <c r="I46" i="6"/>
  <c r="J46" i="6"/>
  <c r="K46" i="6"/>
  <c r="L46" i="6"/>
  <c r="O45" i="6"/>
  <c r="O46" i="6"/>
  <c r="O47" i="6"/>
  <c r="O48" i="6"/>
  <c r="O49" i="6"/>
  <c r="O44" i="6"/>
  <c r="N46" i="6"/>
  <c r="M46" i="6"/>
  <c r="I41" i="6"/>
  <c r="J41" i="6"/>
  <c r="K41" i="6"/>
  <c r="L41" i="6"/>
  <c r="M41" i="6"/>
  <c r="N41" i="6"/>
  <c r="G41" i="6"/>
  <c r="I36" i="6"/>
  <c r="J36" i="6"/>
  <c r="K36" i="6"/>
  <c r="L36" i="6"/>
  <c r="M36" i="6"/>
  <c r="N36" i="6"/>
  <c r="G36" i="6"/>
  <c r="H36" i="6"/>
  <c r="I38" i="6"/>
  <c r="J38" i="6"/>
  <c r="K38" i="6"/>
  <c r="L38" i="6"/>
  <c r="M38" i="6"/>
  <c r="N38" i="6"/>
  <c r="G38" i="6"/>
  <c r="H38" i="6"/>
  <c r="I40" i="6"/>
  <c r="J40" i="6"/>
  <c r="K40" i="6"/>
  <c r="L40" i="6"/>
  <c r="M40" i="6"/>
  <c r="N40" i="6"/>
  <c r="G40" i="6"/>
  <c r="H40" i="6"/>
  <c r="O29" i="6"/>
  <c r="O30" i="6"/>
  <c r="O31" i="6"/>
  <c r="O32" i="6"/>
  <c r="O33" i="6"/>
  <c r="O28" i="6"/>
  <c r="D23" i="6"/>
  <c r="D22" i="6"/>
  <c r="D21" i="6"/>
  <c r="D20" i="6"/>
  <c r="D19" i="6"/>
  <c r="D18" i="6"/>
  <c r="K23" i="6"/>
  <c r="K22" i="6"/>
  <c r="K21" i="6"/>
  <c r="K19" i="6"/>
  <c r="H21" i="6"/>
  <c r="H17" i="6"/>
  <c r="I17" i="6"/>
  <c r="J17" i="6"/>
  <c r="K17" i="6"/>
  <c r="L17" i="6"/>
  <c r="M17" i="6"/>
  <c r="N17" i="6"/>
  <c r="G17" i="6"/>
  <c r="H15" i="6"/>
  <c r="I15" i="6"/>
  <c r="J15" i="6"/>
  <c r="K15" i="6"/>
  <c r="L15" i="6"/>
  <c r="M15" i="6"/>
  <c r="N15" i="6"/>
  <c r="G15" i="6"/>
  <c r="H14" i="6"/>
  <c r="I14" i="6"/>
  <c r="J14" i="6"/>
  <c r="K14" i="6"/>
  <c r="L14" i="6"/>
  <c r="M14" i="6"/>
  <c r="N14" i="6"/>
  <c r="G14" i="6"/>
  <c r="H12" i="6"/>
  <c r="I12" i="6"/>
  <c r="J12" i="6"/>
  <c r="K12" i="6"/>
  <c r="L12" i="6"/>
  <c r="M12" i="6"/>
  <c r="N12" i="6"/>
  <c r="G12" i="6"/>
  <c r="O5" i="6"/>
  <c r="O6" i="6"/>
  <c r="O7" i="6"/>
  <c r="O8" i="6"/>
  <c r="O4" i="6"/>
  <c r="C40" i="5"/>
  <c r="C41" i="5"/>
  <c r="C39" i="5"/>
  <c r="F27" i="5"/>
  <c r="D36" i="4"/>
  <c r="D35" i="4"/>
  <c r="D34" i="4"/>
  <c r="D33" i="4"/>
  <c r="D22" i="4"/>
  <c r="D21" i="4"/>
  <c r="D20" i="4"/>
  <c r="D19" i="4"/>
  <c r="F21" i="4"/>
  <c r="F20" i="4"/>
  <c r="D48" i="3"/>
  <c r="D47" i="3"/>
  <c r="D46" i="3"/>
  <c r="D45" i="3"/>
  <c r="C34" i="3"/>
  <c r="C33" i="3"/>
  <c r="C32" i="3"/>
  <c r="C31" i="3"/>
  <c r="H29" i="3"/>
  <c r="C25" i="2"/>
  <c r="C24" i="2"/>
  <c r="C23" i="2"/>
  <c r="C14" i="2"/>
  <c r="C15" i="2"/>
  <c r="C13" i="2"/>
  <c r="I24" i="5"/>
  <c r="K24" i="5"/>
  <c r="F22" i="5"/>
  <c r="F24" i="5" s="1"/>
  <c r="H22" i="5"/>
  <c r="H24" i="5" s="1"/>
  <c r="I22" i="5"/>
  <c r="I23" i="5" s="1"/>
  <c r="J22" i="5"/>
  <c r="J23" i="5" s="1"/>
  <c r="K22" i="5"/>
  <c r="K21" i="5" s="1"/>
  <c r="F26" i="5" s="1"/>
  <c r="G22" i="5"/>
  <c r="G24" i="5" s="1"/>
  <c r="L16" i="5"/>
  <c r="L17" i="5"/>
  <c r="L18" i="5"/>
  <c r="L15" i="5"/>
  <c r="G9" i="5"/>
  <c r="G12" i="5" s="1"/>
  <c r="H9" i="5"/>
  <c r="H12" i="5" s="1"/>
  <c r="I9" i="5"/>
  <c r="I11" i="5" s="1"/>
  <c r="J9" i="5"/>
  <c r="J11" i="5" s="1"/>
  <c r="K9" i="5"/>
  <c r="K12" i="5" s="1"/>
  <c r="F9" i="5"/>
  <c r="F12" i="5" s="1"/>
  <c r="L4" i="5"/>
  <c r="L5" i="5"/>
  <c r="L6" i="5"/>
  <c r="L3" i="5"/>
  <c r="G16" i="4"/>
  <c r="H16" i="4"/>
  <c r="I16" i="4"/>
  <c r="J16" i="4"/>
  <c r="J18" i="4" s="1"/>
  <c r="K16" i="4"/>
  <c r="F16" i="4"/>
  <c r="G11" i="4"/>
  <c r="H10" i="4"/>
  <c r="I10" i="4"/>
  <c r="J10" i="4"/>
  <c r="K10" i="4"/>
  <c r="L10" i="4" s="1"/>
  <c r="F10" i="4"/>
  <c r="G10" i="4"/>
  <c r="H18" i="4"/>
  <c r="I18" i="4"/>
  <c r="L12" i="4"/>
  <c r="L11" i="4"/>
  <c r="L9" i="4"/>
  <c r="G12" i="4"/>
  <c r="H12" i="4"/>
  <c r="I12" i="4"/>
  <c r="J12" i="4"/>
  <c r="K12" i="4"/>
  <c r="F12" i="4"/>
  <c r="H11" i="4"/>
  <c r="I11" i="4"/>
  <c r="J11" i="4"/>
  <c r="K11" i="4"/>
  <c r="F11" i="4"/>
  <c r="G9" i="4"/>
  <c r="H9" i="4"/>
  <c r="I9" i="4"/>
  <c r="J9" i="4"/>
  <c r="K9" i="4"/>
  <c r="F9" i="4"/>
  <c r="L4" i="4"/>
  <c r="L5" i="4"/>
  <c r="L6" i="4"/>
  <c r="L3" i="4"/>
  <c r="F27" i="3"/>
  <c r="G27" i="3"/>
  <c r="H27" i="3"/>
  <c r="I27" i="3"/>
  <c r="J27" i="3"/>
  <c r="E27" i="3"/>
  <c r="F24" i="3"/>
  <c r="G24" i="3"/>
  <c r="H24" i="3"/>
  <c r="I24" i="3"/>
  <c r="J24" i="3"/>
  <c r="E24" i="3"/>
  <c r="F26" i="3"/>
  <c r="G26" i="3"/>
  <c r="H26" i="3"/>
  <c r="I26" i="3"/>
  <c r="J26" i="3"/>
  <c r="E26" i="3"/>
  <c r="F25" i="3"/>
  <c r="G25" i="3"/>
  <c r="H25" i="3"/>
  <c r="I25" i="3"/>
  <c r="J25" i="3"/>
  <c r="E25" i="3"/>
  <c r="K18" i="3"/>
  <c r="K20" i="3"/>
  <c r="K17" i="3"/>
  <c r="G20" i="3"/>
  <c r="H20" i="3"/>
  <c r="I20" i="3"/>
  <c r="J20" i="3"/>
  <c r="E20" i="3"/>
  <c r="F20" i="3"/>
  <c r="G18" i="3"/>
  <c r="H18" i="3"/>
  <c r="I18" i="3"/>
  <c r="J18" i="3"/>
  <c r="E18" i="3"/>
  <c r="F18" i="3"/>
  <c r="F17" i="3"/>
  <c r="G17" i="3"/>
  <c r="H17" i="3"/>
  <c r="I17" i="3"/>
  <c r="J17" i="3"/>
  <c r="E17" i="3"/>
  <c r="K11" i="3"/>
  <c r="K13" i="3"/>
  <c r="K10" i="3"/>
  <c r="F13" i="3"/>
  <c r="G13" i="3"/>
  <c r="H13" i="3"/>
  <c r="I13" i="3"/>
  <c r="J13" i="3"/>
  <c r="E13" i="3"/>
  <c r="F11" i="3"/>
  <c r="G11" i="3"/>
  <c r="H11" i="3"/>
  <c r="I11" i="3"/>
  <c r="J11" i="3"/>
  <c r="E11" i="3"/>
  <c r="F10" i="3"/>
  <c r="G10" i="3"/>
  <c r="H10" i="3"/>
  <c r="I10" i="3"/>
  <c r="J10" i="3"/>
  <c r="E10" i="3"/>
  <c r="K4" i="3"/>
  <c r="K5" i="3"/>
  <c r="K6" i="3"/>
  <c r="K3" i="3"/>
  <c r="J20" i="2"/>
  <c r="J19" i="2"/>
  <c r="F10" i="2"/>
  <c r="G10" i="2"/>
  <c r="H10" i="2"/>
  <c r="I10" i="2"/>
  <c r="E10" i="2"/>
  <c r="F8" i="2"/>
  <c r="G8" i="2"/>
  <c r="H8" i="2"/>
  <c r="I8" i="2"/>
  <c r="E8" i="2"/>
  <c r="F9" i="2"/>
  <c r="G9" i="2"/>
  <c r="H9" i="2"/>
  <c r="I9" i="2"/>
  <c r="E9" i="2"/>
  <c r="J4" i="2"/>
  <c r="J3" i="2"/>
  <c r="C28" i="5" l="1"/>
  <c r="C27" i="5"/>
  <c r="C26" i="5"/>
  <c r="J10" i="5"/>
  <c r="F11" i="5"/>
  <c r="H11" i="5"/>
  <c r="J12" i="5"/>
  <c r="J21" i="5"/>
  <c r="G23" i="5"/>
  <c r="H23" i="5"/>
  <c r="I10" i="5"/>
  <c r="K11" i="5"/>
  <c r="G11" i="5"/>
  <c r="I12" i="5"/>
  <c r="I21" i="5"/>
  <c r="K23" i="5"/>
  <c r="I28" i="5" s="1"/>
  <c r="C29" i="5" s="1"/>
  <c r="F23" i="5"/>
  <c r="J24" i="5"/>
  <c r="F10" i="5"/>
  <c r="H10" i="5"/>
  <c r="G21" i="5"/>
  <c r="H21" i="5"/>
  <c r="K10" i="5"/>
  <c r="G10" i="5"/>
  <c r="F21" i="5"/>
  <c r="H15" i="4"/>
  <c r="H17" i="4"/>
  <c r="J15" i="4"/>
  <c r="J17" i="4"/>
  <c r="I15" i="4"/>
  <c r="I17" i="4"/>
  <c r="F17" i="4"/>
  <c r="F15" i="4"/>
  <c r="F18" i="4"/>
  <c r="G18" i="4"/>
  <c r="G15" i="4"/>
  <c r="G17" i="4"/>
  <c r="K18" i="4" l="1"/>
  <c r="K17" i="4"/>
  <c r="K15" i="4"/>
</calcChain>
</file>

<file path=xl/sharedStrings.xml><?xml version="1.0" encoding="utf-8"?>
<sst xmlns="http://schemas.openxmlformats.org/spreadsheetml/2006/main" count="404" uniqueCount="86">
  <si>
    <t>Z = a +3b</t>
  </si>
  <si>
    <t>2a + b &lt;= 50</t>
  </si>
  <si>
    <t>a + 2b &lt;= 60</t>
  </si>
  <si>
    <t>r1</t>
  </si>
  <si>
    <t>r2</t>
  </si>
  <si>
    <t>2a + b + h1 = 50</t>
  </si>
  <si>
    <t>a +2b + h2 = 60</t>
  </si>
  <si>
    <t>h1</t>
  </si>
  <si>
    <t>h2</t>
  </si>
  <si>
    <t>a</t>
  </si>
  <si>
    <t>b</t>
  </si>
  <si>
    <t>Zj</t>
  </si>
  <si>
    <t>Cociente</t>
  </si>
  <si>
    <t>Ya no hay negativo en Zj</t>
  </si>
  <si>
    <t>h0</t>
  </si>
  <si>
    <t>Máximo: 90</t>
  </si>
  <si>
    <t>Mínimo: 0</t>
  </si>
  <si>
    <t>Z = 4x + y</t>
  </si>
  <si>
    <t>x + y &gt;= 8</t>
  </si>
  <si>
    <t>2x + 2y &lt;= 35</t>
  </si>
  <si>
    <t>x &lt;= 6</t>
  </si>
  <si>
    <t>2x + 2y + h1 = 35</t>
  </si>
  <si>
    <t>-x - y  + h0 = -8</t>
  </si>
  <si>
    <t>x + h2 = 6</t>
  </si>
  <si>
    <t>x</t>
  </si>
  <si>
    <t>y</t>
  </si>
  <si>
    <t>Z = 4x + y + 0h0 + 0h1 +0h2</t>
  </si>
  <si>
    <t>Indefinido</t>
  </si>
  <si>
    <t>Ya no hay negativos en Zj</t>
  </si>
  <si>
    <t>Máximo: 35.5</t>
  </si>
  <si>
    <t>Se comprueba que sí es 0,0 y 0,30</t>
  </si>
  <si>
    <t>r3</t>
  </si>
  <si>
    <t>El máximo sí está en (6,11.5) pero el mínimo está en (0,8)</t>
  </si>
  <si>
    <t>𝑍 = 1/4 x + 1/3 y</t>
  </si>
  <si>
    <t>2𝑥 + 3𝑦 ≤ 30</t>
  </si>
  <si>
    <t>7𝑥 + 𝑦 ≤ 49</t>
  </si>
  <si>
    <t>𝑥 − 𝑦 ≤ 15</t>
  </si>
  <si>
    <t>𝑥 ≥ 0</t>
  </si>
  <si>
    <t>𝑦 ≥ 0</t>
  </si>
  <si>
    <t>𝑍 = 1/4 x + 1/3 y + 0h0 + 0h1 + 0h2</t>
  </si>
  <si>
    <t>Máximo: 3.504</t>
  </si>
  <si>
    <t>Se comprueba que existe un máximo en (6.158,5.895) y un mínimo en (0,0)</t>
  </si>
  <si>
    <t>𝑍 = 7𝑚 + 2n</t>
  </si>
  <si>
    <t>4𝑚 + 𝑛 ≤ 16</t>
  </si>
  <si>
    <t>𝑚 + 5𝑛 ≤ 30</t>
  </si>
  <si>
    <t>𝑚 ≤ 𝑛 − 12</t>
  </si>
  <si>
    <t>𝑚 ≥ 0</t>
  </si>
  <si>
    <t>𝑛 ≥ 0</t>
  </si>
  <si>
    <t>𝑍 = 7𝑚 + 2n + 0h0 +0h1 +0h2</t>
  </si>
  <si>
    <t>m</t>
  </si>
  <si>
    <t>n</t>
  </si>
  <si>
    <t>Máximo: 29.3684</t>
  </si>
  <si>
    <t>𝑍 = 3𝑥 − 5y</t>
  </si>
  <si>
    <t>3𝑥 + 2𝑦 ≤ 25</t>
  </si>
  <si>
    <t>𝑥 ≤ 5</t>
  </si>
  <si>
    <t>4𝑥 ≤ 36 − 3y</t>
  </si>
  <si>
    <t>𝑥 ≥ −4</t>
  </si>
  <si>
    <t>𝑦 ≥ 2</t>
  </si>
  <si>
    <t>El área que el simplex toma en cuenta ni siquiera es la correcta en el método gráfico (pues no hay en el cuadrante positivo)</t>
  </si>
  <si>
    <t>En principio no tiene no negatividad, entonces los resultados no serán de calidad</t>
  </si>
  <si>
    <t>Z = a + 3b + 0h0 + 0h1</t>
  </si>
  <si>
    <t>a +2b + h1 = 60</t>
  </si>
  <si>
    <t>2a + b + h0 = 50</t>
  </si>
  <si>
    <t>2𝑥 + 3𝑦 + h0 = 30</t>
  </si>
  <si>
    <t>7𝑥 + 𝑦 + h1 = 49</t>
  </si>
  <si>
    <t>𝑥 − 𝑦 + h2 = 15</t>
  </si>
  <si>
    <t>4𝑚 + 𝑛 + h0 = 16</t>
  </si>
  <si>
    <t>𝑚 + 5𝑛 + h1 = 30</t>
  </si>
  <si>
    <t>𝑚 - n + h2 = − 12</t>
  </si>
  <si>
    <t>Cruz Cruz Juan Paul</t>
  </si>
  <si>
    <t>Paul Cruz</t>
  </si>
  <si>
    <t>Martínez Coronel Brayan Yosafat</t>
  </si>
  <si>
    <t>Yosafat Coronel</t>
  </si>
  <si>
    <t>Martínez Méndez Eduardo Isaí</t>
  </si>
  <si>
    <t>Eduardo Isaí Martínez Méndez</t>
  </si>
  <si>
    <t>3𝑥 + 2𝑦 + h0 = 25</t>
  </si>
  <si>
    <t>𝑥 + h1 = 5</t>
  </si>
  <si>
    <t>4𝑥 + 3y + h2 = 36</t>
  </si>
  <si>
    <t>𝑍 = 3𝑥 − 5y + 0h0 +0h1 +0h2 + 0h3 +0h4</t>
  </si>
  <si>
    <t>- 𝑥 + h3 = 4</t>
  </si>
  <si>
    <t>-𝑦 + h4 = -2</t>
  </si>
  <si>
    <t>h3</t>
  </si>
  <si>
    <t>h4</t>
  </si>
  <si>
    <t>Máximo: 15</t>
  </si>
  <si>
    <t>Mínimo: 60</t>
  </si>
  <si>
    <t>El máximo está correcto, el mínimo, no lo está, porque no considera el cuadrante negativo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</si>
</sst>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??/???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164" fontId="0" fillId="3" borderId="1" xfId="0" applyNumberFormat="1" applyFill="1" applyBorder="1"/>
    <xf numFmtId="164" fontId="0" fillId="0" borderId="1" xfId="0" applyNumberFormat="1" applyBorder="1"/>
    <xf numFmtId="49" fontId="0" fillId="0" borderId="0" xfId="0" applyNumberFormat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2" fontId="0" fillId="3" borderId="0" xfId="0" applyNumberFormat="1" applyFill="1"/>
    <xf numFmtId="165" fontId="0" fillId="3" borderId="0" xfId="0" applyNumberFormat="1" applyFill="1"/>
    <xf numFmtId="0" fontId="0" fillId="0" borderId="0" xfId="0" applyAlignment="1"/>
    <xf numFmtId="0" fontId="0" fillId="0" borderId="0" xfId="0" quotePrefix="1"/>
    <xf numFmtId="164" fontId="0" fillId="4" borderId="0" xfId="0" applyNumberFormat="1" applyFill="1"/>
    <xf numFmtId="0" fontId="0" fillId="4" borderId="0" xfId="0" applyFill="1"/>
    <xf numFmtId="0" fontId="0" fillId="3" borderId="0" xfId="0" applyFill="1" applyBorder="1"/>
    <xf numFmtId="165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21166</xdr:rowOff>
    </xdr:from>
    <xdr:to>
      <xdr:col>15</xdr:col>
      <xdr:colOff>238584</xdr:colOff>
      <xdr:row>22</xdr:row>
      <xdr:rowOff>78856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E3E095-27E8-43FA-9DA1-FB823CEB6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40750" y="402166"/>
          <a:ext cx="3286584" cy="3867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10583</xdr:colOff>
      <xdr:row>24</xdr:row>
      <xdr:rowOff>63500</xdr:rowOff>
    </xdr:from>
    <xdr:to>
      <xdr:col>15</xdr:col>
      <xdr:colOff>563429</xdr:colOff>
      <xdr:row>40</xdr:row>
      <xdr:rowOff>187768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D98B89-27D9-44A6-B7CD-F4578D058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6333" y="4635500"/>
          <a:ext cx="2838846" cy="3172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18</xdr:row>
      <xdr:rowOff>0</xdr:rowOff>
    </xdr:from>
    <xdr:to>
      <xdr:col>17</xdr:col>
      <xdr:colOff>257636</xdr:colOff>
      <xdr:row>31</xdr:row>
      <xdr:rowOff>143241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4D16162-C754-4565-A8D9-6CC6803FB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7925" y="3429000"/>
          <a:ext cx="3305636" cy="26197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</xdr:colOff>
      <xdr:row>20</xdr:row>
      <xdr:rowOff>0</xdr:rowOff>
    </xdr:from>
    <xdr:to>
      <xdr:col>18</xdr:col>
      <xdr:colOff>638901</xdr:colOff>
      <xdr:row>37</xdr:row>
      <xdr:rowOff>171926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5157858-83FD-4DB0-BCF8-AFB147CBF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3810000"/>
          <a:ext cx="5201376" cy="341042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20</xdr:row>
      <xdr:rowOff>0</xdr:rowOff>
    </xdr:from>
    <xdr:to>
      <xdr:col>20</xdr:col>
      <xdr:colOff>600584</xdr:colOff>
      <xdr:row>41</xdr:row>
      <xdr:rowOff>10085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045C2FB-C7C8-4996-9AD8-BF450C6F4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3810000"/>
          <a:ext cx="3648584" cy="4010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8862-3575-4BB3-988E-613573BAAD7B}">
  <dimension ref="B2:D4"/>
  <sheetViews>
    <sheetView tabSelected="1" workbookViewId="0">
      <selection activeCell="D7" sqref="D7"/>
    </sheetView>
  </sheetViews>
  <sheetFormatPr baseColWidth="10" defaultRowHeight="15" x14ac:dyDescent="0.25"/>
  <cols>
    <col min="2" max="2" width="32" bestFit="1" customWidth="1"/>
  </cols>
  <sheetData>
    <row r="2" spans="2:4" ht="15.75" x14ac:dyDescent="0.25">
      <c r="B2" s="21" t="s">
        <v>69</v>
      </c>
      <c r="D2" s="21" t="s">
        <v>70</v>
      </c>
    </row>
    <row r="3" spans="2:4" ht="15.75" x14ac:dyDescent="0.25">
      <c r="B3" s="21" t="s">
        <v>71</v>
      </c>
      <c r="D3" s="21" t="s">
        <v>72</v>
      </c>
    </row>
    <row r="4" spans="2:4" ht="15.75" x14ac:dyDescent="0.25">
      <c r="B4" s="21" t="s">
        <v>73</v>
      </c>
      <c r="D4" s="21" t="s">
        <v>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1A868-4B02-4CAA-928C-19C7C55021C1}">
  <dimension ref="A2:L27"/>
  <sheetViews>
    <sheetView topLeftCell="A7" zoomScale="90" zoomScaleNormal="90" workbookViewId="0">
      <selection activeCell="H27" sqref="H27"/>
    </sheetView>
  </sheetViews>
  <sheetFormatPr baseColWidth="10" defaultRowHeight="15" x14ac:dyDescent="0.25"/>
  <cols>
    <col min="1" max="1" width="14.5703125" bestFit="1" customWidth="1"/>
    <col min="2" max="2" width="13.85546875" bestFit="1" customWidth="1"/>
  </cols>
  <sheetData>
    <row r="2" spans="1:10" x14ac:dyDescent="0.25">
      <c r="B2" t="s">
        <v>0</v>
      </c>
      <c r="E2" t="s">
        <v>9</v>
      </c>
      <c r="F2" t="s">
        <v>10</v>
      </c>
      <c r="G2" t="s">
        <v>14</v>
      </c>
      <c r="H2" t="s">
        <v>7</v>
      </c>
      <c r="J2" t="s">
        <v>12</v>
      </c>
    </row>
    <row r="3" spans="1:10" x14ac:dyDescent="0.25">
      <c r="D3" t="s">
        <v>14</v>
      </c>
      <c r="E3" s="2">
        <v>2</v>
      </c>
      <c r="F3" s="3">
        <v>1</v>
      </c>
      <c r="G3" s="2">
        <v>1</v>
      </c>
      <c r="H3" s="2">
        <v>1</v>
      </c>
      <c r="I3" s="2">
        <v>50</v>
      </c>
      <c r="J3">
        <f xml:space="preserve"> I3 / F3</f>
        <v>50</v>
      </c>
    </row>
    <row r="4" spans="1:10" x14ac:dyDescent="0.25">
      <c r="A4" t="s">
        <v>3</v>
      </c>
      <c r="B4" t="s">
        <v>1</v>
      </c>
      <c r="D4" t="s">
        <v>7</v>
      </c>
      <c r="E4" s="3">
        <v>1</v>
      </c>
      <c r="F4" s="3">
        <v>2</v>
      </c>
      <c r="G4" s="3">
        <v>0</v>
      </c>
      <c r="H4" s="3">
        <v>1</v>
      </c>
      <c r="I4" s="3">
        <v>60</v>
      </c>
      <c r="J4">
        <f xml:space="preserve"> I4 / F4</f>
        <v>30</v>
      </c>
    </row>
    <row r="5" spans="1:10" x14ac:dyDescent="0.25">
      <c r="A5" t="s">
        <v>4</v>
      </c>
      <c r="B5" t="s">
        <v>2</v>
      </c>
      <c r="D5" t="s">
        <v>11</v>
      </c>
      <c r="E5" s="4">
        <v>-1</v>
      </c>
      <c r="F5" s="3">
        <v>-3</v>
      </c>
      <c r="G5" s="4">
        <v>0</v>
      </c>
      <c r="H5" s="4">
        <v>0</v>
      </c>
      <c r="I5" s="4">
        <v>0</v>
      </c>
    </row>
    <row r="7" spans="1:10" x14ac:dyDescent="0.25">
      <c r="E7" t="s">
        <v>9</v>
      </c>
      <c r="F7" t="s">
        <v>10</v>
      </c>
      <c r="G7" t="s">
        <v>14</v>
      </c>
      <c r="H7" t="s">
        <v>7</v>
      </c>
    </row>
    <row r="8" spans="1:10" x14ac:dyDescent="0.25">
      <c r="B8" t="s">
        <v>60</v>
      </c>
      <c r="D8" t="s">
        <v>14</v>
      </c>
      <c r="E8" s="5">
        <f xml:space="preserve"> E3 - E9</f>
        <v>1.5</v>
      </c>
      <c r="F8" s="5">
        <f t="shared" ref="F8:I8" si="0" xml:space="preserve"> F3 - F9</f>
        <v>0</v>
      </c>
      <c r="G8" s="5">
        <f t="shared" si="0"/>
        <v>1</v>
      </c>
      <c r="H8" s="5">
        <f t="shared" si="0"/>
        <v>0.5</v>
      </c>
      <c r="I8" s="5">
        <f t="shared" si="0"/>
        <v>20</v>
      </c>
    </row>
    <row r="9" spans="1:10" x14ac:dyDescent="0.25">
      <c r="B9" t="s">
        <v>5</v>
      </c>
      <c r="D9" t="s">
        <v>10</v>
      </c>
      <c r="E9" s="5">
        <f xml:space="preserve"> E4  / 2</f>
        <v>0.5</v>
      </c>
      <c r="F9" s="5">
        <f t="shared" ref="F9:I9" si="1" xml:space="preserve"> F4  / 2</f>
        <v>1</v>
      </c>
      <c r="G9" s="5">
        <f t="shared" si="1"/>
        <v>0</v>
      </c>
      <c r="H9" s="5">
        <f t="shared" si="1"/>
        <v>0.5</v>
      </c>
      <c r="I9" s="5">
        <f t="shared" si="1"/>
        <v>30</v>
      </c>
    </row>
    <row r="10" spans="1:10" x14ac:dyDescent="0.25">
      <c r="B10" t="s">
        <v>6</v>
      </c>
      <c r="D10" t="s">
        <v>11</v>
      </c>
      <c r="E10" s="6">
        <f xml:space="preserve"> E5 + 3 * E9</f>
        <v>0.5</v>
      </c>
      <c r="F10" s="6">
        <f t="shared" ref="F10:I10" si="2" xml:space="preserve"> F5 + 3 * F9</f>
        <v>0</v>
      </c>
      <c r="G10" s="6">
        <f t="shared" si="2"/>
        <v>0</v>
      </c>
      <c r="H10" s="6">
        <f t="shared" si="2"/>
        <v>1.5</v>
      </c>
      <c r="I10" s="6">
        <f t="shared" si="2"/>
        <v>90</v>
      </c>
    </row>
    <row r="12" spans="1:10" x14ac:dyDescent="0.25">
      <c r="E12" t="s">
        <v>13</v>
      </c>
    </row>
    <row r="13" spans="1:10" x14ac:dyDescent="0.25">
      <c r="A13" t="s">
        <v>60</v>
      </c>
      <c r="C13" s="16">
        <f xml:space="preserve"> 3 *I9</f>
        <v>90</v>
      </c>
      <c r="E13" t="s">
        <v>9</v>
      </c>
      <c r="F13">
        <v>0</v>
      </c>
      <c r="G13" t="s">
        <v>14</v>
      </c>
      <c r="H13">
        <v>20</v>
      </c>
    </row>
    <row r="14" spans="1:10" x14ac:dyDescent="0.25">
      <c r="A14" t="s">
        <v>62</v>
      </c>
      <c r="C14" s="17">
        <f xml:space="preserve"> 2 *F13 + F14 + H13</f>
        <v>50</v>
      </c>
      <c r="E14" t="s">
        <v>10</v>
      </c>
      <c r="F14">
        <v>30</v>
      </c>
      <c r="G14" t="s">
        <v>7</v>
      </c>
      <c r="H14">
        <v>0</v>
      </c>
      <c r="I14" s="17" t="s">
        <v>15</v>
      </c>
    </row>
    <row r="15" spans="1:10" x14ac:dyDescent="0.25">
      <c r="A15" t="s">
        <v>61</v>
      </c>
      <c r="C15" s="17">
        <f xml:space="preserve"> F13 + 2 *F14 + H14</f>
        <v>60</v>
      </c>
    </row>
    <row r="16" spans="1:10" s="1" customFormat="1" x14ac:dyDescent="0.25"/>
    <row r="18" spans="1:12" x14ac:dyDescent="0.25">
      <c r="E18" t="s">
        <v>9</v>
      </c>
      <c r="F18" t="s">
        <v>10</v>
      </c>
      <c r="G18" t="s">
        <v>14</v>
      </c>
      <c r="H18" t="s">
        <v>7</v>
      </c>
      <c r="J18" t="s">
        <v>12</v>
      </c>
    </row>
    <row r="19" spans="1:12" x14ac:dyDescent="0.25">
      <c r="D19" t="s">
        <v>14</v>
      </c>
      <c r="E19" s="2">
        <v>2</v>
      </c>
      <c r="F19" s="2">
        <v>1</v>
      </c>
      <c r="G19" s="2">
        <v>1</v>
      </c>
      <c r="H19" s="2">
        <v>1</v>
      </c>
      <c r="I19" s="2">
        <v>50</v>
      </c>
      <c r="J19">
        <f xml:space="preserve"> I19 / F19</f>
        <v>50</v>
      </c>
    </row>
    <row r="20" spans="1:12" x14ac:dyDescent="0.25">
      <c r="D20" t="s">
        <v>7</v>
      </c>
      <c r="E20" s="2">
        <v>1</v>
      </c>
      <c r="F20" s="2">
        <v>2</v>
      </c>
      <c r="G20" s="2">
        <v>0</v>
      </c>
      <c r="H20" s="2">
        <v>1</v>
      </c>
      <c r="I20" s="2">
        <v>60</v>
      </c>
      <c r="J20">
        <f xml:space="preserve"> I20 / F20</f>
        <v>30</v>
      </c>
    </row>
    <row r="21" spans="1:12" x14ac:dyDescent="0.25">
      <c r="D21" t="s">
        <v>11</v>
      </c>
      <c r="E21" s="2">
        <v>1</v>
      </c>
      <c r="F21" s="2">
        <v>3</v>
      </c>
      <c r="G21" s="2">
        <v>0</v>
      </c>
      <c r="H21" s="2">
        <v>0</v>
      </c>
      <c r="I21" s="2">
        <v>0</v>
      </c>
    </row>
    <row r="23" spans="1:12" x14ac:dyDescent="0.25">
      <c r="A23" t="s">
        <v>60</v>
      </c>
      <c r="C23">
        <f>F24 + 3 *F25</f>
        <v>0</v>
      </c>
      <c r="E23" t="s">
        <v>28</v>
      </c>
    </row>
    <row r="24" spans="1:12" x14ac:dyDescent="0.25">
      <c r="A24" t="s">
        <v>62</v>
      </c>
      <c r="C24">
        <f xml:space="preserve"> 2 * F24 + F25 + F26</f>
        <v>50</v>
      </c>
      <c r="E24" t="s">
        <v>9</v>
      </c>
      <c r="F24" s="18">
        <v>0</v>
      </c>
    </row>
    <row r="25" spans="1:12" x14ac:dyDescent="0.25">
      <c r="A25" t="s">
        <v>61</v>
      </c>
      <c r="C25">
        <f xml:space="preserve"> F24 + 2 * F25 + F27</f>
        <v>60</v>
      </c>
      <c r="E25" t="s">
        <v>10</v>
      </c>
      <c r="F25" s="18">
        <v>0</v>
      </c>
      <c r="I25" t="s">
        <v>16</v>
      </c>
      <c r="L25" t="s">
        <v>30</v>
      </c>
    </row>
    <row r="26" spans="1:12" x14ac:dyDescent="0.25">
      <c r="E26" t="s">
        <v>14</v>
      </c>
      <c r="F26" s="18">
        <v>50</v>
      </c>
    </row>
    <row r="27" spans="1:12" x14ac:dyDescent="0.25">
      <c r="E27" t="s">
        <v>7</v>
      </c>
      <c r="F27" s="18">
        <v>60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9576-5D5A-441A-9035-DA562B6D1E65}">
  <dimension ref="A2:M48"/>
  <sheetViews>
    <sheetView zoomScale="90" zoomScaleNormal="90" workbookViewId="0">
      <selection activeCell="F49" sqref="F49"/>
    </sheetView>
  </sheetViews>
  <sheetFormatPr baseColWidth="10" defaultRowHeight="15" x14ac:dyDescent="0.25"/>
  <cols>
    <col min="2" max="2" width="11.85546875" bestFit="1" customWidth="1"/>
  </cols>
  <sheetData>
    <row r="2" spans="1:11" x14ac:dyDescent="0.25">
      <c r="B2" t="s">
        <v>17</v>
      </c>
      <c r="E2" t="s">
        <v>24</v>
      </c>
      <c r="F2" t="s">
        <v>25</v>
      </c>
      <c r="G2" t="s">
        <v>14</v>
      </c>
      <c r="H2" t="s">
        <v>7</v>
      </c>
      <c r="I2" t="s">
        <v>8</v>
      </c>
      <c r="K2" t="s">
        <v>12</v>
      </c>
    </row>
    <row r="3" spans="1:11" x14ac:dyDescent="0.25">
      <c r="A3" t="s">
        <v>3</v>
      </c>
      <c r="B3" t="s">
        <v>18</v>
      </c>
      <c r="D3" t="s">
        <v>14</v>
      </c>
      <c r="E3" s="1">
        <v>-1</v>
      </c>
      <c r="F3">
        <v>-1</v>
      </c>
      <c r="G3">
        <v>1</v>
      </c>
      <c r="H3">
        <v>0</v>
      </c>
      <c r="I3">
        <v>0</v>
      </c>
      <c r="J3">
        <v>-8</v>
      </c>
      <c r="K3">
        <f xml:space="preserve"> J3 / E3</f>
        <v>8</v>
      </c>
    </row>
    <row r="4" spans="1:11" x14ac:dyDescent="0.25">
      <c r="A4" t="s">
        <v>4</v>
      </c>
      <c r="B4" t="s">
        <v>19</v>
      </c>
      <c r="D4" t="s">
        <v>7</v>
      </c>
      <c r="E4" s="1">
        <v>2</v>
      </c>
      <c r="F4">
        <v>2</v>
      </c>
      <c r="G4">
        <v>0</v>
      </c>
      <c r="H4">
        <v>1</v>
      </c>
      <c r="I4">
        <v>0</v>
      </c>
      <c r="J4">
        <v>35</v>
      </c>
      <c r="K4">
        <f t="shared" ref="K4:K6" si="0" xml:space="preserve"> J4 / E4</f>
        <v>17.5</v>
      </c>
    </row>
    <row r="5" spans="1:11" x14ac:dyDescent="0.25">
      <c r="A5" t="s">
        <v>31</v>
      </c>
      <c r="B5" t="s">
        <v>20</v>
      </c>
      <c r="D5" t="s">
        <v>8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6</v>
      </c>
      <c r="K5" s="1">
        <f t="shared" si="0"/>
        <v>6</v>
      </c>
    </row>
    <row r="6" spans="1:11" x14ac:dyDescent="0.25">
      <c r="D6" t="s">
        <v>11</v>
      </c>
      <c r="E6" s="1">
        <v>-4</v>
      </c>
      <c r="F6">
        <v>-1</v>
      </c>
      <c r="G6">
        <v>0</v>
      </c>
      <c r="H6">
        <v>0</v>
      </c>
      <c r="I6">
        <v>0</v>
      </c>
      <c r="J6">
        <v>0</v>
      </c>
      <c r="K6">
        <f t="shared" si="0"/>
        <v>0</v>
      </c>
    </row>
    <row r="7" spans="1:11" x14ac:dyDescent="0.25">
      <c r="B7" t="s">
        <v>26</v>
      </c>
    </row>
    <row r="8" spans="1:11" x14ac:dyDescent="0.25">
      <c r="B8" s="7" t="s">
        <v>22</v>
      </c>
    </row>
    <row r="9" spans="1:11" x14ac:dyDescent="0.25">
      <c r="B9" t="s">
        <v>21</v>
      </c>
      <c r="E9" t="s">
        <v>24</v>
      </c>
      <c r="F9" t="s">
        <v>25</v>
      </c>
      <c r="G9" t="s">
        <v>14</v>
      </c>
      <c r="H9" t="s">
        <v>7</v>
      </c>
      <c r="I9" t="s">
        <v>8</v>
      </c>
      <c r="K9" t="s">
        <v>12</v>
      </c>
    </row>
    <row r="10" spans="1:11" x14ac:dyDescent="0.25">
      <c r="B10" t="s">
        <v>23</v>
      </c>
      <c r="D10" t="s">
        <v>14</v>
      </c>
      <c r="E10" s="1">
        <f xml:space="preserve"> E3 + E12</f>
        <v>0</v>
      </c>
      <c r="F10" s="1">
        <f t="shared" ref="F10:J10" si="1" xml:space="preserve"> F3 + F12</f>
        <v>-1</v>
      </c>
      <c r="G10" s="1">
        <f t="shared" si="1"/>
        <v>1</v>
      </c>
      <c r="H10" s="1">
        <f t="shared" si="1"/>
        <v>0</v>
      </c>
      <c r="I10" s="1">
        <f t="shared" si="1"/>
        <v>1</v>
      </c>
      <c r="J10" s="1">
        <f t="shared" si="1"/>
        <v>-2</v>
      </c>
      <c r="K10" s="8">
        <f xml:space="preserve"> J10 / F10</f>
        <v>2</v>
      </c>
    </row>
    <row r="11" spans="1:11" x14ac:dyDescent="0.25">
      <c r="D11" t="s">
        <v>7</v>
      </c>
      <c r="E11" s="8">
        <f xml:space="preserve"> E4 - 2 * E12</f>
        <v>0</v>
      </c>
      <c r="F11" s="1">
        <f t="shared" ref="F11:J11" si="2" xml:space="preserve"> F4 - 2 * F12</f>
        <v>2</v>
      </c>
      <c r="G11" s="8">
        <f t="shared" si="2"/>
        <v>0</v>
      </c>
      <c r="H11" s="8">
        <f t="shared" si="2"/>
        <v>1</v>
      </c>
      <c r="I11" s="8">
        <f t="shared" si="2"/>
        <v>-2</v>
      </c>
      <c r="J11" s="8">
        <f t="shared" si="2"/>
        <v>23</v>
      </c>
      <c r="K11" s="8">
        <f t="shared" ref="K11:K13" si="3" xml:space="preserve"> J11 / F11</f>
        <v>11.5</v>
      </c>
    </row>
    <row r="12" spans="1:11" x14ac:dyDescent="0.25">
      <c r="D12" t="s">
        <v>24</v>
      </c>
      <c r="E12" s="8">
        <v>1</v>
      </c>
      <c r="F12" s="1">
        <v>0</v>
      </c>
      <c r="G12" s="8">
        <v>0</v>
      </c>
      <c r="H12" s="8">
        <v>0</v>
      </c>
      <c r="I12" s="8">
        <v>1</v>
      </c>
      <c r="J12" s="8">
        <v>6</v>
      </c>
      <c r="K12" s="8" t="s">
        <v>27</v>
      </c>
    </row>
    <row r="13" spans="1:11" x14ac:dyDescent="0.25">
      <c r="D13" t="s">
        <v>11</v>
      </c>
      <c r="E13" s="8">
        <f xml:space="preserve"> E6 + 4 * E12</f>
        <v>0</v>
      </c>
      <c r="F13" s="1">
        <f t="shared" ref="F13:J13" si="4" xml:space="preserve"> F6 + 4 * F12</f>
        <v>-1</v>
      </c>
      <c r="G13" s="8">
        <f t="shared" si="4"/>
        <v>0</v>
      </c>
      <c r="H13" s="8">
        <f t="shared" si="4"/>
        <v>0</v>
      </c>
      <c r="I13" s="8">
        <f t="shared" si="4"/>
        <v>4</v>
      </c>
      <c r="J13" s="8">
        <f t="shared" si="4"/>
        <v>24</v>
      </c>
      <c r="K13" s="8">
        <f t="shared" si="3"/>
        <v>-24</v>
      </c>
    </row>
    <row r="16" spans="1:11" x14ac:dyDescent="0.25">
      <c r="E16" t="s">
        <v>24</v>
      </c>
      <c r="F16" t="s">
        <v>25</v>
      </c>
      <c r="G16" t="s">
        <v>14</v>
      </c>
      <c r="H16" t="s">
        <v>7</v>
      </c>
      <c r="I16" t="s">
        <v>8</v>
      </c>
      <c r="K16" t="s">
        <v>12</v>
      </c>
    </row>
    <row r="17" spans="1:11" x14ac:dyDescent="0.25">
      <c r="D17" t="s">
        <v>25</v>
      </c>
      <c r="E17" s="8">
        <f xml:space="preserve"> -1 * E10</f>
        <v>0</v>
      </c>
      <c r="F17" s="8">
        <f t="shared" ref="F17:J17" si="5" xml:space="preserve"> -1 * F10</f>
        <v>1</v>
      </c>
      <c r="G17" s="1">
        <f t="shared" si="5"/>
        <v>-1</v>
      </c>
      <c r="H17" s="8">
        <f t="shared" si="5"/>
        <v>0</v>
      </c>
      <c r="I17" s="8">
        <f t="shared" si="5"/>
        <v>-1</v>
      </c>
      <c r="J17" s="8">
        <f t="shared" si="5"/>
        <v>2</v>
      </c>
      <c r="K17" s="8">
        <f xml:space="preserve"> J17 / G17</f>
        <v>-2</v>
      </c>
    </row>
    <row r="18" spans="1:11" x14ac:dyDescent="0.25">
      <c r="D18" t="s">
        <v>7</v>
      </c>
      <c r="E18" s="1">
        <f xml:space="preserve"> E11 - 2 * E17</f>
        <v>0</v>
      </c>
      <c r="F18" s="1">
        <f xml:space="preserve"> F11 - 2 * F17</f>
        <v>0</v>
      </c>
      <c r="G18" s="1">
        <f t="shared" ref="G18:J18" si="6" xml:space="preserve"> G11 - 2 * G17</f>
        <v>2</v>
      </c>
      <c r="H18" s="1">
        <f t="shared" si="6"/>
        <v>1</v>
      </c>
      <c r="I18" s="1">
        <f t="shared" si="6"/>
        <v>0</v>
      </c>
      <c r="J18" s="1">
        <f t="shared" si="6"/>
        <v>19</v>
      </c>
      <c r="K18" s="1">
        <f t="shared" ref="K18:K20" si="7" xml:space="preserve"> J18 / G18</f>
        <v>9.5</v>
      </c>
    </row>
    <row r="19" spans="1:11" x14ac:dyDescent="0.25">
      <c r="D19" t="s">
        <v>24</v>
      </c>
      <c r="E19" s="8">
        <v>1</v>
      </c>
      <c r="F19" s="8">
        <v>0</v>
      </c>
      <c r="G19" s="1">
        <v>0</v>
      </c>
      <c r="H19" s="8">
        <v>0</v>
      </c>
      <c r="I19" s="8">
        <v>1</v>
      </c>
      <c r="J19" s="8">
        <v>6</v>
      </c>
      <c r="K19" s="8" t="s">
        <v>27</v>
      </c>
    </row>
    <row r="20" spans="1:11" x14ac:dyDescent="0.25">
      <c r="D20" t="s">
        <v>11</v>
      </c>
      <c r="E20" s="8">
        <f xml:space="preserve"> E13 + E17</f>
        <v>0</v>
      </c>
      <c r="F20" s="8">
        <f xml:space="preserve"> F13 + F17</f>
        <v>0</v>
      </c>
      <c r="G20" s="1">
        <f t="shared" ref="G20:J20" si="8" xml:space="preserve"> G13 + G17</f>
        <v>-1</v>
      </c>
      <c r="H20" s="8">
        <f t="shared" si="8"/>
        <v>0</v>
      </c>
      <c r="I20" s="8">
        <f t="shared" si="8"/>
        <v>3</v>
      </c>
      <c r="J20" s="8">
        <f t="shared" si="8"/>
        <v>26</v>
      </c>
      <c r="K20" s="8">
        <f t="shared" si="7"/>
        <v>-26</v>
      </c>
    </row>
    <row r="23" spans="1:11" x14ac:dyDescent="0.25">
      <c r="E23" t="s">
        <v>24</v>
      </c>
      <c r="F23" t="s">
        <v>25</v>
      </c>
      <c r="G23" t="s">
        <v>14</v>
      </c>
      <c r="H23" t="s">
        <v>7</v>
      </c>
      <c r="I23" t="s">
        <v>8</v>
      </c>
    </row>
    <row r="24" spans="1:11" x14ac:dyDescent="0.25">
      <c r="D24" t="s">
        <v>25</v>
      </c>
      <c r="E24" s="8">
        <f>E17 + E25</f>
        <v>0</v>
      </c>
      <c r="F24" s="8">
        <f t="shared" ref="F24:J24" si="9">F17 + F25</f>
        <v>1</v>
      </c>
      <c r="G24" s="8">
        <f t="shared" si="9"/>
        <v>0</v>
      </c>
      <c r="H24" s="8">
        <f t="shared" si="9"/>
        <v>0.5</v>
      </c>
      <c r="I24" s="8">
        <f t="shared" si="9"/>
        <v>-1</v>
      </c>
      <c r="J24" s="8">
        <f t="shared" si="9"/>
        <v>11.5</v>
      </c>
    </row>
    <row r="25" spans="1:11" x14ac:dyDescent="0.25">
      <c r="D25" t="s">
        <v>14</v>
      </c>
      <c r="E25" s="8">
        <f xml:space="preserve"> E18 / 2</f>
        <v>0</v>
      </c>
      <c r="F25" s="8">
        <f t="shared" ref="F25:J25" si="10" xml:space="preserve"> F18 / 2</f>
        <v>0</v>
      </c>
      <c r="G25" s="8">
        <f t="shared" si="10"/>
        <v>1</v>
      </c>
      <c r="H25" s="8">
        <f t="shared" si="10"/>
        <v>0.5</v>
      </c>
      <c r="I25" s="8">
        <f t="shared" si="10"/>
        <v>0</v>
      </c>
      <c r="J25" s="8">
        <f t="shared" si="10"/>
        <v>9.5</v>
      </c>
    </row>
    <row r="26" spans="1:11" x14ac:dyDescent="0.25">
      <c r="D26" t="s">
        <v>24</v>
      </c>
      <c r="E26" s="8">
        <f xml:space="preserve"> E19</f>
        <v>1</v>
      </c>
      <c r="F26" s="8">
        <f t="shared" ref="F26:J26" si="11" xml:space="preserve"> F19</f>
        <v>0</v>
      </c>
      <c r="G26" s="8">
        <f t="shared" si="11"/>
        <v>0</v>
      </c>
      <c r="H26" s="8">
        <f t="shared" si="11"/>
        <v>0</v>
      </c>
      <c r="I26" s="8">
        <f t="shared" si="11"/>
        <v>1</v>
      </c>
      <c r="J26" s="8">
        <f t="shared" si="11"/>
        <v>6</v>
      </c>
    </row>
    <row r="27" spans="1:11" x14ac:dyDescent="0.25">
      <c r="D27" t="s">
        <v>11</v>
      </c>
      <c r="E27" s="8">
        <f xml:space="preserve"> E20 + E25</f>
        <v>0</v>
      </c>
      <c r="F27" s="8">
        <f t="shared" ref="F27:J27" si="12" xml:space="preserve"> F20 + F25</f>
        <v>0</v>
      </c>
      <c r="G27" s="8">
        <f t="shared" si="12"/>
        <v>0</v>
      </c>
      <c r="H27" s="8">
        <f t="shared" si="12"/>
        <v>0.5</v>
      </c>
      <c r="I27" s="8">
        <f t="shared" si="12"/>
        <v>3</v>
      </c>
      <c r="J27" s="8">
        <f t="shared" si="12"/>
        <v>35.5</v>
      </c>
    </row>
    <row r="28" spans="1:11" x14ac:dyDescent="0.25">
      <c r="D28" t="s">
        <v>28</v>
      </c>
    </row>
    <row r="29" spans="1:11" x14ac:dyDescent="0.25">
      <c r="D29" t="s">
        <v>24</v>
      </c>
      <c r="E29">
        <v>6</v>
      </c>
      <c r="G29" t="s">
        <v>14</v>
      </c>
      <c r="H29">
        <f>J25</f>
        <v>9.5</v>
      </c>
    </row>
    <row r="30" spans="1:11" x14ac:dyDescent="0.25">
      <c r="D30" t="s">
        <v>25</v>
      </c>
      <c r="E30">
        <v>11.5</v>
      </c>
      <c r="G30" t="s">
        <v>7</v>
      </c>
      <c r="H30">
        <v>0</v>
      </c>
    </row>
    <row r="31" spans="1:11" x14ac:dyDescent="0.25">
      <c r="A31" t="s">
        <v>26</v>
      </c>
      <c r="C31">
        <f xml:space="preserve"> 4 * E29 + E30</f>
        <v>35.5</v>
      </c>
      <c r="G31" t="s">
        <v>8</v>
      </c>
      <c r="H31">
        <v>0</v>
      </c>
      <c r="J31" t="s">
        <v>29</v>
      </c>
    </row>
    <row r="32" spans="1:11" x14ac:dyDescent="0.25">
      <c r="A32" s="7" t="s">
        <v>22</v>
      </c>
      <c r="C32">
        <f>- E29 - E30 + H29</f>
        <v>-8</v>
      </c>
    </row>
    <row r="33" spans="1:13" s="1" customFormat="1" x14ac:dyDescent="0.25">
      <c r="A33" t="s">
        <v>21</v>
      </c>
      <c r="C33" s="1">
        <f xml:space="preserve"> 2 * E29 + 2 * E30 + H30</f>
        <v>35</v>
      </c>
    </row>
    <row r="34" spans="1:13" x14ac:dyDescent="0.25">
      <c r="A34" t="s">
        <v>23</v>
      </c>
      <c r="C34">
        <f xml:space="preserve"> E29 + H31</f>
        <v>6</v>
      </c>
    </row>
    <row r="35" spans="1:13" x14ac:dyDescent="0.25">
      <c r="E35" t="s">
        <v>24</v>
      </c>
      <c r="F35" t="s">
        <v>25</v>
      </c>
      <c r="G35" t="s">
        <v>14</v>
      </c>
      <c r="H35" t="s">
        <v>7</v>
      </c>
      <c r="I35" t="s">
        <v>8</v>
      </c>
    </row>
    <row r="36" spans="1:13" x14ac:dyDescent="0.25">
      <c r="D36" t="s">
        <v>14</v>
      </c>
      <c r="E36">
        <v>-1</v>
      </c>
      <c r="F36">
        <v>-1</v>
      </c>
      <c r="G36">
        <v>1</v>
      </c>
      <c r="H36">
        <v>0</v>
      </c>
      <c r="I36">
        <v>0</v>
      </c>
      <c r="J36">
        <v>-8</v>
      </c>
    </row>
    <row r="37" spans="1:13" x14ac:dyDescent="0.25">
      <c r="D37" t="s">
        <v>7</v>
      </c>
      <c r="E37">
        <v>2</v>
      </c>
      <c r="F37">
        <v>2</v>
      </c>
      <c r="G37">
        <v>0</v>
      </c>
      <c r="H37">
        <v>1</v>
      </c>
      <c r="I37">
        <v>0</v>
      </c>
      <c r="J37">
        <v>35</v>
      </c>
    </row>
    <row r="38" spans="1:13" x14ac:dyDescent="0.25">
      <c r="D38" t="s">
        <v>8</v>
      </c>
      <c r="E38">
        <v>1</v>
      </c>
      <c r="F38">
        <v>0</v>
      </c>
      <c r="G38">
        <v>0</v>
      </c>
      <c r="H38">
        <v>0</v>
      </c>
      <c r="I38">
        <v>1</v>
      </c>
      <c r="J38">
        <v>6</v>
      </c>
    </row>
    <row r="39" spans="1:13" x14ac:dyDescent="0.25">
      <c r="D39" t="s">
        <v>11</v>
      </c>
      <c r="E39">
        <v>4</v>
      </c>
      <c r="F39">
        <v>1</v>
      </c>
      <c r="G39">
        <v>0</v>
      </c>
      <c r="H39">
        <v>0</v>
      </c>
      <c r="I39">
        <v>0</v>
      </c>
      <c r="J39">
        <v>0</v>
      </c>
    </row>
    <row r="41" spans="1:13" x14ac:dyDescent="0.25">
      <c r="D41" t="s">
        <v>28</v>
      </c>
    </row>
    <row r="42" spans="1:13" x14ac:dyDescent="0.25">
      <c r="D42" t="s">
        <v>24</v>
      </c>
      <c r="E42">
        <v>0</v>
      </c>
      <c r="G42" t="s">
        <v>14</v>
      </c>
      <c r="H42">
        <v>-8</v>
      </c>
    </row>
    <row r="43" spans="1:13" x14ac:dyDescent="0.25">
      <c r="D43" t="s">
        <v>25</v>
      </c>
      <c r="E43">
        <v>0</v>
      </c>
      <c r="G43" t="s">
        <v>7</v>
      </c>
      <c r="H43">
        <v>35</v>
      </c>
      <c r="J43" t="s">
        <v>16</v>
      </c>
      <c r="M43" t="s">
        <v>32</v>
      </c>
    </row>
    <row r="44" spans="1:13" x14ac:dyDescent="0.25">
      <c r="G44" t="s">
        <v>8</v>
      </c>
      <c r="H44">
        <v>6</v>
      </c>
    </row>
    <row r="45" spans="1:13" x14ac:dyDescent="0.25">
      <c r="A45" t="s">
        <v>26</v>
      </c>
      <c r="D45">
        <f xml:space="preserve"> 4 * E42 + E43</f>
        <v>0</v>
      </c>
    </row>
    <row r="46" spans="1:13" x14ac:dyDescent="0.25">
      <c r="A46" s="7" t="s">
        <v>22</v>
      </c>
      <c r="D46">
        <f>- E42 - E43 + H42</f>
        <v>-8</v>
      </c>
    </row>
    <row r="47" spans="1:13" x14ac:dyDescent="0.25">
      <c r="A47" t="s">
        <v>21</v>
      </c>
      <c r="D47">
        <f xml:space="preserve"> 2 * E42 + 2 * E43 + H43</f>
        <v>35</v>
      </c>
    </row>
    <row r="48" spans="1:13" x14ac:dyDescent="0.25">
      <c r="A48" t="s">
        <v>23</v>
      </c>
      <c r="D48">
        <f xml:space="preserve"> E42 + H44</f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EB2D-037E-45AC-B64B-9689F8859209}">
  <dimension ref="A2:M36"/>
  <sheetViews>
    <sheetView topLeftCell="A22" workbookViewId="0">
      <selection activeCell="D37" sqref="D37"/>
    </sheetView>
  </sheetViews>
  <sheetFormatPr baseColWidth="10" defaultRowHeight="15" x14ac:dyDescent="0.25"/>
  <cols>
    <col min="4" max="4" width="13.7109375" customWidth="1"/>
    <col min="6" max="6" width="13.28515625" bestFit="1" customWidth="1"/>
    <col min="12" max="12" width="12" bestFit="1" customWidth="1"/>
  </cols>
  <sheetData>
    <row r="2" spans="2:12" x14ac:dyDescent="0.25">
      <c r="B2" t="s">
        <v>33</v>
      </c>
      <c r="F2" t="s">
        <v>24</v>
      </c>
      <c r="G2" t="s">
        <v>25</v>
      </c>
      <c r="H2" t="s">
        <v>14</v>
      </c>
      <c r="I2" t="s">
        <v>7</v>
      </c>
      <c r="J2" t="s">
        <v>8</v>
      </c>
      <c r="L2" t="s">
        <v>12</v>
      </c>
    </row>
    <row r="3" spans="2:12" x14ac:dyDescent="0.25">
      <c r="B3" t="s">
        <v>34</v>
      </c>
      <c r="E3" t="s">
        <v>25</v>
      </c>
      <c r="F3" s="10">
        <v>2</v>
      </c>
      <c r="G3" s="10">
        <v>3</v>
      </c>
      <c r="H3" s="10">
        <v>1</v>
      </c>
      <c r="I3" s="10">
        <v>0</v>
      </c>
      <c r="J3" s="10">
        <v>0</v>
      </c>
      <c r="K3" s="1">
        <v>30</v>
      </c>
      <c r="L3" s="10">
        <f xml:space="preserve"> K3 / G3</f>
        <v>10</v>
      </c>
    </row>
    <row r="4" spans="2:12" x14ac:dyDescent="0.25">
      <c r="B4" t="s">
        <v>35</v>
      </c>
      <c r="E4" t="s">
        <v>7</v>
      </c>
      <c r="F4" s="9">
        <v>7</v>
      </c>
      <c r="G4" s="10">
        <v>1</v>
      </c>
      <c r="H4" s="9">
        <v>0</v>
      </c>
      <c r="I4" s="9">
        <v>1</v>
      </c>
      <c r="J4" s="9">
        <v>0</v>
      </c>
      <c r="K4">
        <v>49</v>
      </c>
      <c r="L4" s="9">
        <f t="shared" ref="L4:L6" si="0" xml:space="preserve"> K4 / G4</f>
        <v>49</v>
      </c>
    </row>
    <row r="5" spans="2:12" x14ac:dyDescent="0.25">
      <c r="B5" t="s">
        <v>36</v>
      </c>
      <c r="E5" t="s">
        <v>8</v>
      </c>
      <c r="F5" s="9">
        <v>1</v>
      </c>
      <c r="G5" s="10">
        <v>-1</v>
      </c>
      <c r="H5" s="9">
        <v>0</v>
      </c>
      <c r="I5" s="9">
        <v>0</v>
      </c>
      <c r="J5" s="9">
        <v>1</v>
      </c>
      <c r="K5" s="9">
        <v>15</v>
      </c>
      <c r="L5" s="9">
        <f t="shared" si="0"/>
        <v>-15</v>
      </c>
    </row>
    <row r="6" spans="2:12" x14ac:dyDescent="0.25">
      <c r="B6" t="s">
        <v>37</v>
      </c>
      <c r="E6" t="s">
        <v>11</v>
      </c>
      <c r="F6" s="9">
        <v>-0.25</v>
      </c>
      <c r="G6" s="10">
        <v>-0.33333333333333298</v>
      </c>
      <c r="H6" s="9">
        <v>0</v>
      </c>
      <c r="I6" s="9">
        <v>0</v>
      </c>
      <c r="J6" s="9">
        <v>0</v>
      </c>
      <c r="K6" s="9">
        <v>0</v>
      </c>
      <c r="L6" s="9">
        <f t="shared" si="0"/>
        <v>0</v>
      </c>
    </row>
    <row r="7" spans="2:12" x14ac:dyDescent="0.25">
      <c r="B7" t="s">
        <v>38</v>
      </c>
    </row>
    <row r="8" spans="2:12" x14ac:dyDescent="0.25">
      <c r="F8" t="s">
        <v>24</v>
      </c>
      <c r="G8" t="s">
        <v>25</v>
      </c>
      <c r="H8" t="s">
        <v>14</v>
      </c>
      <c r="I8" t="s">
        <v>7</v>
      </c>
      <c r="J8" t="s">
        <v>8</v>
      </c>
      <c r="L8" t="s">
        <v>12</v>
      </c>
    </row>
    <row r="9" spans="2:12" x14ac:dyDescent="0.25">
      <c r="B9" t="s">
        <v>39</v>
      </c>
      <c r="E9" t="s">
        <v>25</v>
      </c>
      <c r="F9" s="10">
        <f xml:space="preserve"> F3 / 3</f>
        <v>0.66666666666666663</v>
      </c>
      <c r="G9" s="11">
        <f t="shared" ref="G9:K9" si="1" xml:space="preserve"> G3 / 3</f>
        <v>1</v>
      </c>
      <c r="H9" s="11">
        <f t="shared" si="1"/>
        <v>0.33333333333333331</v>
      </c>
      <c r="I9" s="11">
        <f t="shared" si="1"/>
        <v>0</v>
      </c>
      <c r="J9" s="11">
        <f t="shared" si="1"/>
        <v>0</v>
      </c>
      <c r="K9" s="11">
        <f t="shared" si="1"/>
        <v>10</v>
      </c>
      <c r="L9" s="11">
        <f xml:space="preserve"> K9 / F9</f>
        <v>15</v>
      </c>
    </row>
    <row r="10" spans="2:12" x14ac:dyDescent="0.25">
      <c r="B10" t="s">
        <v>63</v>
      </c>
      <c r="E10" t="s">
        <v>24</v>
      </c>
      <c r="F10" s="10">
        <f xml:space="preserve"> F4 - F9</f>
        <v>6.333333333333333</v>
      </c>
      <c r="G10" s="10">
        <f xml:space="preserve"> G4 - G9</f>
        <v>0</v>
      </c>
      <c r="H10" s="10">
        <f t="shared" ref="H10:K10" si="2" xml:space="preserve"> H4 - H9</f>
        <v>-0.33333333333333331</v>
      </c>
      <c r="I10" s="10">
        <f t="shared" si="2"/>
        <v>1</v>
      </c>
      <c r="J10" s="10">
        <f t="shared" si="2"/>
        <v>0</v>
      </c>
      <c r="K10" s="10">
        <f t="shared" si="2"/>
        <v>39</v>
      </c>
      <c r="L10" s="11">
        <f t="shared" ref="L10:L11" si="3" xml:space="preserve"> K10 / F10</f>
        <v>6.1578947368421053</v>
      </c>
    </row>
    <row r="11" spans="2:12" x14ac:dyDescent="0.25">
      <c r="B11" t="s">
        <v>64</v>
      </c>
      <c r="E11" t="s">
        <v>8</v>
      </c>
      <c r="F11" s="10">
        <f xml:space="preserve"> F5 + F9</f>
        <v>1.6666666666666665</v>
      </c>
      <c r="G11" s="11">
        <f xml:space="preserve"> G5 + G9</f>
        <v>0</v>
      </c>
      <c r="H11" s="11">
        <f t="shared" ref="H11:K11" si="4" xml:space="preserve"> H5 + H9</f>
        <v>0.33333333333333331</v>
      </c>
      <c r="I11" s="11">
        <f t="shared" si="4"/>
        <v>0</v>
      </c>
      <c r="J11" s="11">
        <f t="shared" si="4"/>
        <v>1</v>
      </c>
      <c r="K11" s="11">
        <f t="shared" si="4"/>
        <v>25</v>
      </c>
      <c r="L11" s="11">
        <f t="shared" si="3"/>
        <v>15.000000000000002</v>
      </c>
    </row>
    <row r="12" spans="2:12" x14ac:dyDescent="0.25">
      <c r="B12" t="s">
        <v>65</v>
      </c>
      <c r="E12" t="s">
        <v>11</v>
      </c>
      <c r="F12" s="10">
        <f xml:space="preserve"> F6 + F9/3</f>
        <v>-2.777777777777779E-2</v>
      </c>
      <c r="G12" s="11">
        <f t="shared" ref="G12:K12" si="5" xml:space="preserve"> G6 + G9/3</f>
        <v>0</v>
      </c>
      <c r="H12" s="11">
        <f t="shared" si="5"/>
        <v>0.1111111111111111</v>
      </c>
      <c r="I12" s="11">
        <f t="shared" si="5"/>
        <v>0</v>
      </c>
      <c r="J12" s="11">
        <f t="shared" si="5"/>
        <v>0</v>
      </c>
      <c r="K12" s="11">
        <f t="shared" si="5"/>
        <v>3.3333333333333335</v>
      </c>
      <c r="L12" s="11">
        <f xml:space="preserve"> K12 / F12</f>
        <v>-119.99999999999996</v>
      </c>
    </row>
    <row r="14" spans="2:12" x14ac:dyDescent="0.25">
      <c r="F14" t="s">
        <v>24</v>
      </c>
      <c r="G14" t="s">
        <v>25</v>
      </c>
      <c r="H14" t="s">
        <v>14</v>
      </c>
      <c r="I14" t="s">
        <v>7</v>
      </c>
      <c r="J14" t="s">
        <v>8</v>
      </c>
      <c r="L14" t="s">
        <v>12</v>
      </c>
    </row>
    <row r="15" spans="2:12" x14ac:dyDescent="0.25">
      <c r="E15" t="s">
        <v>25</v>
      </c>
      <c r="F15" s="11">
        <f xml:space="preserve"> F9 - 2 * F16 / 3</f>
        <v>0</v>
      </c>
      <c r="G15" s="11">
        <f t="shared" ref="G15:K15" si="6" xml:space="preserve"> G9 - 2 * G16 / 3</f>
        <v>1</v>
      </c>
      <c r="H15" s="11">
        <f t="shared" si="6"/>
        <v>0.36842105263157893</v>
      </c>
      <c r="I15" s="11">
        <f t="shared" si="6"/>
        <v>-0.10526315789473684</v>
      </c>
      <c r="J15" s="11">
        <f t="shared" si="6"/>
        <v>0</v>
      </c>
      <c r="K15" s="13">
        <f t="shared" si="6"/>
        <v>5.8947368421052628</v>
      </c>
      <c r="L15" s="11"/>
    </row>
    <row r="16" spans="2:12" x14ac:dyDescent="0.25">
      <c r="E16" t="s">
        <v>24</v>
      </c>
      <c r="F16" s="11">
        <f>3 * F10/19</f>
        <v>1</v>
      </c>
      <c r="G16" s="11">
        <f t="shared" ref="G16:K16" si="7">3 * G10/19</f>
        <v>0</v>
      </c>
      <c r="H16" s="11">
        <f t="shared" si="7"/>
        <v>-5.2631578947368418E-2</v>
      </c>
      <c r="I16" s="11">
        <f t="shared" si="7"/>
        <v>0.15789473684210525</v>
      </c>
      <c r="J16" s="11">
        <f t="shared" si="7"/>
        <v>0</v>
      </c>
      <c r="K16" s="13">
        <f t="shared" si="7"/>
        <v>6.1578947368421053</v>
      </c>
      <c r="L16" s="11"/>
    </row>
    <row r="17" spans="1:12" x14ac:dyDescent="0.25">
      <c r="E17" t="s">
        <v>8</v>
      </c>
      <c r="F17" s="11">
        <f xml:space="preserve"> F11 - 5 *F16 / 3</f>
        <v>0</v>
      </c>
      <c r="G17" s="11">
        <f t="shared" ref="G17:K17" si="8" xml:space="preserve"> G11 - 5 *G16 / 3</f>
        <v>0</v>
      </c>
      <c r="H17" s="11">
        <f t="shared" si="8"/>
        <v>0.42105263157894735</v>
      </c>
      <c r="I17" s="11">
        <f t="shared" si="8"/>
        <v>-0.26315789473684209</v>
      </c>
      <c r="J17" s="11">
        <f t="shared" si="8"/>
        <v>1</v>
      </c>
      <c r="K17" s="13">
        <f t="shared" si="8"/>
        <v>14.736842105263158</v>
      </c>
      <c r="L17" s="11"/>
    </row>
    <row r="18" spans="1:12" x14ac:dyDescent="0.25">
      <c r="E18" t="s">
        <v>11</v>
      </c>
      <c r="F18" s="11">
        <f xml:space="preserve"> F12 + F16 / 36</f>
        <v>0</v>
      </c>
      <c r="G18" s="11">
        <f t="shared" ref="G18:K18" si="9" xml:space="preserve"> G12 + G16 / 36</f>
        <v>0</v>
      </c>
      <c r="H18" s="11">
        <f t="shared" si="9"/>
        <v>0.10964912280701754</v>
      </c>
      <c r="I18" s="11">
        <f t="shared" si="9"/>
        <v>4.3859649122807015E-3</v>
      </c>
      <c r="J18" s="11">
        <f t="shared" si="9"/>
        <v>0</v>
      </c>
      <c r="K18" s="13">
        <f t="shared" si="9"/>
        <v>3.5043859649122808</v>
      </c>
      <c r="L18" s="11"/>
    </row>
    <row r="19" spans="1:12" x14ac:dyDescent="0.25">
      <c r="A19" t="s">
        <v>39</v>
      </c>
      <c r="C19" s="12"/>
      <c r="D19">
        <f xml:space="preserve"> F20 / 4 + F21 / 3</f>
        <v>3.5043859649122808</v>
      </c>
      <c r="F19" t="s">
        <v>28</v>
      </c>
    </row>
    <row r="20" spans="1:12" x14ac:dyDescent="0.25">
      <c r="A20" t="s">
        <v>63</v>
      </c>
      <c r="C20" s="12"/>
      <c r="D20">
        <f xml:space="preserve"> 2 *F20 + 3 * F21 + I20</f>
        <v>30</v>
      </c>
      <c r="E20" t="s">
        <v>24</v>
      </c>
      <c r="F20" s="19">
        <f xml:space="preserve"> K16</f>
        <v>6.1578947368421053</v>
      </c>
      <c r="H20" t="s">
        <v>14</v>
      </c>
      <c r="I20">
        <v>0</v>
      </c>
    </row>
    <row r="21" spans="1:12" x14ac:dyDescent="0.25">
      <c r="A21" t="s">
        <v>64</v>
      </c>
      <c r="C21" s="12"/>
      <c r="D21">
        <f xml:space="preserve"> 7 *F20 + F21 + I21</f>
        <v>49</v>
      </c>
      <c r="E21" t="s">
        <v>25</v>
      </c>
      <c r="F21" s="19">
        <f xml:space="preserve"> K15</f>
        <v>5.8947368421052628</v>
      </c>
      <c r="H21" t="s">
        <v>7</v>
      </c>
      <c r="I21">
        <v>0</v>
      </c>
    </row>
    <row r="22" spans="1:12" x14ac:dyDescent="0.25">
      <c r="A22" t="s">
        <v>65</v>
      </c>
      <c r="C22" s="12"/>
      <c r="D22" s="19">
        <f>F20 - F21 + I22</f>
        <v>15.000157894736843</v>
      </c>
      <c r="H22" t="s">
        <v>8</v>
      </c>
      <c r="I22">
        <v>14.737</v>
      </c>
      <c r="K22" t="s">
        <v>40</v>
      </c>
    </row>
    <row r="24" spans="1:12" s="1" customFormat="1" x14ac:dyDescent="0.25"/>
    <row r="26" spans="1:12" x14ac:dyDescent="0.25">
      <c r="E26" t="s">
        <v>24</v>
      </c>
      <c r="F26" t="s">
        <v>25</v>
      </c>
      <c r="G26" t="s">
        <v>14</v>
      </c>
      <c r="H26" t="s">
        <v>7</v>
      </c>
      <c r="I26" t="s">
        <v>8</v>
      </c>
    </row>
    <row r="27" spans="1:12" x14ac:dyDescent="0.25">
      <c r="D27" t="s">
        <v>14</v>
      </c>
      <c r="E27" s="11">
        <v>2</v>
      </c>
      <c r="F27" s="11">
        <v>3</v>
      </c>
      <c r="G27" s="11">
        <v>1</v>
      </c>
      <c r="H27" s="11">
        <v>0</v>
      </c>
      <c r="I27" s="11">
        <v>0</v>
      </c>
      <c r="J27" s="8">
        <v>30</v>
      </c>
      <c r="K27" s="11"/>
    </row>
    <row r="28" spans="1:12" x14ac:dyDescent="0.25">
      <c r="D28" t="s">
        <v>7</v>
      </c>
      <c r="E28" s="11">
        <v>7</v>
      </c>
      <c r="F28" s="11">
        <v>3</v>
      </c>
      <c r="G28" s="11">
        <v>0</v>
      </c>
      <c r="H28" s="11">
        <v>1</v>
      </c>
      <c r="I28" s="11">
        <v>0</v>
      </c>
      <c r="J28" s="8">
        <v>49</v>
      </c>
      <c r="K28" s="11"/>
    </row>
    <row r="29" spans="1:12" x14ac:dyDescent="0.25">
      <c r="D29" t="s">
        <v>8</v>
      </c>
      <c r="E29" s="11">
        <v>1</v>
      </c>
      <c r="F29" s="11">
        <v>-1</v>
      </c>
      <c r="G29" s="11">
        <v>0</v>
      </c>
      <c r="H29" s="11">
        <v>0</v>
      </c>
      <c r="I29" s="11">
        <v>1</v>
      </c>
      <c r="J29" s="11">
        <v>15</v>
      </c>
      <c r="K29" s="11"/>
    </row>
    <row r="30" spans="1:12" x14ac:dyDescent="0.25">
      <c r="D30" t="s">
        <v>11</v>
      </c>
      <c r="E30" s="11">
        <v>0.25</v>
      </c>
      <c r="F30" s="11">
        <v>0.33333333333333298</v>
      </c>
      <c r="G30" s="11">
        <v>0</v>
      </c>
      <c r="H30" s="11">
        <v>0</v>
      </c>
      <c r="I30" s="11">
        <v>0</v>
      </c>
      <c r="J30" s="11">
        <v>0</v>
      </c>
      <c r="K30" s="11"/>
    </row>
    <row r="31" spans="1:12" x14ac:dyDescent="0.25">
      <c r="E31" t="s">
        <v>28</v>
      </c>
    </row>
    <row r="32" spans="1:12" x14ac:dyDescent="0.25">
      <c r="E32" t="s">
        <v>24</v>
      </c>
      <c r="F32" s="11">
        <v>0</v>
      </c>
      <c r="H32" t="s">
        <v>14</v>
      </c>
      <c r="I32" s="11">
        <v>30</v>
      </c>
    </row>
    <row r="33" spans="1:13" x14ac:dyDescent="0.25">
      <c r="A33" t="s">
        <v>39</v>
      </c>
      <c r="D33" s="20">
        <f xml:space="preserve"> 0</f>
        <v>0</v>
      </c>
      <c r="E33" t="s">
        <v>25</v>
      </c>
      <c r="F33" s="11">
        <v>0</v>
      </c>
      <c r="H33" t="s">
        <v>7</v>
      </c>
      <c r="I33" s="11">
        <v>49</v>
      </c>
    </row>
    <row r="34" spans="1:13" x14ac:dyDescent="0.25">
      <c r="A34" t="s">
        <v>63</v>
      </c>
      <c r="D34" s="9">
        <f xml:space="preserve"> I32</f>
        <v>30</v>
      </c>
      <c r="H34" t="s">
        <v>8</v>
      </c>
      <c r="I34" s="11">
        <v>15</v>
      </c>
      <c r="J34" t="s">
        <v>16</v>
      </c>
      <c r="M34" t="s">
        <v>41</v>
      </c>
    </row>
    <row r="35" spans="1:13" x14ac:dyDescent="0.25">
      <c r="A35" t="s">
        <v>64</v>
      </c>
      <c r="D35" s="9">
        <f>I33</f>
        <v>49</v>
      </c>
    </row>
    <row r="36" spans="1:13" x14ac:dyDescent="0.25">
      <c r="A36" t="s">
        <v>65</v>
      </c>
      <c r="D36" s="9">
        <f>I34</f>
        <v>15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8EDB-306E-446A-B804-BCB07F305186}">
  <dimension ref="A2:M41"/>
  <sheetViews>
    <sheetView topLeftCell="A25" workbookViewId="0">
      <selection activeCell="G44" sqref="G44"/>
    </sheetView>
  </sheetViews>
  <sheetFormatPr baseColWidth="10" defaultRowHeight="15" x14ac:dyDescent="0.25"/>
  <cols>
    <col min="2" max="2" width="15" customWidth="1"/>
  </cols>
  <sheetData>
    <row r="2" spans="2:12" x14ac:dyDescent="0.25">
      <c r="B2" t="s">
        <v>42</v>
      </c>
      <c r="F2" t="s">
        <v>49</v>
      </c>
      <c r="G2" t="s">
        <v>50</v>
      </c>
      <c r="H2" t="s">
        <v>14</v>
      </c>
      <c r="I2" t="s">
        <v>7</v>
      </c>
      <c r="J2" t="s">
        <v>8</v>
      </c>
      <c r="L2" t="s">
        <v>12</v>
      </c>
    </row>
    <row r="3" spans="2:12" x14ac:dyDescent="0.25">
      <c r="B3" t="s">
        <v>43</v>
      </c>
      <c r="E3" t="s">
        <v>14</v>
      </c>
      <c r="F3" s="1">
        <v>4</v>
      </c>
      <c r="G3" s="1">
        <v>1</v>
      </c>
      <c r="H3" s="1">
        <v>1</v>
      </c>
      <c r="I3" s="1">
        <v>0</v>
      </c>
      <c r="J3" s="1">
        <v>0</v>
      </c>
      <c r="K3" s="1">
        <v>16</v>
      </c>
      <c r="L3">
        <f xml:space="preserve"> K3 / F3</f>
        <v>4</v>
      </c>
    </row>
    <row r="4" spans="2:12" x14ac:dyDescent="0.25">
      <c r="B4" t="s">
        <v>44</v>
      </c>
      <c r="E4" t="s">
        <v>7</v>
      </c>
      <c r="F4" s="1">
        <v>1</v>
      </c>
      <c r="G4">
        <v>5</v>
      </c>
      <c r="H4">
        <v>0</v>
      </c>
      <c r="I4">
        <v>1</v>
      </c>
      <c r="J4">
        <v>0</v>
      </c>
      <c r="K4">
        <v>30</v>
      </c>
      <c r="L4">
        <f t="shared" ref="L4:L6" si="0" xml:space="preserve"> K4 / F4</f>
        <v>30</v>
      </c>
    </row>
    <row r="5" spans="2:12" x14ac:dyDescent="0.25">
      <c r="B5" t="s">
        <v>45</v>
      </c>
      <c r="E5" t="s">
        <v>8</v>
      </c>
      <c r="F5" s="1">
        <v>1</v>
      </c>
      <c r="G5">
        <v>-1</v>
      </c>
      <c r="H5">
        <v>0</v>
      </c>
      <c r="I5">
        <v>0</v>
      </c>
      <c r="J5">
        <v>1</v>
      </c>
      <c r="K5">
        <v>-12</v>
      </c>
      <c r="L5">
        <f t="shared" si="0"/>
        <v>-12</v>
      </c>
    </row>
    <row r="6" spans="2:12" x14ac:dyDescent="0.25">
      <c r="B6" t="s">
        <v>46</v>
      </c>
      <c r="E6" t="s">
        <v>11</v>
      </c>
      <c r="F6" s="1">
        <v>-7</v>
      </c>
      <c r="G6">
        <v>-2</v>
      </c>
      <c r="H6">
        <v>0</v>
      </c>
      <c r="I6">
        <v>0</v>
      </c>
      <c r="J6">
        <v>0</v>
      </c>
      <c r="K6">
        <v>0</v>
      </c>
      <c r="L6">
        <f t="shared" si="0"/>
        <v>0</v>
      </c>
    </row>
    <row r="7" spans="2:12" x14ac:dyDescent="0.25">
      <c r="B7" t="s">
        <v>47</v>
      </c>
    </row>
    <row r="8" spans="2:12" x14ac:dyDescent="0.25">
      <c r="F8" t="s">
        <v>49</v>
      </c>
      <c r="G8" t="s">
        <v>50</v>
      </c>
      <c r="H8" t="s">
        <v>14</v>
      </c>
      <c r="I8" t="s">
        <v>7</v>
      </c>
      <c r="J8" t="s">
        <v>8</v>
      </c>
    </row>
    <row r="9" spans="2:12" x14ac:dyDescent="0.25">
      <c r="B9" t="s">
        <v>48</v>
      </c>
      <c r="E9" t="s">
        <v>49</v>
      </c>
      <c r="F9" s="1">
        <f xml:space="preserve"> F3 / 4</f>
        <v>1</v>
      </c>
      <c r="G9" s="1">
        <f t="shared" ref="G9:K9" si="1" xml:space="preserve"> G3 / 4</f>
        <v>0.25</v>
      </c>
      <c r="H9" s="1">
        <f t="shared" si="1"/>
        <v>0.25</v>
      </c>
      <c r="I9" s="1">
        <f t="shared" si="1"/>
        <v>0</v>
      </c>
      <c r="J9" s="1">
        <f t="shared" si="1"/>
        <v>0</v>
      </c>
      <c r="K9" s="1">
        <f t="shared" si="1"/>
        <v>4</v>
      </c>
    </row>
    <row r="10" spans="2:12" x14ac:dyDescent="0.25">
      <c r="B10" t="s">
        <v>66</v>
      </c>
      <c r="E10" t="s">
        <v>7</v>
      </c>
      <c r="F10" s="1">
        <f xml:space="preserve"> F4 - F9</f>
        <v>0</v>
      </c>
      <c r="G10" s="8">
        <f t="shared" ref="G10:K10" si="2" xml:space="preserve"> G4 - G9</f>
        <v>4.75</v>
      </c>
      <c r="H10" s="8">
        <f t="shared" si="2"/>
        <v>-0.25</v>
      </c>
      <c r="I10" s="8">
        <f t="shared" si="2"/>
        <v>1</v>
      </c>
      <c r="J10" s="8">
        <f t="shared" si="2"/>
        <v>0</v>
      </c>
      <c r="K10" s="8">
        <f t="shared" si="2"/>
        <v>26</v>
      </c>
    </row>
    <row r="11" spans="2:12" x14ac:dyDescent="0.25">
      <c r="B11" t="s">
        <v>67</v>
      </c>
      <c r="E11" t="s">
        <v>8</v>
      </c>
      <c r="F11" s="1">
        <f xml:space="preserve"> F5 - F9</f>
        <v>0</v>
      </c>
      <c r="G11" s="8">
        <f t="shared" ref="G11:K11" si="3" xml:space="preserve"> G5 - G9</f>
        <v>-1.25</v>
      </c>
      <c r="H11" s="8">
        <f t="shared" si="3"/>
        <v>-0.25</v>
      </c>
      <c r="I11" s="8">
        <f t="shared" si="3"/>
        <v>0</v>
      </c>
      <c r="J11" s="8">
        <f t="shared" si="3"/>
        <v>1</v>
      </c>
      <c r="K11" s="8">
        <f t="shared" si="3"/>
        <v>-16</v>
      </c>
    </row>
    <row r="12" spans="2:12" x14ac:dyDescent="0.25">
      <c r="B12" t="s">
        <v>68</v>
      </c>
      <c r="E12" t="s">
        <v>11</v>
      </c>
      <c r="F12" s="1">
        <f xml:space="preserve"> F6 + 7 * F9</f>
        <v>0</v>
      </c>
      <c r="G12" s="8">
        <f t="shared" ref="G12:K12" si="4" xml:space="preserve"> G6 + 7 * G9</f>
        <v>-0.25</v>
      </c>
      <c r="H12" s="8">
        <f t="shared" si="4"/>
        <v>1.75</v>
      </c>
      <c r="I12" s="8">
        <f t="shared" si="4"/>
        <v>0</v>
      </c>
      <c r="J12" s="8">
        <f t="shared" si="4"/>
        <v>0</v>
      </c>
      <c r="K12" s="8">
        <f t="shared" si="4"/>
        <v>28</v>
      </c>
    </row>
    <row r="14" spans="2:12" x14ac:dyDescent="0.25">
      <c r="F14" t="s">
        <v>49</v>
      </c>
      <c r="G14" t="s">
        <v>50</v>
      </c>
      <c r="H14" t="s">
        <v>14</v>
      </c>
      <c r="I14" t="s">
        <v>7</v>
      </c>
      <c r="J14" t="s">
        <v>8</v>
      </c>
      <c r="L14" t="s">
        <v>12</v>
      </c>
    </row>
    <row r="15" spans="2:12" x14ac:dyDescent="0.25">
      <c r="E15" t="s">
        <v>49</v>
      </c>
      <c r="F15">
        <v>1</v>
      </c>
      <c r="G15" s="1">
        <v>0.25</v>
      </c>
      <c r="H15">
        <v>0.25</v>
      </c>
      <c r="I15">
        <v>0</v>
      </c>
      <c r="J15">
        <v>0</v>
      </c>
      <c r="K15">
        <v>4</v>
      </c>
      <c r="L15">
        <f>K15 /G15</f>
        <v>16</v>
      </c>
    </row>
    <row r="16" spans="2:12" x14ac:dyDescent="0.25">
      <c r="E16" t="s">
        <v>7</v>
      </c>
      <c r="F16" s="1">
        <v>0</v>
      </c>
      <c r="G16" s="1">
        <v>4.75</v>
      </c>
      <c r="H16" s="1">
        <v>-0.25</v>
      </c>
      <c r="I16" s="1">
        <v>1</v>
      </c>
      <c r="J16" s="1">
        <v>0</v>
      </c>
      <c r="K16" s="1">
        <v>26</v>
      </c>
      <c r="L16">
        <f t="shared" ref="L16:L18" si="5">K16 /G16</f>
        <v>5.4736842105263159</v>
      </c>
    </row>
    <row r="17" spans="1:12" x14ac:dyDescent="0.25">
      <c r="E17" t="s">
        <v>8</v>
      </c>
      <c r="F17">
        <v>0</v>
      </c>
      <c r="G17" s="1">
        <v>-1.25</v>
      </c>
      <c r="H17">
        <v>-0.25</v>
      </c>
      <c r="I17">
        <v>0</v>
      </c>
      <c r="J17">
        <v>1</v>
      </c>
      <c r="K17">
        <v>-16</v>
      </c>
      <c r="L17">
        <f t="shared" si="5"/>
        <v>12.8</v>
      </c>
    </row>
    <row r="18" spans="1:12" x14ac:dyDescent="0.25">
      <c r="E18" t="s">
        <v>11</v>
      </c>
      <c r="F18">
        <v>0</v>
      </c>
      <c r="G18" s="1">
        <v>-0.25</v>
      </c>
      <c r="H18">
        <v>1.75</v>
      </c>
      <c r="I18">
        <v>0</v>
      </c>
      <c r="J18">
        <v>0</v>
      </c>
      <c r="K18">
        <v>28</v>
      </c>
      <c r="L18">
        <f t="shared" si="5"/>
        <v>-112</v>
      </c>
    </row>
    <row r="20" spans="1:12" x14ac:dyDescent="0.25">
      <c r="F20" t="s">
        <v>49</v>
      </c>
      <c r="G20" t="s">
        <v>50</v>
      </c>
      <c r="H20" t="s">
        <v>14</v>
      </c>
      <c r="I20" t="s">
        <v>7</v>
      </c>
      <c r="J20" t="s">
        <v>8</v>
      </c>
    </row>
    <row r="21" spans="1:12" x14ac:dyDescent="0.25">
      <c r="E21" t="s">
        <v>49</v>
      </c>
      <c r="F21" s="1">
        <f>F15 - 0.25 * F22</f>
        <v>1</v>
      </c>
      <c r="G21" s="1">
        <f>G15 - 0.25 * G22</f>
        <v>0</v>
      </c>
      <c r="H21" s="1">
        <f t="shared" ref="H21:K21" si="6">H15 - 0.25 * H22</f>
        <v>0.26315789473684209</v>
      </c>
      <c r="I21" s="1">
        <f t="shared" si="6"/>
        <v>-5.2631578947368418E-2</v>
      </c>
      <c r="J21" s="1">
        <f t="shared" si="6"/>
        <v>0</v>
      </c>
      <c r="K21" s="1">
        <f t="shared" si="6"/>
        <v>2.6315789473684212</v>
      </c>
    </row>
    <row r="22" spans="1:12" x14ac:dyDescent="0.25">
      <c r="E22" t="s">
        <v>50</v>
      </c>
      <c r="F22" s="8">
        <f xml:space="preserve"> F16 / 4.75</f>
        <v>0</v>
      </c>
      <c r="G22" s="1">
        <f xml:space="preserve"> G16 / 4.75</f>
        <v>1</v>
      </c>
      <c r="H22" s="8">
        <f t="shared" ref="H22:K22" si="7" xml:space="preserve"> H16 / 4.75</f>
        <v>-5.2631578947368418E-2</v>
      </c>
      <c r="I22" s="8">
        <f t="shared" si="7"/>
        <v>0.21052631578947367</v>
      </c>
      <c r="J22" s="8">
        <f t="shared" si="7"/>
        <v>0</v>
      </c>
      <c r="K22" s="8">
        <f t="shared" si="7"/>
        <v>5.4736842105263159</v>
      </c>
    </row>
    <row r="23" spans="1:12" x14ac:dyDescent="0.25">
      <c r="E23" t="s">
        <v>8</v>
      </c>
      <c r="F23" s="8">
        <f>F17 + 1.25 * F22</f>
        <v>0</v>
      </c>
      <c r="G23" s="1">
        <f>G17 + 1.25 * G22</f>
        <v>0</v>
      </c>
      <c r="H23" s="8">
        <f t="shared" ref="H23:K23" si="8">H17 + 1.25 * H22</f>
        <v>-0.31578947368421051</v>
      </c>
      <c r="I23" s="8">
        <f t="shared" si="8"/>
        <v>0.26315789473684209</v>
      </c>
      <c r="J23" s="8">
        <f t="shared" si="8"/>
        <v>1</v>
      </c>
      <c r="K23" s="8">
        <f t="shared" si="8"/>
        <v>-9.1578947368421062</v>
      </c>
    </row>
    <row r="24" spans="1:12" x14ac:dyDescent="0.25">
      <c r="E24" t="s">
        <v>11</v>
      </c>
      <c r="F24" s="8">
        <f xml:space="preserve"> F18 + 0.25 * F22</f>
        <v>0</v>
      </c>
      <c r="G24" s="1">
        <f xml:space="preserve"> G18 + 0.25 * G22</f>
        <v>0</v>
      </c>
      <c r="H24" s="8">
        <f t="shared" ref="H24:K24" si="9" xml:space="preserve"> H18 + 0.25 * H22</f>
        <v>1.736842105263158</v>
      </c>
      <c r="I24" s="8">
        <f t="shared" si="9"/>
        <v>5.2631578947368418E-2</v>
      </c>
      <c r="J24" s="8">
        <f t="shared" si="9"/>
        <v>0</v>
      </c>
      <c r="K24" s="8">
        <f t="shared" si="9"/>
        <v>29.368421052631579</v>
      </c>
    </row>
    <row r="25" spans="1:12" x14ac:dyDescent="0.25">
      <c r="E25" t="s">
        <v>28</v>
      </c>
    </row>
    <row r="26" spans="1:12" x14ac:dyDescent="0.25">
      <c r="A26" t="s">
        <v>48</v>
      </c>
      <c r="C26">
        <f xml:space="preserve"> 7 * F26 + 2 * F27</f>
        <v>29.368421052631582</v>
      </c>
      <c r="E26" t="s">
        <v>49</v>
      </c>
      <c r="F26">
        <f>K21</f>
        <v>2.6315789473684212</v>
      </c>
      <c r="H26" t="s">
        <v>14</v>
      </c>
      <c r="I26">
        <v>0</v>
      </c>
    </row>
    <row r="27" spans="1:12" x14ac:dyDescent="0.25">
      <c r="A27" t="s">
        <v>66</v>
      </c>
      <c r="C27">
        <f xml:space="preserve"> 4 * F26 + F27</f>
        <v>16</v>
      </c>
      <c r="E27" t="s">
        <v>50</v>
      </c>
      <c r="F27">
        <f>K22</f>
        <v>5.4736842105263159</v>
      </c>
      <c r="H27" t="s">
        <v>7</v>
      </c>
      <c r="I27">
        <v>0</v>
      </c>
    </row>
    <row r="28" spans="1:12" x14ac:dyDescent="0.25">
      <c r="A28" t="s">
        <v>67</v>
      </c>
      <c r="C28">
        <f>F26 + 5 * F27</f>
        <v>30</v>
      </c>
      <c r="H28" t="s">
        <v>8</v>
      </c>
      <c r="I28">
        <f>K23</f>
        <v>-9.1578947368421062</v>
      </c>
      <c r="K28" t="s">
        <v>51</v>
      </c>
    </row>
    <row r="29" spans="1:12" x14ac:dyDescent="0.25">
      <c r="A29" t="s">
        <v>68</v>
      </c>
      <c r="C29">
        <f>F26 - F27 + I28</f>
        <v>-12</v>
      </c>
    </row>
    <row r="30" spans="1:12" s="1" customFormat="1" x14ac:dyDescent="0.25"/>
    <row r="32" spans="1:12" x14ac:dyDescent="0.25">
      <c r="F32" t="s">
        <v>49</v>
      </c>
      <c r="G32" t="s">
        <v>50</v>
      </c>
      <c r="H32" t="s">
        <v>14</v>
      </c>
      <c r="I32" t="s">
        <v>7</v>
      </c>
      <c r="J32" t="s">
        <v>8</v>
      </c>
    </row>
    <row r="33" spans="1:13" x14ac:dyDescent="0.25">
      <c r="E33" t="s">
        <v>14</v>
      </c>
      <c r="F33" s="8">
        <v>4</v>
      </c>
      <c r="G33" s="8">
        <v>1</v>
      </c>
      <c r="H33" s="8">
        <v>1</v>
      </c>
      <c r="I33" s="8">
        <v>0</v>
      </c>
      <c r="J33" s="8">
        <v>0</v>
      </c>
      <c r="K33" s="8">
        <v>16</v>
      </c>
    </row>
    <row r="34" spans="1:13" x14ac:dyDescent="0.25">
      <c r="E34" t="s">
        <v>7</v>
      </c>
      <c r="F34" s="8">
        <v>1</v>
      </c>
      <c r="G34" s="8">
        <v>5</v>
      </c>
      <c r="H34" s="8">
        <v>0</v>
      </c>
      <c r="I34" s="8">
        <v>1</v>
      </c>
      <c r="J34" s="8">
        <v>0</v>
      </c>
      <c r="K34" s="8">
        <v>30</v>
      </c>
    </row>
    <row r="35" spans="1:13" x14ac:dyDescent="0.25">
      <c r="E35" t="s">
        <v>8</v>
      </c>
      <c r="F35" s="8">
        <v>1</v>
      </c>
      <c r="G35" s="8">
        <v>-1</v>
      </c>
      <c r="H35" s="8">
        <v>0</v>
      </c>
      <c r="I35" s="8">
        <v>0</v>
      </c>
      <c r="J35" s="8">
        <v>1</v>
      </c>
      <c r="K35" s="8">
        <v>-12</v>
      </c>
    </row>
    <row r="36" spans="1:13" x14ac:dyDescent="0.25">
      <c r="E36" t="s">
        <v>11</v>
      </c>
      <c r="F36" s="8">
        <v>7</v>
      </c>
      <c r="G36" s="8">
        <v>2</v>
      </c>
      <c r="H36" s="8">
        <v>0</v>
      </c>
      <c r="I36" s="8">
        <v>0</v>
      </c>
      <c r="J36" s="8">
        <v>0</v>
      </c>
      <c r="K36" s="8">
        <v>0</v>
      </c>
    </row>
    <row r="38" spans="1:13" x14ac:dyDescent="0.25">
      <c r="A38" t="s">
        <v>48</v>
      </c>
      <c r="C38">
        <v>0</v>
      </c>
      <c r="E38" t="s">
        <v>28</v>
      </c>
    </row>
    <row r="39" spans="1:13" x14ac:dyDescent="0.25">
      <c r="A39" t="s">
        <v>66</v>
      </c>
      <c r="C39">
        <f>I39</f>
        <v>16</v>
      </c>
      <c r="E39" t="s">
        <v>49</v>
      </c>
      <c r="F39" s="8">
        <v>0</v>
      </c>
      <c r="H39" t="s">
        <v>14</v>
      </c>
      <c r="I39" s="8">
        <v>16</v>
      </c>
    </row>
    <row r="40" spans="1:13" x14ac:dyDescent="0.25">
      <c r="A40" t="s">
        <v>67</v>
      </c>
      <c r="C40">
        <f t="shared" ref="C40:C41" si="10">I40</f>
        <v>30</v>
      </c>
      <c r="E40" t="s">
        <v>50</v>
      </c>
      <c r="F40">
        <v>0</v>
      </c>
      <c r="H40" t="s">
        <v>7</v>
      </c>
      <c r="I40" s="8">
        <v>30</v>
      </c>
      <c r="K40" t="s">
        <v>16</v>
      </c>
      <c r="M40" t="s">
        <v>58</v>
      </c>
    </row>
    <row r="41" spans="1:13" x14ac:dyDescent="0.25">
      <c r="A41" t="s">
        <v>68</v>
      </c>
      <c r="C41">
        <f t="shared" si="10"/>
        <v>-12</v>
      </c>
      <c r="H41" t="s">
        <v>8</v>
      </c>
      <c r="I41" s="8">
        <v>-12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866D-C139-4124-ADE1-38A9726B8075}">
  <dimension ref="A1:Q56"/>
  <sheetViews>
    <sheetView zoomScale="90" zoomScaleNormal="90" workbookViewId="0">
      <selection activeCell="U40" sqref="U40"/>
    </sheetView>
  </sheetViews>
  <sheetFormatPr baseColWidth="10" defaultRowHeight="15" x14ac:dyDescent="0.25"/>
  <sheetData>
    <row r="1" spans="2:15" x14ac:dyDescent="0.25">
      <c r="D1" t="s">
        <v>59</v>
      </c>
    </row>
    <row r="2" spans="2:15" x14ac:dyDescent="0.25">
      <c r="B2" t="s">
        <v>52</v>
      </c>
    </row>
    <row r="3" spans="2:15" x14ac:dyDescent="0.25">
      <c r="B3" t="s">
        <v>53</v>
      </c>
      <c r="D3" s="14"/>
      <c r="E3" s="14"/>
      <c r="F3" s="14"/>
      <c r="G3" s="14" t="s">
        <v>24</v>
      </c>
      <c r="H3" s="14" t="s">
        <v>25</v>
      </c>
      <c r="I3" t="s">
        <v>14</v>
      </c>
      <c r="J3" t="s">
        <v>7</v>
      </c>
      <c r="K3" t="s">
        <v>8</v>
      </c>
      <c r="L3" t="s">
        <v>81</v>
      </c>
      <c r="M3" t="s">
        <v>82</v>
      </c>
      <c r="O3" t="s">
        <v>12</v>
      </c>
    </row>
    <row r="4" spans="2:15" x14ac:dyDescent="0.25">
      <c r="B4" t="s">
        <v>54</v>
      </c>
      <c r="D4" s="14"/>
      <c r="E4" s="14"/>
      <c r="F4" s="14" t="s">
        <v>14</v>
      </c>
      <c r="G4" s="22">
        <v>3</v>
      </c>
      <c r="H4" s="14">
        <v>2</v>
      </c>
      <c r="I4">
        <v>1</v>
      </c>
      <c r="J4">
        <v>0</v>
      </c>
      <c r="K4">
        <v>0</v>
      </c>
      <c r="L4">
        <v>0</v>
      </c>
      <c r="M4">
        <v>0</v>
      </c>
      <c r="N4">
        <v>25</v>
      </c>
      <c r="O4">
        <f xml:space="preserve"> N4 / G4</f>
        <v>8.3333333333333339</v>
      </c>
    </row>
    <row r="5" spans="2:15" x14ac:dyDescent="0.25">
      <c r="B5" t="s">
        <v>55</v>
      </c>
      <c r="D5" s="14"/>
      <c r="E5" s="14"/>
      <c r="F5" s="14" t="s">
        <v>7</v>
      </c>
      <c r="G5" s="22">
        <v>1</v>
      </c>
      <c r="H5" s="22">
        <v>0</v>
      </c>
      <c r="I5" s="1">
        <v>0</v>
      </c>
      <c r="J5" s="1">
        <v>1</v>
      </c>
      <c r="K5" s="1">
        <v>0</v>
      </c>
      <c r="L5" s="1">
        <v>0</v>
      </c>
      <c r="M5" s="1">
        <v>0</v>
      </c>
      <c r="N5" s="1">
        <v>5</v>
      </c>
      <c r="O5" s="1">
        <f t="shared" ref="O5:O8" si="0" xml:space="preserve"> N5 / G5</f>
        <v>5</v>
      </c>
    </row>
    <row r="6" spans="2:15" x14ac:dyDescent="0.25">
      <c r="B6" t="s">
        <v>56</v>
      </c>
      <c r="D6" s="14"/>
      <c r="E6" s="14"/>
      <c r="F6" s="14" t="s">
        <v>8</v>
      </c>
      <c r="G6" s="22">
        <v>4</v>
      </c>
      <c r="H6" s="14">
        <v>3</v>
      </c>
      <c r="I6">
        <v>0</v>
      </c>
      <c r="J6">
        <v>0</v>
      </c>
      <c r="K6">
        <v>1</v>
      </c>
      <c r="L6">
        <v>0</v>
      </c>
      <c r="M6">
        <v>0</v>
      </c>
      <c r="N6">
        <v>36</v>
      </c>
      <c r="O6">
        <f t="shared" si="0"/>
        <v>9</v>
      </c>
    </row>
    <row r="7" spans="2:15" x14ac:dyDescent="0.25">
      <c r="B7" t="s">
        <v>57</v>
      </c>
      <c r="F7" s="14" t="s">
        <v>81</v>
      </c>
      <c r="G7" s="22">
        <v>-1</v>
      </c>
      <c r="H7" s="14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4</v>
      </c>
      <c r="O7">
        <f t="shared" si="0"/>
        <v>-4</v>
      </c>
    </row>
    <row r="8" spans="2:15" x14ac:dyDescent="0.25">
      <c r="F8" s="14" t="s">
        <v>82</v>
      </c>
      <c r="G8" s="22">
        <v>0</v>
      </c>
      <c r="H8" s="14">
        <v>-1</v>
      </c>
      <c r="I8">
        <v>0</v>
      </c>
      <c r="J8">
        <v>0</v>
      </c>
      <c r="K8">
        <v>0</v>
      </c>
      <c r="L8">
        <v>0</v>
      </c>
      <c r="M8">
        <v>1</v>
      </c>
      <c r="N8">
        <v>-2</v>
      </c>
      <c r="O8" t="e">
        <f t="shared" si="0"/>
        <v>#DIV/0!</v>
      </c>
    </row>
    <row r="9" spans="2:15" x14ac:dyDescent="0.25">
      <c r="B9" t="s">
        <v>78</v>
      </c>
      <c r="F9" s="14" t="s">
        <v>11</v>
      </c>
      <c r="G9" s="1">
        <v>-3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2:15" x14ac:dyDescent="0.25">
      <c r="B10" t="s">
        <v>75</v>
      </c>
    </row>
    <row r="11" spans="2:15" x14ac:dyDescent="0.25">
      <c r="B11" t="s">
        <v>76</v>
      </c>
      <c r="F11" s="14"/>
      <c r="G11" s="14" t="s">
        <v>24</v>
      </c>
      <c r="H11" s="14" t="s">
        <v>25</v>
      </c>
      <c r="I11" t="s">
        <v>14</v>
      </c>
      <c r="J11" t="s">
        <v>7</v>
      </c>
      <c r="K11" t="s">
        <v>8</v>
      </c>
      <c r="L11" t="s">
        <v>81</v>
      </c>
      <c r="M11" t="s">
        <v>82</v>
      </c>
    </row>
    <row r="12" spans="2:15" x14ac:dyDescent="0.25">
      <c r="B12" t="s">
        <v>77</v>
      </c>
      <c r="F12" s="14" t="s">
        <v>14</v>
      </c>
      <c r="G12" s="22">
        <f>G4 - 3 * G13</f>
        <v>0</v>
      </c>
      <c r="H12" s="14">
        <f t="shared" ref="H12:N12" si="1">H4 - 3 * H13</f>
        <v>2</v>
      </c>
      <c r="I12">
        <f t="shared" si="1"/>
        <v>1</v>
      </c>
      <c r="J12">
        <f t="shared" si="1"/>
        <v>-3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10</v>
      </c>
    </row>
    <row r="13" spans="2:15" x14ac:dyDescent="0.25">
      <c r="B13" s="15" t="s">
        <v>79</v>
      </c>
      <c r="F13" s="14" t="s">
        <v>24</v>
      </c>
      <c r="G13" s="22">
        <v>1</v>
      </c>
      <c r="H13" s="22">
        <v>0</v>
      </c>
      <c r="I13" s="1">
        <v>0</v>
      </c>
      <c r="J13" s="1">
        <v>1</v>
      </c>
      <c r="K13" s="1">
        <v>0</v>
      </c>
      <c r="L13" s="1">
        <v>0</v>
      </c>
      <c r="M13" s="1">
        <v>0</v>
      </c>
      <c r="N13" s="1">
        <v>5</v>
      </c>
    </row>
    <row r="14" spans="2:15" x14ac:dyDescent="0.25">
      <c r="B14" s="15" t="s">
        <v>80</v>
      </c>
      <c r="F14" s="14" t="s">
        <v>8</v>
      </c>
      <c r="G14" s="22">
        <f xml:space="preserve"> G6 - 4 * G13</f>
        <v>0</v>
      </c>
      <c r="H14" s="14">
        <f t="shared" ref="H14:N14" si="2" xml:space="preserve"> H6 - 4 * H13</f>
        <v>3</v>
      </c>
      <c r="I14">
        <f t="shared" si="2"/>
        <v>0</v>
      </c>
      <c r="J14">
        <f t="shared" si="2"/>
        <v>-4</v>
      </c>
      <c r="K14">
        <f t="shared" si="2"/>
        <v>1</v>
      </c>
      <c r="L14">
        <f t="shared" si="2"/>
        <v>0</v>
      </c>
      <c r="M14">
        <f t="shared" si="2"/>
        <v>0</v>
      </c>
      <c r="N14">
        <f t="shared" si="2"/>
        <v>16</v>
      </c>
    </row>
    <row r="15" spans="2:15" x14ac:dyDescent="0.25">
      <c r="F15" s="14" t="s">
        <v>81</v>
      </c>
      <c r="G15" s="22">
        <f xml:space="preserve"> G7 + G13</f>
        <v>0</v>
      </c>
      <c r="H15" s="14">
        <f t="shared" ref="H15:N15" si="3" xml:space="preserve"> H7 + H13</f>
        <v>0</v>
      </c>
      <c r="I15">
        <f t="shared" si="3"/>
        <v>0</v>
      </c>
      <c r="J15">
        <f t="shared" si="3"/>
        <v>1</v>
      </c>
      <c r="K15">
        <f t="shared" si="3"/>
        <v>0</v>
      </c>
      <c r="L15">
        <f t="shared" si="3"/>
        <v>1</v>
      </c>
      <c r="M15">
        <f t="shared" si="3"/>
        <v>0</v>
      </c>
      <c r="N15">
        <f t="shared" si="3"/>
        <v>9</v>
      </c>
    </row>
    <row r="16" spans="2:15" x14ac:dyDescent="0.25">
      <c r="F16" s="14" t="s">
        <v>82</v>
      </c>
      <c r="G16" s="22">
        <v>0</v>
      </c>
      <c r="H16" s="14">
        <v>-1</v>
      </c>
      <c r="I16">
        <v>0</v>
      </c>
      <c r="J16">
        <v>0</v>
      </c>
      <c r="K16">
        <v>0</v>
      </c>
      <c r="L16">
        <v>0</v>
      </c>
      <c r="M16">
        <v>1</v>
      </c>
      <c r="N16">
        <v>-2</v>
      </c>
    </row>
    <row r="17" spans="1:15" x14ac:dyDescent="0.25">
      <c r="F17" s="14" t="s">
        <v>11</v>
      </c>
      <c r="G17" s="1">
        <f xml:space="preserve"> G9 + 3 * G13</f>
        <v>0</v>
      </c>
      <c r="H17">
        <f t="shared" ref="H17:N17" si="4" xml:space="preserve"> H9 + 3 * H13</f>
        <v>5</v>
      </c>
      <c r="I17">
        <f t="shared" si="4"/>
        <v>0</v>
      </c>
      <c r="J17">
        <f t="shared" si="4"/>
        <v>3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15</v>
      </c>
    </row>
    <row r="18" spans="1:15" x14ac:dyDescent="0.25">
      <c r="A18" t="s">
        <v>78</v>
      </c>
      <c r="D18">
        <f xml:space="preserve"> 3 * H21</f>
        <v>15</v>
      </c>
    </row>
    <row r="19" spans="1:15" x14ac:dyDescent="0.25">
      <c r="A19" t="s">
        <v>75</v>
      </c>
      <c r="D19">
        <f xml:space="preserve"> 3 *H21 + K19</f>
        <v>25</v>
      </c>
      <c r="F19" t="s">
        <v>28</v>
      </c>
      <c r="J19" t="s">
        <v>14</v>
      </c>
      <c r="K19">
        <f>N12</f>
        <v>10</v>
      </c>
    </row>
    <row r="20" spans="1:15" x14ac:dyDescent="0.25">
      <c r="A20" t="s">
        <v>76</v>
      </c>
      <c r="D20">
        <f>H21</f>
        <v>5</v>
      </c>
      <c r="J20" t="s">
        <v>7</v>
      </c>
      <c r="K20">
        <v>0</v>
      </c>
    </row>
    <row r="21" spans="1:15" x14ac:dyDescent="0.25">
      <c r="A21" t="s">
        <v>77</v>
      </c>
      <c r="D21">
        <f xml:space="preserve"> 4 * H21 + K21</f>
        <v>36</v>
      </c>
      <c r="G21" t="s">
        <v>24</v>
      </c>
      <c r="H21">
        <f xml:space="preserve"> N13</f>
        <v>5</v>
      </c>
      <c r="J21" t="s">
        <v>8</v>
      </c>
      <c r="K21">
        <f>N14</f>
        <v>16</v>
      </c>
      <c r="M21" t="s">
        <v>83</v>
      </c>
    </row>
    <row r="22" spans="1:15" x14ac:dyDescent="0.25">
      <c r="A22" s="15" t="s">
        <v>79</v>
      </c>
      <c r="D22">
        <f>- H21 + K22</f>
        <v>4</v>
      </c>
      <c r="G22" t="s">
        <v>25</v>
      </c>
      <c r="H22">
        <v>0</v>
      </c>
      <c r="J22" t="s">
        <v>81</v>
      </c>
      <c r="K22">
        <f>N15</f>
        <v>9</v>
      </c>
    </row>
    <row r="23" spans="1:15" x14ac:dyDescent="0.25">
      <c r="A23" s="15" t="s">
        <v>80</v>
      </c>
      <c r="D23">
        <f>K23</f>
        <v>-2</v>
      </c>
      <c r="J23" t="s">
        <v>82</v>
      </c>
      <c r="K23">
        <f>N16</f>
        <v>-2</v>
      </c>
    </row>
    <row r="25" spans="1:15" s="1" customFormat="1" x14ac:dyDescent="0.25"/>
    <row r="27" spans="1:15" x14ac:dyDescent="0.25">
      <c r="G27" t="s">
        <v>24</v>
      </c>
      <c r="H27" t="s">
        <v>25</v>
      </c>
      <c r="I27" t="s">
        <v>14</v>
      </c>
      <c r="J27" t="s">
        <v>7</v>
      </c>
      <c r="K27" t="s">
        <v>8</v>
      </c>
      <c r="L27" t="s">
        <v>81</v>
      </c>
      <c r="M27" t="s">
        <v>82</v>
      </c>
      <c r="O27" t="s">
        <v>12</v>
      </c>
    </row>
    <row r="28" spans="1:15" x14ac:dyDescent="0.25">
      <c r="F28" t="s">
        <v>14</v>
      </c>
      <c r="G28">
        <v>3</v>
      </c>
      <c r="H28" s="1">
        <v>2</v>
      </c>
      <c r="I28">
        <v>1</v>
      </c>
      <c r="J28">
        <v>0</v>
      </c>
      <c r="K28">
        <v>0</v>
      </c>
      <c r="L28">
        <v>0</v>
      </c>
      <c r="M28">
        <v>0</v>
      </c>
      <c r="N28">
        <v>25</v>
      </c>
      <c r="O28">
        <f xml:space="preserve"> N28 / H28</f>
        <v>12.5</v>
      </c>
    </row>
    <row r="29" spans="1:15" x14ac:dyDescent="0.25">
      <c r="F29" t="s">
        <v>7</v>
      </c>
      <c r="G29">
        <v>1</v>
      </c>
      <c r="H29" s="1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5</v>
      </c>
      <c r="O29" t="e">
        <f t="shared" ref="O29:O33" si="5" xml:space="preserve"> N29 / H29</f>
        <v>#DIV/0!</v>
      </c>
    </row>
    <row r="30" spans="1:15" x14ac:dyDescent="0.25">
      <c r="F30" t="s">
        <v>8</v>
      </c>
      <c r="G30">
        <v>4</v>
      </c>
      <c r="H30" s="1">
        <v>3</v>
      </c>
      <c r="I30">
        <v>0</v>
      </c>
      <c r="J30">
        <v>0</v>
      </c>
      <c r="K30">
        <v>1</v>
      </c>
      <c r="L30">
        <v>0</v>
      </c>
      <c r="M30">
        <v>0</v>
      </c>
      <c r="N30">
        <v>36</v>
      </c>
      <c r="O30">
        <f t="shared" si="5"/>
        <v>12</v>
      </c>
    </row>
    <row r="31" spans="1:15" x14ac:dyDescent="0.25">
      <c r="F31" t="s">
        <v>81</v>
      </c>
      <c r="G31">
        <v>-1</v>
      </c>
      <c r="H31" s="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4</v>
      </c>
      <c r="O31" t="e">
        <f t="shared" si="5"/>
        <v>#DIV/0!</v>
      </c>
    </row>
    <row r="32" spans="1:15" x14ac:dyDescent="0.25">
      <c r="F32" t="s">
        <v>82</v>
      </c>
      <c r="G32" s="1">
        <v>0</v>
      </c>
      <c r="H32" s="1">
        <v>-1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-2</v>
      </c>
      <c r="O32" s="1">
        <f t="shared" si="5"/>
        <v>2</v>
      </c>
    </row>
    <row r="33" spans="6:17" x14ac:dyDescent="0.25">
      <c r="F33" t="s">
        <v>11</v>
      </c>
      <c r="G33">
        <v>3</v>
      </c>
      <c r="H33" s="1">
        <v>-5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 t="shared" si="5"/>
        <v>0</v>
      </c>
    </row>
    <row r="35" spans="6:17" x14ac:dyDescent="0.25">
      <c r="G35" t="s">
        <v>24</v>
      </c>
      <c r="H35" t="s">
        <v>25</v>
      </c>
      <c r="I35" t="s">
        <v>14</v>
      </c>
      <c r="J35" t="s">
        <v>7</v>
      </c>
      <c r="K35" t="s">
        <v>8</v>
      </c>
      <c r="L35" t="s">
        <v>81</v>
      </c>
      <c r="M35" t="s">
        <v>82</v>
      </c>
    </row>
    <row r="36" spans="6:17" x14ac:dyDescent="0.25">
      <c r="F36" t="s">
        <v>14</v>
      </c>
      <c r="G36">
        <f xml:space="preserve"> G28 - 2 * G40</f>
        <v>3</v>
      </c>
      <c r="H36" s="1">
        <f xml:space="preserve"> H28 - 2 * H40</f>
        <v>0</v>
      </c>
      <c r="I36">
        <f t="shared" ref="I36:N36" si="6" xml:space="preserve"> I28 - 2 * I40</f>
        <v>1</v>
      </c>
      <c r="J36">
        <f t="shared" si="6"/>
        <v>0</v>
      </c>
      <c r="K36">
        <f t="shared" si="6"/>
        <v>0</v>
      </c>
      <c r="L36">
        <f t="shared" si="6"/>
        <v>0</v>
      </c>
      <c r="M36">
        <f t="shared" si="6"/>
        <v>2</v>
      </c>
      <c r="N36">
        <f t="shared" si="6"/>
        <v>21</v>
      </c>
    </row>
    <row r="37" spans="6:17" x14ac:dyDescent="0.25">
      <c r="F37" t="s">
        <v>7</v>
      </c>
      <c r="G37">
        <v>1</v>
      </c>
      <c r="H37" s="1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5</v>
      </c>
    </row>
    <row r="38" spans="6:17" x14ac:dyDescent="0.25">
      <c r="F38" t="s">
        <v>8</v>
      </c>
      <c r="G38">
        <f xml:space="preserve"> G30 - 3 * G40</f>
        <v>4</v>
      </c>
      <c r="H38" s="1">
        <f xml:space="preserve"> H30 - 3 * H40</f>
        <v>0</v>
      </c>
      <c r="I38">
        <f t="shared" ref="I38:N38" si="7" xml:space="preserve"> I30 - 3 * I40</f>
        <v>0</v>
      </c>
      <c r="J38">
        <f t="shared" si="7"/>
        <v>0</v>
      </c>
      <c r="K38">
        <f t="shared" si="7"/>
        <v>1</v>
      </c>
      <c r="L38">
        <f t="shared" si="7"/>
        <v>0</v>
      </c>
      <c r="M38">
        <f t="shared" si="7"/>
        <v>3</v>
      </c>
      <c r="N38">
        <f t="shared" si="7"/>
        <v>30</v>
      </c>
    </row>
    <row r="39" spans="6:17" x14ac:dyDescent="0.25">
      <c r="F39" t="s">
        <v>81</v>
      </c>
      <c r="G39">
        <v>-1</v>
      </c>
      <c r="H39" s="1">
        <v>0</v>
      </c>
      <c r="I39">
        <v>0</v>
      </c>
      <c r="J39">
        <v>0</v>
      </c>
      <c r="K39">
        <v>0</v>
      </c>
      <c r="L39">
        <v>1</v>
      </c>
      <c r="M39">
        <v>0</v>
      </c>
      <c r="N39">
        <v>4</v>
      </c>
    </row>
    <row r="40" spans="6:17" x14ac:dyDescent="0.25">
      <c r="F40" t="s">
        <v>25</v>
      </c>
      <c r="G40" s="1">
        <f xml:space="preserve"> -1 * G32</f>
        <v>0</v>
      </c>
      <c r="H40" s="1">
        <f xml:space="preserve"> -1 * H32</f>
        <v>1</v>
      </c>
      <c r="I40" s="1">
        <f t="shared" ref="I40:N40" si="8" xml:space="preserve"> -1 * I32</f>
        <v>0</v>
      </c>
      <c r="J40" s="1">
        <f t="shared" si="8"/>
        <v>0</v>
      </c>
      <c r="K40" s="1">
        <f t="shared" si="8"/>
        <v>0</v>
      </c>
      <c r="L40" s="1">
        <f t="shared" si="8"/>
        <v>0</v>
      </c>
      <c r="M40" s="1">
        <f t="shared" si="8"/>
        <v>-1</v>
      </c>
      <c r="N40" s="1">
        <f t="shared" si="8"/>
        <v>2</v>
      </c>
    </row>
    <row r="41" spans="6:17" x14ac:dyDescent="0.25">
      <c r="F41" t="s">
        <v>11</v>
      </c>
      <c r="G41">
        <f xml:space="preserve"> G33 + 5 * G40</f>
        <v>3</v>
      </c>
      <c r="H41" s="1">
        <f xml:space="preserve"> H33 + 5 * H40</f>
        <v>0</v>
      </c>
      <c r="I41">
        <f t="shared" ref="I41:N41" si="9" xml:space="preserve"> I33 + 5 * I40</f>
        <v>0</v>
      </c>
      <c r="J41">
        <f t="shared" si="9"/>
        <v>0</v>
      </c>
      <c r="K41">
        <f t="shared" si="9"/>
        <v>0</v>
      </c>
      <c r="L41">
        <f t="shared" si="9"/>
        <v>0</v>
      </c>
      <c r="M41">
        <f t="shared" si="9"/>
        <v>-5</v>
      </c>
      <c r="N41">
        <f t="shared" si="9"/>
        <v>10</v>
      </c>
    </row>
    <row r="43" spans="6:17" x14ac:dyDescent="0.25">
      <c r="G43" t="s">
        <v>24</v>
      </c>
      <c r="H43" t="s">
        <v>25</v>
      </c>
      <c r="I43" t="s">
        <v>14</v>
      </c>
      <c r="J43" t="s">
        <v>7</v>
      </c>
      <c r="K43" t="s">
        <v>8</v>
      </c>
      <c r="L43" t="s">
        <v>81</v>
      </c>
      <c r="M43" t="s">
        <v>82</v>
      </c>
      <c r="O43" t="s">
        <v>12</v>
      </c>
      <c r="Q43" t="s">
        <v>85</v>
      </c>
    </row>
    <row r="44" spans="6:17" x14ac:dyDescent="0.25">
      <c r="F44" t="s">
        <v>14</v>
      </c>
      <c r="G44">
        <f t="shared" ref="G44:L44" si="10" xml:space="preserve"> G36 - 2 * G46</f>
        <v>0.33333333333333348</v>
      </c>
      <c r="H44">
        <f t="shared" si="10"/>
        <v>0</v>
      </c>
      <c r="I44">
        <f t="shared" si="10"/>
        <v>1</v>
      </c>
      <c r="J44">
        <f t="shared" si="10"/>
        <v>0</v>
      </c>
      <c r="K44">
        <f t="shared" si="10"/>
        <v>-0.66666666666666663</v>
      </c>
      <c r="L44">
        <f t="shared" si="10"/>
        <v>0</v>
      </c>
      <c r="M44" s="1">
        <f xml:space="preserve"> M36 - 2 * M46</f>
        <v>0</v>
      </c>
      <c r="N44">
        <f xml:space="preserve"> N36 - 2 * N46</f>
        <v>1</v>
      </c>
      <c r="O44">
        <f xml:space="preserve"> N36 /M36</f>
        <v>10.5</v>
      </c>
    </row>
    <row r="45" spans="6:17" x14ac:dyDescent="0.25">
      <c r="F45" t="s">
        <v>7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 s="1">
        <v>0</v>
      </c>
      <c r="N45">
        <v>5</v>
      </c>
      <c r="O45" t="e">
        <f t="shared" ref="O45:O49" si="11" xml:space="preserve"> N37 /M37</f>
        <v>#DIV/0!</v>
      </c>
    </row>
    <row r="46" spans="6:17" x14ac:dyDescent="0.25">
      <c r="F46" t="s">
        <v>82</v>
      </c>
      <c r="G46" s="1">
        <f t="shared" ref="G46:L46" si="12" xml:space="preserve"> G38 / 3</f>
        <v>1.3333333333333333</v>
      </c>
      <c r="H46" s="1">
        <f t="shared" si="12"/>
        <v>0</v>
      </c>
      <c r="I46" s="1">
        <f t="shared" si="12"/>
        <v>0</v>
      </c>
      <c r="J46" s="1">
        <f t="shared" si="12"/>
        <v>0</v>
      </c>
      <c r="K46" s="1">
        <f t="shared" si="12"/>
        <v>0.33333333333333331</v>
      </c>
      <c r="L46" s="1">
        <f t="shared" si="12"/>
        <v>0</v>
      </c>
      <c r="M46" s="1">
        <f xml:space="preserve"> M38 / 3</f>
        <v>1</v>
      </c>
      <c r="N46" s="1">
        <f xml:space="preserve"> N38 / 3</f>
        <v>10</v>
      </c>
      <c r="O46">
        <f t="shared" si="11"/>
        <v>10</v>
      </c>
    </row>
    <row r="47" spans="6:17" x14ac:dyDescent="0.25">
      <c r="F47" t="s">
        <v>81</v>
      </c>
      <c r="G47">
        <v>-1</v>
      </c>
      <c r="H47">
        <v>0</v>
      </c>
      <c r="I47">
        <v>0</v>
      </c>
      <c r="J47">
        <v>0</v>
      </c>
      <c r="K47">
        <v>0</v>
      </c>
      <c r="L47">
        <v>1</v>
      </c>
      <c r="M47" s="1">
        <v>0</v>
      </c>
      <c r="N47">
        <v>4</v>
      </c>
      <c r="O47" t="e">
        <f t="shared" si="11"/>
        <v>#DIV/0!</v>
      </c>
    </row>
    <row r="48" spans="6:17" x14ac:dyDescent="0.25">
      <c r="F48" t="s">
        <v>25</v>
      </c>
      <c r="G48">
        <f t="shared" ref="G48:L48" si="13" xml:space="preserve"> G40 + G46</f>
        <v>1.3333333333333333</v>
      </c>
      <c r="H48">
        <f t="shared" si="13"/>
        <v>1</v>
      </c>
      <c r="I48">
        <f t="shared" si="13"/>
        <v>0</v>
      </c>
      <c r="J48">
        <f t="shared" si="13"/>
        <v>0</v>
      </c>
      <c r="K48">
        <f t="shared" si="13"/>
        <v>0.33333333333333331</v>
      </c>
      <c r="L48">
        <f t="shared" si="13"/>
        <v>0</v>
      </c>
      <c r="M48" s="1">
        <f xml:space="preserve"> M40 + M46</f>
        <v>0</v>
      </c>
      <c r="N48">
        <f xml:space="preserve"> N40 + N46</f>
        <v>12</v>
      </c>
      <c r="O48">
        <f t="shared" si="11"/>
        <v>-2</v>
      </c>
    </row>
    <row r="49" spans="1:15" x14ac:dyDescent="0.25">
      <c r="F49" t="s">
        <v>11</v>
      </c>
      <c r="G49">
        <f t="shared" ref="G49:L49" si="14" xml:space="preserve"> G41 + 5 *G46</f>
        <v>9.6666666666666661</v>
      </c>
      <c r="H49">
        <f xml:space="preserve"> H41 + 5 *H46</f>
        <v>0</v>
      </c>
      <c r="I49">
        <f t="shared" si="14"/>
        <v>0</v>
      </c>
      <c r="J49">
        <f t="shared" si="14"/>
        <v>0</v>
      </c>
      <c r="K49">
        <f t="shared" si="14"/>
        <v>1.6666666666666665</v>
      </c>
      <c r="L49">
        <f t="shared" si="14"/>
        <v>0</v>
      </c>
      <c r="M49" s="1">
        <f xml:space="preserve"> M41 + 5 *M46</f>
        <v>0</v>
      </c>
      <c r="N49">
        <f xml:space="preserve"> N41 + 5 *N46</f>
        <v>60</v>
      </c>
      <c r="O49">
        <f t="shared" si="11"/>
        <v>-2</v>
      </c>
    </row>
    <row r="51" spans="1:15" x14ac:dyDescent="0.25">
      <c r="A51" t="s">
        <v>78</v>
      </c>
      <c r="D51">
        <f>-5 * H54</f>
        <v>-60</v>
      </c>
      <c r="F51" t="s">
        <v>28</v>
      </c>
      <c r="J51" t="s">
        <v>14</v>
      </c>
      <c r="K51">
        <f>N44</f>
        <v>1</v>
      </c>
    </row>
    <row r="52" spans="1:15" x14ac:dyDescent="0.25">
      <c r="A52" t="s">
        <v>75</v>
      </c>
      <c r="D52">
        <f xml:space="preserve"> 2 *H54 + K51</f>
        <v>25</v>
      </c>
      <c r="J52" t="s">
        <v>7</v>
      </c>
      <c r="K52">
        <f>N45</f>
        <v>5</v>
      </c>
    </row>
    <row r="53" spans="1:15" x14ac:dyDescent="0.25">
      <c r="A53" t="s">
        <v>76</v>
      </c>
      <c r="D53">
        <f>K52</f>
        <v>5</v>
      </c>
      <c r="G53" t="s">
        <v>24</v>
      </c>
      <c r="H53">
        <v>0</v>
      </c>
      <c r="J53" t="s">
        <v>8</v>
      </c>
      <c r="K53">
        <v>0</v>
      </c>
      <c r="M53" t="s">
        <v>84</v>
      </c>
    </row>
    <row r="54" spans="1:15" x14ac:dyDescent="0.25">
      <c r="A54" t="s">
        <v>77</v>
      </c>
      <c r="D54">
        <f xml:space="preserve"> 3 * H54</f>
        <v>36</v>
      </c>
      <c r="G54" t="s">
        <v>25</v>
      </c>
      <c r="H54">
        <f>N48</f>
        <v>12</v>
      </c>
      <c r="J54" t="s">
        <v>81</v>
      </c>
      <c r="K54">
        <f>N47</f>
        <v>4</v>
      </c>
    </row>
    <row r="55" spans="1:15" x14ac:dyDescent="0.25">
      <c r="A55" s="15" t="s">
        <v>79</v>
      </c>
      <c r="D55">
        <f>K54</f>
        <v>4</v>
      </c>
      <c r="J55" t="s">
        <v>82</v>
      </c>
      <c r="K55">
        <f>N46</f>
        <v>10</v>
      </c>
    </row>
    <row r="56" spans="1:15" x14ac:dyDescent="0.25">
      <c r="A56" s="15" t="s">
        <v>80</v>
      </c>
      <c r="D56">
        <f>-H54 + K55</f>
        <v>-2</v>
      </c>
    </row>
  </sheetData>
  <pageMargins left="0.7" right="0.7" top="0.75" bottom="0.75" header="0.3" footer="0.3"/>
  <ignoredErrors>
    <ignoredError sqref="D54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P1</vt:lpstr>
      <vt:lpstr>P2</vt:lpstr>
      <vt:lpstr>P3</vt:lpstr>
      <vt:lpstr>P4</vt:lpstr>
      <vt:lpstr>P5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yosafat martinez</dc:creator>
  <cp:lastModifiedBy>yosafat martinez</cp:lastModifiedBy>
  <dcterms:created xsi:type="dcterms:W3CDTF">2021-08-28T02:44:34Z</dcterms:created>
  <dcterms:modified xsi:type="dcterms:W3CDTF">2021-08-31T13:12:42Z</dcterms:modified>
</cp:coreProperties>
</file>