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osaf\Desktop\Septimo\Metodos\Primer parcial\T5 Simplex 2\"/>
    </mc:Choice>
  </mc:AlternateContent>
  <xr:revisionPtr revIDLastSave="0" documentId="13_ncr:1_{9C244D3A-539E-4BE2-B5FF-B497D3AA23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rtada" sheetId="1" r:id="rId1"/>
    <sheet name="E1" sheetId="6" r:id="rId2"/>
    <sheet name="E2" sheetId="3" r:id="rId3"/>
    <sheet name="E3" sheetId="4" r:id="rId4"/>
    <sheet name="E4" sheetId="5" r:id="rId5"/>
    <sheet name="E5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" i="2" l="1"/>
  <c r="D86" i="2"/>
  <c r="D85" i="2"/>
  <c r="D84" i="2"/>
  <c r="D81" i="2"/>
  <c r="K84" i="2" s="1"/>
  <c r="J71" i="2"/>
  <c r="J72" i="2" s="1"/>
  <c r="F71" i="2"/>
  <c r="F72" i="2" s="1"/>
  <c r="J69" i="2"/>
  <c r="F69" i="2"/>
  <c r="O63" i="2"/>
  <c r="O62" i="2"/>
  <c r="N61" i="2"/>
  <c r="N71" i="2" s="1"/>
  <c r="L61" i="2"/>
  <c r="L71" i="2" s="1"/>
  <c r="K61" i="2"/>
  <c r="K71" i="2" s="1"/>
  <c r="J61" i="2"/>
  <c r="I61" i="2"/>
  <c r="I71" i="2" s="1"/>
  <c r="H61" i="2"/>
  <c r="H71" i="2" s="1"/>
  <c r="G61" i="2"/>
  <c r="G71" i="2" s="1"/>
  <c r="F61" i="2"/>
  <c r="E61" i="2"/>
  <c r="E71" i="2" s="1"/>
  <c r="D61" i="2"/>
  <c r="D71" i="2" s="1"/>
  <c r="O60" i="2"/>
  <c r="N59" i="2"/>
  <c r="N69" i="2" s="1"/>
  <c r="D82" i="2" s="1"/>
  <c r="L59" i="2"/>
  <c r="K59" i="2"/>
  <c r="J59" i="2"/>
  <c r="I59" i="2"/>
  <c r="I69" i="2" s="1"/>
  <c r="H59" i="2"/>
  <c r="G59" i="2"/>
  <c r="F59" i="2"/>
  <c r="E59" i="2"/>
  <c r="E69" i="2" s="1"/>
  <c r="D59" i="2"/>
  <c r="O53" i="2"/>
  <c r="O52" i="2"/>
  <c r="O51" i="2"/>
  <c r="K51" i="2"/>
  <c r="O50" i="2"/>
  <c r="O49" i="2"/>
  <c r="K49" i="2"/>
  <c r="D42" i="2"/>
  <c r="D37" i="2"/>
  <c r="D34" i="2"/>
  <c r="K37" i="2" s="1"/>
  <c r="O27" i="2"/>
  <c r="M26" i="2"/>
  <c r="G25" i="2"/>
  <c r="J24" i="2"/>
  <c r="F24" i="2"/>
  <c r="O18" i="2"/>
  <c r="N17" i="2"/>
  <c r="N26" i="2" s="1"/>
  <c r="J17" i="2"/>
  <c r="J26" i="2" s="1"/>
  <c r="I17" i="2"/>
  <c r="I26" i="2" s="1"/>
  <c r="F17" i="2"/>
  <c r="F26" i="2" s="1"/>
  <c r="E17" i="2"/>
  <c r="E26" i="2" s="1"/>
  <c r="N16" i="2"/>
  <c r="N14" i="2" s="1"/>
  <c r="L16" i="2"/>
  <c r="L17" i="2" s="1"/>
  <c r="L26" i="2" s="1"/>
  <c r="J16" i="2"/>
  <c r="J25" i="2" s="1"/>
  <c r="I16" i="2"/>
  <c r="I14" i="2" s="1"/>
  <c r="I23" i="2" s="1"/>
  <c r="H16" i="2"/>
  <c r="H17" i="2" s="1"/>
  <c r="H26" i="2" s="1"/>
  <c r="G16" i="2"/>
  <c r="G17" i="2" s="1"/>
  <c r="G26" i="2" s="1"/>
  <c r="F16" i="2"/>
  <c r="F25" i="2" s="1"/>
  <c r="E16" i="2"/>
  <c r="E14" i="2" s="1"/>
  <c r="E23" i="2" s="1"/>
  <c r="D16" i="2"/>
  <c r="D17" i="2" s="1"/>
  <c r="D26" i="2" s="1"/>
  <c r="J15" i="2"/>
  <c r="G15" i="2"/>
  <c r="G24" i="2" s="1"/>
  <c r="F15" i="2"/>
  <c r="J14" i="2"/>
  <c r="J23" i="2" s="1"/>
  <c r="G14" i="2"/>
  <c r="G23" i="2" s="1"/>
  <c r="F14" i="2"/>
  <c r="F23" i="2" s="1"/>
  <c r="O9" i="2"/>
  <c r="O8" i="2"/>
  <c r="O7" i="2"/>
  <c r="K7" i="2"/>
  <c r="K16" i="2" s="1"/>
  <c r="O6" i="2"/>
  <c r="O5" i="2"/>
  <c r="K5" i="2"/>
  <c r="H45" i="4"/>
  <c r="H44" i="4"/>
  <c r="H43" i="4"/>
  <c r="H41" i="4"/>
  <c r="H37" i="4"/>
  <c r="G37" i="4"/>
  <c r="F37" i="4"/>
  <c r="E37" i="4"/>
  <c r="D37" i="4"/>
  <c r="H24" i="4"/>
  <c r="H23" i="4"/>
  <c r="H22" i="4"/>
  <c r="H20" i="4"/>
  <c r="H15" i="4"/>
  <c r="D15" i="4"/>
  <c r="H14" i="4"/>
  <c r="G14" i="4"/>
  <c r="D14" i="4"/>
  <c r="H13" i="4"/>
  <c r="G13" i="4"/>
  <c r="F13" i="4"/>
  <c r="D13" i="4"/>
  <c r="J12" i="4"/>
  <c r="J13" i="4" s="1"/>
  <c r="H12" i="4"/>
  <c r="G12" i="4"/>
  <c r="G15" i="4" s="1"/>
  <c r="F12" i="4"/>
  <c r="F14" i="4" s="1"/>
  <c r="E12" i="4"/>
  <c r="E13" i="4" s="1"/>
  <c r="D12" i="4"/>
  <c r="H9" i="4"/>
  <c r="H16" i="4" s="1"/>
  <c r="G9" i="4"/>
  <c r="G16" i="4" s="1"/>
  <c r="F9" i="4"/>
  <c r="E9" i="4"/>
  <c r="D9" i="4"/>
  <c r="D16" i="4" s="1"/>
  <c r="K7" i="4"/>
  <c r="K6" i="4"/>
  <c r="K5" i="4"/>
  <c r="L32" i="5"/>
  <c r="L31" i="5"/>
  <c r="L35" i="5"/>
  <c r="L33" i="5"/>
  <c r="L38" i="5"/>
  <c r="L25" i="5"/>
  <c r="L24" i="5"/>
  <c r="L23" i="5"/>
  <c r="L20" i="5"/>
  <c r="L17" i="5"/>
  <c r="I22" i="5"/>
  <c r="L16" i="5"/>
  <c r="E22" i="5"/>
  <c r="F22" i="5"/>
  <c r="G22" i="5"/>
  <c r="H22" i="5"/>
  <c r="H23" i="5" s="1"/>
  <c r="D22" i="5"/>
  <c r="D15" i="5"/>
  <c r="D16" i="5" s="1"/>
  <c r="L22" i="5"/>
  <c r="E23" i="5"/>
  <c r="F23" i="5"/>
  <c r="G23" i="5"/>
  <c r="D23" i="5"/>
  <c r="E21" i="5"/>
  <c r="F21" i="5"/>
  <c r="G21" i="5"/>
  <c r="H21" i="5"/>
  <c r="I21" i="5"/>
  <c r="D21" i="5"/>
  <c r="E20" i="5"/>
  <c r="F20" i="5"/>
  <c r="G20" i="5"/>
  <c r="H20" i="5"/>
  <c r="I20" i="5"/>
  <c r="D20" i="5"/>
  <c r="E19" i="5"/>
  <c r="F19" i="5"/>
  <c r="G19" i="5"/>
  <c r="H19" i="5"/>
  <c r="I19" i="5"/>
  <c r="D19" i="5"/>
  <c r="J13" i="5"/>
  <c r="J14" i="5"/>
  <c r="J12" i="5"/>
  <c r="E16" i="5"/>
  <c r="F16" i="5"/>
  <c r="G16" i="5"/>
  <c r="H16" i="5"/>
  <c r="I16" i="5"/>
  <c r="E15" i="5"/>
  <c r="F15" i="5"/>
  <c r="G15" i="5"/>
  <c r="H15" i="5"/>
  <c r="I15" i="5"/>
  <c r="F14" i="5"/>
  <c r="G14" i="5"/>
  <c r="H14" i="5"/>
  <c r="I14" i="5"/>
  <c r="D14" i="5"/>
  <c r="E14" i="5"/>
  <c r="F12" i="5"/>
  <c r="G12" i="5"/>
  <c r="H12" i="5"/>
  <c r="I12" i="5"/>
  <c r="D12" i="5"/>
  <c r="E12" i="5"/>
  <c r="F13" i="5"/>
  <c r="G13" i="5"/>
  <c r="H13" i="5"/>
  <c r="I13" i="5"/>
  <c r="D13" i="5"/>
  <c r="E13" i="5"/>
  <c r="J6" i="5"/>
  <c r="J7" i="5"/>
  <c r="J5" i="5"/>
  <c r="O60" i="3"/>
  <c r="O57" i="3"/>
  <c r="O53" i="3"/>
  <c r="O59" i="3" s="1"/>
  <c r="O51" i="3"/>
  <c r="O50" i="3"/>
  <c r="O54" i="3"/>
  <c r="O52" i="3"/>
  <c r="F56" i="3"/>
  <c r="G56" i="3"/>
  <c r="H56" i="3"/>
  <c r="I56" i="3"/>
  <c r="E56" i="3"/>
  <c r="F55" i="3"/>
  <c r="G55" i="3"/>
  <c r="H55" i="3"/>
  <c r="I55" i="3"/>
  <c r="J55" i="3"/>
  <c r="K55" i="3"/>
  <c r="E55" i="3"/>
  <c r="G53" i="3"/>
  <c r="H53" i="3"/>
  <c r="I53" i="3"/>
  <c r="J53" i="3"/>
  <c r="K53" i="3"/>
  <c r="F53" i="3"/>
  <c r="L46" i="3"/>
  <c r="L47" i="3"/>
  <c r="L45" i="3"/>
  <c r="F45" i="3"/>
  <c r="G45" i="3"/>
  <c r="H45" i="3"/>
  <c r="I45" i="3"/>
  <c r="J45" i="3"/>
  <c r="K45" i="3"/>
  <c r="E45" i="3"/>
  <c r="F46" i="3"/>
  <c r="G46" i="3"/>
  <c r="H46" i="3"/>
  <c r="I46" i="3"/>
  <c r="J46" i="3"/>
  <c r="K46" i="3"/>
  <c r="E46" i="3"/>
  <c r="L39" i="3"/>
  <c r="L40" i="3"/>
  <c r="L38" i="3"/>
  <c r="L22" i="3"/>
  <c r="P30" i="3"/>
  <c r="P24" i="3"/>
  <c r="P27" i="3"/>
  <c r="P22" i="3"/>
  <c r="P21" i="3"/>
  <c r="F23" i="3"/>
  <c r="G23" i="3"/>
  <c r="H23" i="3"/>
  <c r="I23" i="3"/>
  <c r="E23" i="3"/>
  <c r="F22" i="3"/>
  <c r="G22" i="3"/>
  <c r="H22" i="3"/>
  <c r="I22" i="3"/>
  <c r="J22" i="3"/>
  <c r="E22" i="3"/>
  <c r="H19" i="3"/>
  <c r="I19" i="3"/>
  <c r="J19" i="3"/>
  <c r="L19" i="3"/>
  <c r="E19" i="3"/>
  <c r="F19" i="3"/>
  <c r="G19" i="3"/>
  <c r="E20" i="3"/>
  <c r="F20" i="3"/>
  <c r="H20" i="3"/>
  <c r="I20" i="3"/>
  <c r="J20" i="3"/>
  <c r="L20" i="3"/>
  <c r="G20" i="3"/>
  <c r="M13" i="3"/>
  <c r="M14" i="3"/>
  <c r="M12" i="3"/>
  <c r="F16" i="3"/>
  <c r="G16" i="3"/>
  <c r="H16" i="3"/>
  <c r="I16" i="3"/>
  <c r="E16" i="3"/>
  <c r="F15" i="3"/>
  <c r="G15" i="3"/>
  <c r="H15" i="3"/>
  <c r="I15" i="3"/>
  <c r="J15" i="3"/>
  <c r="E15" i="3"/>
  <c r="G13" i="3"/>
  <c r="H13" i="3"/>
  <c r="I13" i="3"/>
  <c r="J13" i="3"/>
  <c r="L13" i="3"/>
  <c r="E13" i="3"/>
  <c r="F13" i="3"/>
  <c r="M6" i="3"/>
  <c r="M7" i="3"/>
  <c r="M5" i="3"/>
  <c r="P20" i="3"/>
  <c r="P28" i="3"/>
  <c r="L28" i="6"/>
  <c r="L24" i="6"/>
  <c r="L23" i="6"/>
  <c r="L26" i="6"/>
  <c r="L21" i="6"/>
  <c r="L17" i="6"/>
  <c r="L16" i="6"/>
  <c r="I13" i="6"/>
  <c r="L15" i="6"/>
  <c r="L12" i="6"/>
  <c r="L10" i="6"/>
  <c r="F14" i="6"/>
  <c r="G14" i="6"/>
  <c r="H14" i="6"/>
  <c r="E14" i="6"/>
  <c r="F13" i="6"/>
  <c r="G13" i="6"/>
  <c r="H13" i="6"/>
  <c r="E13" i="6"/>
  <c r="F11" i="6"/>
  <c r="G11" i="6"/>
  <c r="H11" i="6"/>
  <c r="I11" i="6"/>
  <c r="E11" i="6"/>
  <c r="F12" i="6"/>
  <c r="G12" i="6"/>
  <c r="H12" i="6"/>
  <c r="I12" i="6"/>
  <c r="E12" i="6"/>
  <c r="J6" i="6"/>
  <c r="J5" i="6"/>
  <c r="K72" i="2" l="1"/>
  <c r="K70" i="2"/>
  <c r="G69" i="2"/>
  <c r="K25" i="2"/>
  <c r="K15" i="2"/>
  <c r="K24" i="2" s="1"/>
  <c r="K17" i="2"/>
  <c r="K26" i="2" s="1"/>
  <c r="K14" i="2"/>
  <c r="K23" i="2" s="1"/>
  <c r="D69" i="2"/>
  <c r="H69" i="2"/>
  <c r="L69" i="2"/>
  <c r="E72" i="2"/>
  <c r="E70" i="2"/>
  <c r="I72" i="2"/>
  <c r="I70" i="2"/>
  <c r="D80" i="2"/>
  <c r="N72" i="2"/>
  <c r="D87" i="2" s="1"/>
  <c r="N70" i="2"/>
  <c r="D83" i="2" s="1"/>
  <c r="N23" i="2"/>
  <c r="O14" i="2"/>
  <c r="G72" i="2"/>
  <c r="G70" i="2"/>
  <c r="D40" i="2"/>
  <c r="O26" i="2"/>
  <c r="K69" i="2"/>
  <c r="D72" i="2"/>
  <c r="D70" i="2"/>
  <c r="H72" i="2"/>
  <c r="H70" i="2"/>
  <c r="L72" i="2"/>
  <c r="L70" i="2"/>
  <c r="L15" i="2"/>
  <c r="L24" i="2" s="1"/>
  <c r="H25" i="2"/>
  <c r="H15" i="2"/>
  <c r="H24" i="2" s="1"/>
  <c r="O17" i="2"/>
  <c r="D25" i="2"/>
  <c r="L25" i="2"/>
  <c r="D14" i="2"/>
  <c r="D23" i="2" s="1"/>
  <c r="H14" i="2"/>
  <c r="H23" i="2" s="1"/>
  <c r="L14" i="2"/>
  <c r="L23" i="2" s="1"/>
  <c r="E15" i="2"/>
  <c r="E24" i="2" s="1"/>
  <c r="I15" i="2"/>
  <c r="I24" i="2" s="1"/>
  <c r="N15" i="2"/>
  <c r="O16" i="2"/>
  <c r="E25" i="2"/>
  <c r="I25" i="2"/>
  <c r="N25" i="2"/>
  <c r="F70" i="2"/>
  <c r="J70" i="2"/>
  <c r="D15" i="2"/>
  <c r="D24" i="2" s="1"/>
  <c r="O59" i="2"/>
  <c r="O61" i="2"/>
  <c r="F16" i="4"/>
  <c r="K13" i="4"/>
  <c r="K12" i="4"/>
  <c r="E15" i="4"/>
  <c r="E16" i="4" s="1"/>
  <c r="J15" i="4"/>
  <c r="E14" i="4"/>
  <c r="J14" i="4"/>
  <c r="K14" i="4" s="1"/>
  <c r="F15" i="4"/>
  <c r="L36" i="5"/>
  <c r="L37" i="5"/>
  <c r="O58" i="3"/>
  <c r="P29" i="3"/>
  <c r="L27" i="6"/>
  <c r="O25" i="2" l="1"/>
  <c r="D33" i="2"/>
  <c r="N24" i="2"/>
  <c r="O15" i="2"/>
  <c r="O23" i="2"/>
  <c r="D35" i="2"/>
  <c r="K82" i="2"/>
  <c r="K80" i="2"/>
  <c r="K86" i="2"/>
  <c r="K83" i="2"/>
  <c r="K81" i="2"/>
  <c r="K36" i="2" l="1"/>
  <c r="K39" i="2"/>
  <c r="K35" i="2"/>
  <c r="K33" i="2"/>
  <c r="O24" i="2"/>
  <c r="D36" i="2"/>
  <c r="K34" i="2" s="1"/>
</calcChain>
</file>

<file path=xl/sharedStrings.xml><?xml version="1.0" encoding="utf-8"?>
<sst xmlns="http://schemas.openxmlformats.org/spreadsheetml/2006/main" count="557" uniqueCount="133">
  <si>
    <t>𝑍 = 4𝑎 + b</t>
  </si>
  <si>
    <t>𝑎 + 𝑏 ≤ 150</t>
  </si>
  <si>
    <t>2𝑎 + 𝑏 ≤ 80</t>
  </si>
  <si>
    <t>Cj</t>
  </si>
  <si>
    <t>𝑍 = 4𝑎 + b + 0h1 + 0h2</t>
  </si>
  <si>
    <t>h1</t>
  </si>
  <si>
    <t>h2</t>
  </si>
  <si>
    <t>Zj</t>
  </si>
  <si>
    <t>Cj-Zj</t>
  </si>
  <si>
    <t>a</t>
  </si>
  <si>
    <t>b</t>
  </si>
  <si>
    <t>Cociente</t>
  </si>
  <si>
    <t>𝑎 + 𝑏 + h1 = 150</t>
  </si>
  <si>
    <t>2𝑎 + 𝑏 + h2 = 80</t>
  </si>
  <si>
    <t>Ya no hay positivos en Cj - Zj</t>
  </si>
  <si>
    <t>Z</t>
  </si>
  <si>
    <t>r1</t>
  </si>
  <si>
    <t>r2</t>
  </si>
  <si>
    <t>Ya no hay negativos en Cj - Zj</t>
  </si>
  <si>
    <t>Concuerda con el método gráfico</t>
  </si>
  <si>
    <t>𝑍 = 𝑥 + 3y</t>
  </si>
  <si>
    <t>𝑥 + 𝑦 ≥ 10</t>
  </si>
  <si>
    <t>2𝑥 + 2𝑦 ≤ 25</t>
  </si>
  <si>
    <t>𝑥 ≤ 8</t>
  </si>
  <si>
    <t>𝑥 + 𝑦 -h1 + A1 = 10</t>
  </si>
  <si>
    <t>M</t>
  </si>
  <si>
    <t>x</t>
  </si>
  <si>
    <t>y</t>
  </si>
  <si>
    <t>h3</t>
  </si>
  <si>
    <t>A1</t>
  </si>
  <si>
    <t>Cj - Zj</t>
  </si>
  <si>
    <t>2𝑥 + 2𝑦 + h2 = 25</t>
  </si>
  <si>
    <t>-M</t>
  </si>
  <si>
    <t>0</t>
  </si>
  <si>
    <t>3+M</t>
  </si>
  <si>
    <t>1+M</t>
  </si>
  <si>
    <t>r3</t>
  </si>
  <si>
    <t>3-M</t>
  </si>
  <si>
    <t>𝑍 = 𝑥 + 3y + 0h1 + 0h2 + 0h3 - MA1</t>
  </si>
  <si>
    <t>𝑥 + h3 = 8</t>
  </si>
  <si>
    <t>Cj -Zj</t>
  </si>
  <si>
    <t>𝑍 = 𝑥 + 3y + 0h1 + 0h2 + 0h3 + MA1</t>
  </si>
  <si>
    <t>1-M</t>
  </si>
  <si>
    <t>M-1</t>
  </si>
  <si>
    <t>M - 3</t>
  </si>
  <si>
    <t>Ambos puntos concuerdan</t>
  </si>
  <si>
    <t>3𝑚 + 𝑛 ≤ 14</t>
  </si>
  <si>
    <t>𝑚 + 5𝑛 ≤ 20</t>
  </si>
  <si>
    <t>𝑚 ≤ 𝑛 − 10</t>
  </si>
  <si>
    <t>𝑍 = 𝑚 + 2n</t>
  </si>
  <si>
    <t>𝑍 = 𝑚 + 2n + 0h1 +0h2 +0h3</t>
  </si>
  <si>
    <t>m</t>
  </si>
  <si>
    <t>n</t>
  </si>
  <si>
    <t>3𝑚 + 𝑛 + h1 = 14</t>
  </si>
  <si>
    <t>𝑚 + 5𝑛 + h2 = 20</t>
  </si>
  <si>
    <t>𝑚 - n + h3 = − 10</t>
  </si>
  <si>
    <t>No hay área de solución, el error se notaba desde las h3 negativas</t>
  </si>
  <si>
    <t>Z = 0.1x + 0.5y</t>
  </si>
  <si>
    <t>Maximizar</t>
  </si>
  <si>
    <t>4x + 3y ≤ 30</t>
  </si>
  <si>
    <t>6x + y ≤ 36</t>
  </si>
  <si>
    <t>x - y ≤ 20</t>
  </si>
  <si>
    <t>x ≥ 0</t>
  </si>
  <si>
    <t>y ≥ 0</t>
  </si>
  <si>
    <t>4x + 3y + h1 + 0h2 + 0h3 = 30</t>
  </si>
  <si>
    <t>6x + y + 0h1 + h2 + 0h3= 36</t>
  </si>
  <si>
    <t>x - y + 0h1 + 0h2 + h3 = 20</t>
  </si>
  <si>
    <t>Z = 0.1x + 0.5y + 0h1 + 0h2 + 0h3</t>
  </si>
  <si>
    <t>1/3h1</t>
  </si>
  <si>
    <t>-y+h2</t>
  </si>
  <si>
    <t>y+h3</t>
  </si>
  <si>
    <t>x=</t>
  </si>
  <si>
    <t>y=</t>
  </si>
  <si>
    <t>h1=</t>
  </si>
  <si>
    <t>h2=</t>
  </si>
  <si>
    <t>h3=</t>
  </si>
  <si>
    <t>Zj=</t>
  </si>
  <si>
    <t>Minimizar</t>
  </si>
  <si>
    <t>Z = 4x + 3y</t>
  </si>
  <si>
    <t>3x + 2y ≤ 25</t>
  </si>
  <si>
    <t>x ≤ 5</t>
  </si>
  <si>
    <t>8x ≤ 21 - 6y</t>
  </si>
  <si>
    <t>h4</t>
  </si>
  <si>
    <t>h5</t>
  </si>
  <si>
    <t>A2</t>
  </si>
  <si>
    <t>x ≥ -2</t>
  </si>
  <si>
    <t>y ≥ 1</t>
  </si>
  <si>
    <t>3x + 2y + h1 = 25</t>
  </si>
  <si>
    <t>x + h2 = 5</t>
  </si>
  <si>
    <t>8x + 6y + h3 = 21</t>
  </si>
  <si>
    <t>4 + M</t>
  </si>
  <si>
    <t>3 + M</t>
  </si>
  <si>
    <t>x - h4 + A1 = -2</t>
  </si>
  <si>
    <t>y - h5 + A2 = 1</t>
  </si>
  <si>
    <t>-3x + h1</t>
  </si>
  <si>
    <t>Z = 4x + 3y + 0h1 + 0h2 + 0h3 + 0h4 + 0h5 - MA1 - MA2</t>
  </si>
  <si>
    <t>-x+h2</t>
  </si>
  <si>
    <t>1/8h3</t>
  </si>
  <si>
    <t>-x + A1</t>
  </si>
  <si>
    <t>3 - 1/4M</t>
  </si>
  <si>
    <t>1/2 + 1/8M</t>
  </si>
  <si>
    <t>21/8 + 29/8M</t>
  </si>
  <si>
    <t>1/4M</t>
  </si>
  <si>
    <t>-1/2-1/8M</t>
  </si>
  <si>
    <t>1/4y + h1</t>
  </si>
  <si>
    <t>3/4y + h2</t>
  </si>
  <si>
    <t>-3/4y + x</t>
  </si>
  <si>
    <t>3/4y + A1</t>
  </si>
  <si>
    <t>3/4M</t>
  </si>
  <si>
    <t>-3/4M</t>
  </si>
  <si>
    <t>10 1 / 2 + 3 7/8M</t>
  </si>
  <si>
    <t>-1/4M</t>
  </si>
  <si>
    <t>h4=</t>
  </si>
  <si>
    <t>h5=</t>
  </si>
  <si>
    <t>A1=</t>
  </si>
  <si>
    <t>A2=</t>
  </si>
  <si>
    <t>Z = 4x + 3y + 0h1 + 0h2 + 0h3 + 0h4 + 0h5 + MA1 + MA2</t>
  </si>
  <si>
    <t>4 - M</t>
  </si>
  <si>
    <t>3 - M</t>
  </si>
  <si>
    <t>-2y + h1</t>
  </si>
  <si>
    <t>-6y + h3</t>
  </si>
  <si>
    <t>3 - 2M</t>
  </si>
  <si>
    <t>-x + h2</t>
  </si>
  <si>
    <t>1/2 - 1/8M</t>
  </si>
  <si>
    <t>10 1/2 - 3 7/8 M</t>
  </si>
  <si>
    <t>-1/2 + 1/8M</t>
  </si>
  <si>
    <t>Como no contaba con no negatividad, los puntos no cuadran con el área real</t>
  </si>
  <si>
    <t>Cruz Cruz Juan Paul</t>
  </si>
  <si>
    <t>Paul Cruz</t>
  </si>
  <si>
    <t>Martínez Coronel Brayan Yosafat</t>
  </si>
  <si>
    <t>Yosafat Coronel</t>
  </si>
  <si>
    <t>Martínez Méndez Eduardo Isaí</t>
  </si>
  <si>
    <t>Eduardo Isaí Martínez Méndez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</si>
</sst>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/>
    <xf numFmtId="0" fontId="0" fillId="0" borderId="0" xfId="0" quotePrefix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3" borderId="1" xfId="0" applyFill="1" applyBorder="1"/>
    <xf numFmtId="49" fontId="0" fillId="0" borderId="0" xfId="0" applyNumberFormat="1" applyFill="1"/>
    <xf numFmtId="0" fontId="0" fillId="0" borderId="0" xfId="0" quotePrefix="1" applyFill="1"/>
    <xf numFmtId="49" fontId="0" fillId="0" borderId="0" xfId="0" quotePrefix="1" applyNumberFormat="1"/>
    <xf numFmtId="0" fontId="0" fillId="0" borderId="0" xfId="0" applyNumberFormat="1" applyFill="1"/>
    <xf numFmtId="0" fontId="0" fillId="3" borderId="0" xfId="0" applyNumberFormat="1" applyFill="1"/>
    <xf numFmtId="0" fontId="0" fillId="0" borderId="0" xfId="0" applyFill="1" applyBorder="1"/>
    <xf numFmtId="0" fontId="0" fillId="0" borderId="0" xfId="0" quotePrefix="1" applyFill="1" applyBorder="1"/>
    <xf numFmtId="49" fontId="0" fillId="0" borderId="0" xfId="0" applyNumberFormat="1" applyFill="1" applyBorder="1"/>
    <xf numFmtId="49" fontId="0" fillId="0" borderId="0" xfId="0" quotePrefix="1" applyNumberFormat="1" applyFill="1" applyBorder="1"/>
    <xf numFmtId="0" fontId="0" fillId="3" borderId="0" xfId="0" applyFill="1" applyBorder="1"/>
    <xf numFmtId="49" fontId="0" fillId="3" borderId="0" xfId="0" applyNumberFormat="1" applyFill="1" applyBorder="1"/>
    <xf numFmtId="0" fontId="0" fillId="4" borderId="0" xfId="0" applyFill="1"/>
    <xf numFmtId="0" fontId="1" fillId="0" borderId="0" xfId="0" applyFont="1"/>
    <xf numFmtId="164" fontId="0" fillId="5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4" fontId="0" fillId="0" borderId="0" xfId="0" quotePrefix="1" applyNumberFormat="1" applyAlignment="1">
      <alignment horizontal="left"/>
    </xf>
    <xf numFmtId="0" fontId="0" fillId="3" borderId="1" xfId="0" quotePrefix="1" applyFill="1" applyBorder="1"/>
    <xf numFmtId="0" fontId="0" fillId="0" borderId="1" xfId="0" quotePrefix="1" applyBorder="1"/>
    <xf numFmtId="164" fontId="0" fillId="0" borderId="0" xfId="0" applyNumberFormat="1"/>
    <xf numFmtId="0" fontId="0" fillId="5" borderId="0" xfId="0" applyFill="1"/>
    <xf numFmtId="164" fontId="0" fillId="5" borderId="0" xfId="0" applyNumberFormat="1" applyFill="1"/>
    <xf numFmtId="0" fontId="0" fillId="5" borderId="0" xfId="0" quotePrefix="1" applyFill="1"/>
    <xf numFmtId="164" fontId="0" fillId="0" borderId="0" xfId="0" quotePrefix="1" applyNumberFormat="1" applyAlignment="1">
      <alignment horizontal="center"/>
    </xf>
    <xf numFmtId="164" fontId="0" fillId="3" borderId="1" xfId="0" applyNumberFormat="1" applyFill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164" fontId="0" fillId="0" borderId="1" xfId="0" quotePrefix="1" applyNumberFormat="1" applyBorder="1" applyAlignment="1">
      <alignment horizontal="left"/>
    </xf>
    <xf numFmtId="164" fontId="0" fillId="0" borderId="1" xfId="0" quotePrefix="1" applyNumberFormat="1" applyBorder="1"/>
    <xf numFmtId="164" fontId="0" fillId="0" borderId="1" xfId="0" quotePrefix="1" applyNumberFormat="1" applyBorder="1" applyAlignment="1">
      <alignment horizontal="center"/>
    </xf>
    <xf numFmtId="164" fontId="0" fillId="0" borderId="1" xfId="0" applyNumberFormat="1" applyBorder="1"/>
    <xf numFmtId="164" fontId="0" fillId="0" borderId="0" xfId="0" quotePrefix="1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10584</xdr:colOff>
      <xdr:row>3</xdr:row>
      <xdr:rowOff>0</xdr:rowOff>
    </xdr:from>
    <xdr:to>
      <xdr:col>16</xdr:col>
      <xdr:colOff>1377</xdr:colOff>
      <xdr:row>28</xdr:row>
      <xdr:rowOff>10191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878905-1B1C-4E21-86AC-4ADE05046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6584" y="571500"/>
          <a:ext cx="2276793" cy="47726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33</xdr:row>
      <xdr:rowOff>0</xdr:rowOff>
    </xdr:from>
    <xdr:to>
      <xdr:col>20</xdr:col>
      <xdr:colOff>143320</xdr:colOff>
      <xdr:row>51</xdr:row>
      <xdr:rowOff>95742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05ED7C-A6E5-4DC7-B31B-42FBF92F4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46000" y="6286500"/>
          <a:ext cx="3191320" cy="35247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16</xdr:row>
      <xdr:rowOff>19050</xdr:rowOff>
    </xdr:from>
    <xdr:to>
      <xdr:col>14</xdr:col>
      <xdr:colOff>743265</xdr:colOff>
      <xdr:row>31</xdr:row>
      <xdr:rowOff>38501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036EEB-3187-4A74-A5D2-032AEB67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3067050"/>
          <a:ext cx="2257740" cy="28769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745067</xdr:colOff>
      <xdr:row>11</xdr:row>
      <xdr:rowOff>85725</xdr:rowOff>
    </xdr:from>
    <xdr:to>
      <xdr:col>18</xdr:col>
      <xdr:colOff>364652</xdr:colOff>
      <xdr:row>34</xdr:row>
      <xdr:rowOff>181600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570EE8-6245-408A-A517-EAE77F46D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37234" y="2181225"/>
          <a:ext cx="4191585" cy="4477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26</xdr:row>
      <xdr:rowOff>0</xdr:rowOff>
    </xdr:from>
    <xdr:to>
      <xdr:col>21</xdr:col>
      <xdr:colOff>457796</xdr:colOff>
      <xdr:row>44</xdr:row>
      <xdr:rowOff>48110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750A37-2E54-4C50-8982-45407FE30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92300" y="4953000"/>
          <a:ext cx="4267796" cy="3477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"/>
  <sheetViews>
    <sheetView tabSelected="1" workbookViewId="0">
      <selection activeCell="F8" sqref="F8"/>
    </sheetView>
  </sheetViews>
  <sheetFormatPr baseColWidth="10" defaultColWidth="9.140625" defaultRowHeight="15" x14ac:dyDescent="0.25"/>
  <cols>
    <col min="2" max="2" width="32" bestFit="1" customWidth="1"/>
    <col min="4" max="4" width="29.42578125" bestFit="1" customWidth="1"/>
  </cols>
  <sheetData>
    <row r="2" spans="2:4" ht="15.75" x14ac:dyDescent="0.25">
      <c r="B2" s="42" t="s">
        <v>127</v>
      </c>
      <c r="D2" s="42" t="s">
        <v>128</v>
      </c>
    </row>
    <row r="3" spans="2:4" ht="15.75" x14ac:dyDescent="0.25">
      <c r="B3" s="42" t="s">
        <v>129</v>
      </c>
      <c r="D3" s="42" t="s">
        <v>130</v>
      </c>
    </row>
    <row r="4" spans="2:4" ht="15.75" x14ac:dyDescent="0.25">
      <c r="B4" s="42" t="s">
        <v>131</v>
      </c>
      <c r="D4" s="42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E49E-5DCF-4298-A188-F8C87C9646EE}">
  <dimension ref="A1:L30"/>
  <sheetViews>
    <sheetView zoomScale="90" zoomScaleNormal="90" workbookViewId="0">
      <selection activeCell="Q27" sqref="Q27"/>
    </sheetView>
  </sheetViews>
  <sheetFormatPr baseColWidth="10"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  <c r="D2" t="s">
        <v>3</v>
      </c>
      <c r="E2" s="1">
        <v>4</v>
      </c>
      <c r="F2" s="1">
        <v>1</v>
      </c>
      <c r="G2" s="1">
        <v>0</v>
      </c>
      <c r="H2" s="1">
        <v>0</v>
      </c>
    </row>
    <row r="3" spans="1:12" x14ac:dyDescent="0.25">
      <c r="A3" t="s">
        <v>2</v>
      </c>
    </row>
    <row r="4" spans="1:12" x14ac:dyDescent="0.25">
      <c r="E4" t="s">
        <v>9</v>
      </c>
      <c r="F4" t="s">
        <v>10</v>
      </c>
      <c r="G4" t="s">
        <v>5</v>
      </c>
      <c r="H4" t="s">
        <v>6</v>
      </c>
      <c r="J4" t="s">
        <v>11</v>
      </c>
    </row>
    <row r="5" spans="1:12" x14ac:dyDescent="0.25">
      <c r="A5" t="s">
        <v>4</v>
      </c>
      <c r="D5" t="s">
        <v>5</v>
      </c>
      <c r="E5" s="1">
        <v>1</v>
      </c>
      <c r="F5">
        <v>1</v>
      </c>
      <c r="G5">
        <v>1</v>
      </c>
      <c r="H5">
        <v>0</v>
      </c>
      <c r="I5">
        <v>150</v>
      </c>
      <c r="J5">
        <f>I5 / E5</f>
        <v>150</v>
      </c>
    </row>
    <row r="6" spans="1:12" x14ac:dyDescent="0.25">
      <c r="A6" t="s">
        <v>12</v>
      </c>
      <c r="D6" t="s">
        <v>6</v>
      </c>
      <c r="E6" s="1">
        <v>2</v>
      </c>
      <c r="F6" s="1">
        <v>1</v>
      </c>
      <c r="G6" s="1">
        <v>0</v>
      </c>
      <c r="H6" s="1">
        <v>1</v>
      </c>
      <c r="I6" s="1">
        <v>80</v>
      </c>
      <c r="J6">
        <f>I6 / E6</f>
        <v>40</v>
      </c>
    </row>
    <row r="7" spans="1:12" x14ac:dyDescent="0.25">
      <c r="A7" t="s">
        <v>13</v>
      </c>
      <c r="D7" t="s">
        <v>7</v>
      </c>
      <c r="E7" s="1">
        <v>0</v>
      </c>
      <c r="F7">
        <v>0</v>
      </c>
      <c r="G7">
        <v>0</v>
      </c>
      <c r="H7">
        <v>0</v>
      </c>
    </row>
    <row r="8" spans="1:12" x14ac:dyDescent="0.25">
      <c r="D8" t="s">
        <v>8</v>
      </c>
      <c r="E8" s="1">
        <v>4</v>
      </c>
      <c r="F8">
        <v>1</v>
      </c>
      <c r="G8">
        <v>0</v>
      </c>
      <c r="H8">
        <v>0</v>
      </c>
    </row>
    <row r="10" spans="1:12" x14ac:dyDescent="0.25">
      <c r="E10" t="s">
        <v>9</v>
      </c>
      <c r="F10" t="s">
        <v>10</v>
      </c>
      <c r="G10" t="s">
        <v>5</v>
      </c>
      <c r="H10" t="s">
        <v>6</v>
      </c>
      <c r="K10" s="2" t="s">
        <v>9</v>
      </c>
      <c r="L10" s="2">
        <f>I12</f>
        <v>40</v>
      </c>
    </row>
    <row r="11" spans="1:12" x14ac:dyDescent="0.25">
      <c r="D11" t="s">
        <v>5</v>
      </c>
      <c r="E11">
        <f xml:space="preserve"> E5 -E12</f>
        <v>0</v>
      </c>
      <c r="F11">
        <f t="shared" ref="F11:I11" si="0" xml:space="preserve"> F5 -F12</f>
        <v>0.5</v>
      </c>
      <c r="G11">
        <f t="shared" si="0"/>
        <v>1</v>
      </c>
      <c r="H11">
        <f t="shared" si="0"/>
        <v>-0.5</v>
      </c>
      <c r="I11">
        <f t="shared" si="0"/>
        <v>110</v>
      </c>
      <c r="K11" s="2" t="s">
        <v>10</v>
      </c>
      <c r="L11" s="2">
        <v>0</v>
      </c>
    </row>
    <row r="12" spans="1:12" x14ac:dyDescent="0.25">
      <c r="D12" t="s">
        <v>9</v>
      </c>
      <c r="E12">
        <f xml:space="preserve"> E6 / 2</f>
        <v>1</v>
      </c>
      <c r="F12">
        <f t="shared" ref="F12:I12" si="1" xml:space="preserve"> F6 / 2</f>
        <v>0.5</v>
      </c>
      <c r="G12">
        <f t="shared" si="1"/>
        <v>0</v>
      </c>
      <c r="H12">
        <f t="shared" si="1"/>
        <v>0.5</v>
      </c>
      <c r="I12">
        <f t="shared" si="1"/>
        <v>40</v>
      </c>
      <c r="K12" s="2" t="s">
        <v>5</v>
      </c>
      <c r="L12" s="2">
        <f>I11</f>
        <v>110</v>
      </c>
    </row>
    <row r="13" spans="1:12" x14ac:dyDescent="0.25">
      <c r="D13" t="s">
        <v>7</v>
      </c>
      <c r="E13">
        <f xml:space="preserve"> 4 * E12</f>
        <v>4</v>
      </c>
      <c r="F13">
        <f t="shared" ref="F13:I13" si="2" xml:space="preserve"> 4 * F12</f>
        <v>2</v>
      </c>
      <c r="G13">
        <f t="shared" si="2"/>
        <v>0</v>
      </c>
      <c r="H13">
        <f t="shared" si="2"/>
        <v>2</v>
      </c>
      <c r="I13">
        <f t="shared" si="2"/>
        <v>160</v>
      </c>
      <c r="K13" s="2" t="s">
        <v>6</v>
      </c>
      <c r="L13" s="2">
        <v>0</v>
      </c>
    </row>
    <row r="14" spans="1:12" x14ac:dyDescent="0.25">
      <c r="D14" t="s">
        <v>8</v>
      </c>
      <c r="E14">
        <f xml:space="preserve"> E2 - E13</f>
        <v>0</v>
      </c>
      <c r="F14">
        <f t="shared" ref="F14:H14" si="3" xml:space="preserve"> F2 - F13</f>
        <v>-1</v>
      </c>
      <c r="G14">
        <f t="shared" si="3"/>
        <v>0</v>
      </c>
      <c r="H14">
        <f t="shared" si="3"/>
        <v>-2</v>
      </c>
    </row>
    <row r="15" spans="1:12" x14ac:dyDescent="0.25">
      <c r="K15" s="2" t="s">
        <v>15</v>
      </c>
      <c r="L15" s="2">
        <f xml:space="preserve"> 4 * L10</f>
        <v>160</v>
      </c>
    </row>
    <row r="16" spans="1:12" x14ac:dyDescent="0.25">
      <c r="D16" t="s">
        <v>14</v>
      </c>
      <c r="K16" s="2" t="s">
        <v>16</v>
      </c>
      <c r="L16" s="2">
        <f>L10 + L12</f>
        <v>150</v>
      </c>
    </row>
    <row r="17" spans="1:12" x14ac:dyDescent="0.25">
      <c r="K17" s="2" t="s">
        <v>17</v>
      </c>
      <c r="L17" s="2">
        <f xml:space="preserve"> 2 * L10</f>
        <v>80</v>
      </c>
    </row>
    <row r="18" spans="1:12" s="1" customFormat="1" x14ac:dyDescent="0.25"/>
    <row r="20" spans="1:12" x14ac:dyDescent="0.25">
      <c r="A20" t="s">
        <v>4</v>
      </c>
      <c r="D20" t="s">
        <v>3</v>
      </c>
      <c r="E20" s="1">
        <v>4</v>
      </c>
      <c r="F20" s="1">
        <v>1</v>
      </c>
      <c r="G20" s="1">
        <v>0</v>
      </c>
      <c r="H20" s="1">
        <v>0</v>
      </c>
    </row>
    <row r="21" spans="1:12" x14ac:dyDescent="0.25">
      <c r="A21" t="s">
        <v>12</v>
      </c>
      <c r="K21" s="2" t="s">
        <v>9</v>
      </c>
      <c r="L21" s="2">
        <f>0</f>
        <v>0</v>
      </c>
    </row>
    <row r="22" spans="1:12" x14ac:dyDescent="0.25">
      <c r="A22" t="s">
        <v>13</v>
      </c>
      <c r="E22" t="s">
        <v>9</v>
      </c>
      <c r="F22" t="s">
        <v>10</v>
      </c>
      <c r="G22" t="s">
        <v>5</v>
      </c>
      <c r="H22" t="s">
        <v>6</v>
      </c>
      <c r="K22" s="2" t="s">
        <v>10</v>
      </c>
      <c r="L22" s="2">
        <v>0</v>
      </c>
    </row>
    <row r="23" spans="1:12" x14ac:dyDescent="0.25">
      <c r="D23" t="s">
        <v>5</v>
      </c>
      <c r="E23" s="3">
        <v>1</v>
      </c>
      <c r="F23" s="3">
        <v>1</v>
      </c>
      <c r="G23" s="3">
        <v>1</v>
      </c>
      <c r="H23" s="3">
        <v>0</v>
      </c>
      <c r="I23" s="3">
        <v>150</v>
      </c>
      <c r="K23" s="2" t="s">
        <v>5</v>
      </c>
      <c r="L23" s="2">
        <f>I23</f>
        <v>150</v>
      </c>
    </row>
    <row r="24" spans="1:12" x14ac:dyDescent="0.25">
      <c r="D24" t="s">
        <v>6</v>
      </c>
      <c r="E24" s="3">
        <v>2</v>
      </c>
      <c r="F24" s="3">
        <v>1</v>
      </c>
      <c r="G24" s="3">
        <v>0</v>
      </c>
      <c r="H24" s="3">
        <v>1</v>
      </c>
      <c r="I24" s="3">
        <v>80</v>
      </c>
      <c r="K24" s="2" t="s">
        <v>6</v>
      </c>
      <c r="L24" s="2">
        <f>I24</f>
        <v>80</v>
      </c>
    </row>
    <row r="25" spans="1:12" x14ac:dyDescent="0.25">
      <c r="D25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</row>
    <row r="26" spans="1:12" x14ac:dyDescent="0.25">
      <c r="D26" t="s">
        <v>8</v>
      </c>
      <c r="E26" s="3">
        <v>4</v>
      </c>
      <c r="F26" s="3">
        <v>1</v>
      </c>
      <c r="G26" s="3">
        <v>0</v>
      </c>
      <c r="H26" s="3">
        <v>0</v>
      </c>
      <c r="I26" s="3"/>
      <c r="K26" s="2" t="s">
        <v>15</v>
      </c>
      <c r="L26" s="2">
        <f xml:space="preserve"> 4 * L21</f>
        <v>0</v>
      </c>
    </row>
    <row r="27" spans="1:12" x14ac:dyDescent="0.25">
      <c r="K27" s="2" t="s">
        <v>16</v>
      </c>
      <c r="L27" s="2">
        <f>L21 + L23</f>
        <v>150</v>
      </c>
    </row>
    <row r="28" spans="1:12" x14ac:dyDescent="0.25">
      <c r="D28" t="s">
        <v>18</v>
      </c>
      <c r="K28" s="2" t="s">
        <v>17</v>
      </c>
      <c r="L28" s="2">
        <f>L24</f>
        <v>80</v>
      </c>
    </row>
    <row r="30" spans="1:12" x14ac:dyDescent="0.25">
      <c r="K30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D9D10-1803-4629-BCF5-DEB4853655D1}">
  <dimension ref="A1:Q60"/>
  <sheetViews>
    <sheetView topLeftCell="B37" zoomScale="90" zoomScaleNormal="90" workbookViewId="0">
      <selection activeCell="K57" sqref="K57"/>
    </sheetView>
  </sheetViews>
  <sheetFormatPr baseColWidth="10" defaultRowHeight="15" x14ac:dyDescent="0.25"/>
  <cols>
    <col min="1" max="2" width="12.85546875" customWidth="1"/>
    <col min="7" max="7" width="11.85546875" bestFit="1" customWidth="1"/>
    <col min="11" max="11" width="11.85546875" bestFit="1" customWidth="1"/>
  </cols>
  <sheetData>
    <row r="1" spans="1:13" x14ac:dyDescent="0.25">
      <c r="A1" t="s">
        <v>20</v>
      </c>
    </row>
    <row r="2" spans="1:13" x14ac:dyDescent="0.25">
      <c r="A2" t="s">
        <v>21</v>
      </c>
      <c r="D2" t="s">
        <v>3</v>
      </c>
      <c r="E2">
        <v>1</v>
      </c>
      <c r="F2">
        <v>3</v>
      </c>
      <c r="G2">
        <v>0</v>
      </c>
      <c r="H2">
        <v>0</v>
      </c>
      <c r="I2">
        <v>0</v>
      </c>
      <c r="J2" s="4" t="s">
        <v>32</v>
      </c>
      <c r="K2" s="4"/>
    </row>
    <row r="3" spans="1:13" x14ac:dyDescent="0.25">
      <c r="A3" t="s">
        <v>22</v>
      </c>
    </row>
    <row r="4" spans="1:13" x14ac:dyDescent="0.25">
      <c r="A4" t="s">
        <v>23</v>
      </c>
      <c r="E4" t="s">
        <v>26</v>
      </c>
      <c r="F4" t="s">
        <v>27</v>
      </c>
      <c r="G4" t="s">
        <v>5</v>
      </c>
      <c r="H4" t="s">
        <v>6</v>
      </c>
      <c r="I4" t="s">
        <v>28</v>
      </c>
      <c r="J4" t="s">
        <v>29</v>
      </c>
      <c r="M4" t="s">
        <v>11</v>
      </c>
    </row>
    <row r="5" spans="1:13" x14ac:dyDescent="0.25">
      <c r="D5" t="s">
        <v>29</v>
      </c>
      <c r="E5" s="6">
        <v>1</v>
      </c>
      <c r="F5" s="6">
        <v>1</v>
      </c>
      <c r="G5" s="6">
        <v>-1</v>
      </c>
      <c r="H5" s="6">
        <v>0</v>
      </c>
      <c r="I5" s="6">
        <v>0</v>
      </c>
      <c r="J5" s="6">
        <v>1</v>
      </c>
      <c r="K5" s="6"/>
      <c r="L5" s="6">
        <v>10</v>
      </c>
      <c r="M5">
        <f>F5</f>
        <v>1</v>
      </c>
    </row>
    <row r="6" spans="1:13" x14ac:dyDescent="0.25">
      <c r="A6" t="s">
        <v>38</v>
      </c>
      <c r="D6" t="s">
        <v>6</v>
      </c>
      <c r="E6" s="3">
        <v>2</v>
      </c>
      <c r="F6" s="6">
        <v>2</v>
      </c>
      <c r="G6">
        <v>0</v>
      </c>
      <c r="H6">
        <v>1</v>
      </c>
      <c r="I6">
        <v>0</v>
      </c>
      <c r="J6">
        <v>0</v>
      </c>
      <c r="L6">
        <v>25</v>
      </c>
      <c r="M6">
        <f t="shared" ref="M6:M7" si="0">F6</f>
        <v>2</v>
      </c>
    </row>
    <row r="7" spans="1:13" x14ac:dyDescent="0.25">
      <c r="A7" t="s">
        <v>24</v>
      </c>
      <c r="D7" t="s">
        <v>28</v>
      </c>
      <c r="E7" s="3">
        <v>1</v>
      </c>
      <c r="F7" s="6">
        <v>0</v>
      </c>
      <c r="G7" s="3">
        <v>0</v>
      </c>
      <c r="H7" s="3">
        <v>0</v>
      </c>
      <c r="I7" s="3">
        <v>1</v>
      </c>
      <c r="J7" s="3">
        <v>0</v>
      </c>
      <c r="K7" s="3"/>
      <c r="L7" s="3">
        <v>8</v>
      </c>
      <c r="M7">
        <f t="shared" si="0"/>
        <v>0</v>
      </c>
    </row>
    <row r="8" spans="1:13" x14ac:dyDescent="0.25">
      <c r="A8" t="s">
        <v>31</v>
      </c>
      <c r="D8" t="s">
        <v>7</v>
      </c>
      <c r="E8" s="9" t="s">
        <v>32</v>
      </c>
      <c r="F8" s="7" t="s">
        <v>32</v>
      </c>
      <c r="G8" s="5" t="s">
        <v>25</v>
      </c>
      <c r="H8" s="5" t="s">
        <v>33</v>
      </c>
      <c r="I8" s="11" t="s">
        <v>33</v>
      </c>
      <c r="J8" s="5" t="s">
        <v>32</v>
      </c>
      <c r="K8" s="5"/>
    </row>
    <row r="9" spans="1:13" x14ac:dyDescent="0.25">
      <c r="A9" t="s">
        <v>39</v>
      </c>
      <c r="D9" t="s">
        <v>30</v>
      </c>
      <c r="E9" s="3" t="s">
        <v>35</v>
      </c>
      <c r="F9" s="6" t="s">
        <v>34</v>
      </c>
      <c r="G9" s="4" t="s">
        <v>32</v>
      </c>
      <c r="H9">
        <v>0</v>
      </c>
      <c r="I9" s="4">
        <v>0</v>
      </c>
      <c r="J9">
        <v>0</v>
      </c>
    </row>
    <row r="11" spans="1:13" x14ac:dyDescent="0.25">
      <c r="E11" t="s">
        <v>26</v>
      </c>
      <c r="F11" t="s">
        <v>27</v>
      </c>
      <c r="G11" t="s">
        <v>5</v>
      </c>
      <c r="H11" t="s">
        <v>6</v>
      </c>
      <c r="I11" t="s">
        <v>28</v>
      </c>
      <c r="J11" t="s">
        <v>29</v>
      </c>
      <c r="M11" s="3" t="s">
        <v>11</v>
      </c>
    </row>
    <row r="12" spans="1:13" x14ac:dyDescent="0.25">
      <c r="D12" t="s">
        <v>27</v>
      </c>
      <c r="E12" s="3">
        <v>1</v>
      </c>
      <c r="F12" s="3">
        <v>1</v>
      </c>
      <c r="G12" s="6">
        <v>-1</v>
      </c>
      <c r="H12" s="3">
        <v>0</v>
      </c>
      <c r="I12" s="3">
        <v>0</v>
      </c>
      <c r="J12" s="3">
        <v>1</v>
      </c>
      <c r="K12" s="3"/>
      <c r="L12" s="3">
        <v>10</v>
      </c>
      <c r="M12" s="3">
        <f>L12/G12</f>
        <v>-10</v>
      </c>
    </row>
    <row r="13" spans="1:13" x14ac:dyDescent="0.25">
      <c r="D13" t="s">
        <v>6</v>
      </c>
      <c r="E13" s="6">
        <f xml:space="preserve"> E6 - 2 * E12</f>
        <v>0</v>
      </c>
      <c r="F13" s="6">
        <f xml:space="preserve"> F6 - 2 * F12</f>
        <v>0</v>
      </c>
      <c r="G13" s="6">
        <f t="shared" ref="G13:L13" si="1" xml:space="preserve"> G6 - 2 * G12</f>
        <v>2</v>
      </c>
      <c r="H13" s="6">
        <f t="shared" si="1"/>
        <v>1</v>
      </c>
      <c r="I13" s="6">
        <f t="shared" si="1"/>
        <v>0</v>
      </c>
      <c r="J13" s="6">
        <f t="shared" si="1"/>
        <v>-2</v>
      </c>
      <c r="K13" s="6"/>
      <c r="L13" s="6">
        <f t="shared" si="1"/>
        <v>5</v>
      </c>
      <c r="M13" s="3">
        <f t="shared" ref="M13:M14" si="2">L13/G13</f>
        <v>2.5</v>
      </c>
    </row>
    <row r="14" spans="1:13" x14ac:dyDescent="0.25">
      <c r="D14" t="s">
        <v>28</v>
      </c>
      <c r="E14" s="3">
        <v>1</v>
      </c>
      <c r="F14" s="3">
        <v>0</v>
      </c>
      <c r="G14" s="6">
        <v>0</v>
      </c>
      <c r="H14" s="3">
        <v>0</v>
      </c>
      <c r="I14" s="3">
        <v>1</v>
      </c>
      <c r="J14" s="3">
        <v>0</v>
      </c>
      <c r="K14" s="3"/>
      <c r="L14" s="3">
        <v>8</v>
      </c>
      <c r="M14" s="3" t="e">
        <f t="shared" si="2"/>
        <v>#DIV/0!</v>
      </c>
    </row>
    <row r="15" spans="1:13" x14ac:dyDescent="0.25">
      <c r="D15" s="3" t="s">
        <v>7</v>
      </c>
      <c r="E15" s="12">
        <f xml:space="preserve"> 3 * E12</f>
        <v>3</v>
      </c>
      <c r="F15" s="12">
        <f t="shared" ref="F15:J15" si="3" xml:space="preserve"> 3 * F12</f>
        <v>3</v>
      </c>
      <c r="G15" s="13">
        <f t="shared" si="3"/>
        <v>-3</v>
      </c>
      <c r="H15" s="12">
        <f t="shared" si="3"/>
        <v>0</v>
      </c>
      <c r="I15" s="12">
        <f t="shared" si="3"/>
        <v>0</v>
      </c>
      <c r="J15" s="12">
        <f t="shared" si="3"/>
        <v>3</v>
      </c>
      <c r="K15" s="12"/>
      <c r="L15" s="12"/>
      <c r="M15" s="3"/>
    </row>
    <row r="16" spans="1:13" x14ac:dyDescent="0.25">
      <c r="D16" s="3" t="s">
        <v>8</v>
      </c>
      <c r="E16" s="3">
        <f xml:space="preserve"> E2 - E15</f>
        <v>-2</v>
      </c>
      <c r="F16" s="3">
        <f t="shared" ref="F16:I16" si="4" xml:space="preserve"> F2 - F15</f>
        <v>0</v>
      </c>
      <c r="G16" s="6">
        <f t="shared" si="4"/>
        <v>3</v>
      </c>
      <c r="H16" s="3">
        <f t="shared" si="4"/>
        <v>0</v>
      </c>
      <c r="I16" s="3">
        <f t="shared" si="4"/>
        <v>0</v>
      </c>
      <c r="J16" s="3" t="s">
        <v>37</v>
      </c>
      <c r="K16" s="3"/>
      <c r="L16" s="3"/>
      <c r="M16" s="3"/>
    </row>
    <row r="17" spans="4:16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4:16" x14ac:dyDescent="0.25">
      <c r="D18" s="3"/>
      <c r="E18" s="3" t="s">
        <v>26</v>
      </c>
      <c r="F18" s="3" t="s">
        <v>27</v>
      </c>
      <c r="G18" s="3" t="s">
        <v>5</v>
      </c>
      <c r="H18" s="3" t="s">
        <v>6</v>
      </c>
      <c r="I18" s="3" t="s">
        <v>28</v>
      </c>
      <c r="J18" s="3" t="s">
        <v>29</v>
      </c>
      <c r="K18" s="3"/>
      <c r="L18" s="3"/>
      <c r="M18" s="3"/>
    </row>
    <row r="19" spans="4:16" x14ac:dyDescent="0.25">
      <c r="D19" s="3" t="s">
        <v>27</v>
      </c>
      <c r="E19" s="3">
        <f t="shared" ref="E19:F19" si="5" xml:space="preserve"> E12 + E20</f>
        <v>1</v>
      </c>
      <c r="F19" s="3">
        <f t="shared" si="5"/>
        <v>1</v>
      </c>
      <c r="G19" s="3">
        <f xml:space="preserve"> G12 + G20</f>
        <v>0</v>
      </c>
      <c r="H19" s="3">
        <f t="shared" ref="H19:L19" si="6" xml:space="preserve"> H12 + H20</f>
        <v>0.5</v>
      </c>
      <c r="I19" s="3">
        <f t="shared" si="6"/>
        <v>0</v>
      </c>
      <c r="J19" s="3">
        <f t="shared" si="6"/>
        <v>0</v>
      </c>
      <c r="K19" s="3"/>
      <c r="L19" s="3">
        <f t="shared" si="6"/>
        <v>12.5</v>
      </c>
      <c r="M19" s="3"/>
    </row>
    <row r="20" spans="4:16" x14ac:dyDescent="0.25">
      <c r="D20" s="3" t="s">
        <v>5</v>
      </c>
      <c r="E20" s="3">
        <f t="shared" ref="E20:F20" si="7" xml:space="preserve"> E13 / 2</f>
        <v>0</v>
      </c>
      <c r="F20" s="3">
        <f t="shared" si="7"/>
        <v>0</v>
      </c>
      <c r="G20" s="3">
        <f xml:space="preserve"> G13 / 2</f>
        <v>1</v>
      </c>
      <c r="H20" s="3">
        <f t="shared" ref="H20:L20" si="8" xml:space="preserve"> H13 / 2</f>
        <v>0.5</v>
      </c>
      <c r="I20" s="3">
        <f t="shared" si="8"/>
        <v>0</v>
      </c>
      <c r="J20" s="3">
        <f t="shared" si="8"/>
        <v>-1</v>
      </c>
      <c r="K20" s="3"/>
      <c r="L20" s="3">
        <f t="shared" si="8"/>
        <v>2.5</v>
      </c>
      <c r="M20" s="3"/>
      <c r="O20" s="8" t="s">
        <v>26</v>
      </c>
      <c r="P20" s="8">
        <f>L28</f>
        <v>0</v>
      </c>
    </row>
    <row r="21" spans="4:16" x14ac:dyDescent="0.25">
      <c r="D21" s="3" t="s">
        <v>28</v>
      </c>
      <c r="E21" s="3">
        <v>1</v>
      </c>
      <c r="F21" s="3">
        <v>0</v>
      </c>
      <c r="G21" s="3">
        <v>0</v>
      </c>
      <c r="H21" s="3">
        <v>0</v>
      </c>
      <c r="I21" s="3">
        <v>1</v>
      </c>
      <c r="J21" s="3">
        <v>0</v>
      </c>
      <c r="K21" s="3"/>
      <c r="L21" s="3">
        <v>8</v>
      </c>
      <c r="M21" s="3"/>
      <c r="O21" s="8" t="s">
        <v>27</v>
      </c>
      <c r="P21" s="8">
        <f>L19</f>
        <v>12.5</v>
      </c>
    </row>
    <row r="22" spans="4:16" x14ac:dyDescent="0.25">
      <c r="D22" s="3" t="s">
        <v>7</v>
      </c>
      <c r="E22" s="3">
        <f xml:space="preserve"> 3 *E19</f>
        <v>3</v>
      </c>
      <c r="F22" s="3">
        <f t="shared" ref="F22:L22" si="9" xml:space="preserve"> 3 *F19</f>
        <v>3</v>
      </c>
      <c r="G22" s="3">
        <f t="shared" si="9"/>
        <v>0</v>
      </c>
      <c r="H22" s="3">
        <f t="shared" si="9"/>
        <v>1.5</v>
      </c>
      <c r="I22" s="3">
        <f t="shared" si="9"/>
        <v>0</v>
      </c>
      <c r="J22" s="3">
        <f t="shared" si="9"/>
        <v>0</v>
      </c>
      <c r="K22" s="3"/>
      <c r="L22" s="3">
        <f t="shared" si="9"/>
        <v>37.5</v>
      </c>
      <c r="M22" s="3"/>
      <c r="O22" s="8" t="s">
        <v>5</v>
      </c>
      <c r="P22" s="8">
        <f>L20</f>
        <v>2.5</v>
      </c>
    </row>
    <row r="23" spans="4:16" x14ac:dyDescent="0.25">
      <c r="D23" s="3" t="s">
        <v>40</v>
      </c>
      <c r="E23" s="3">
        <f xml:space="preserve"> E2 - E22</f>
        <v>-2</v>
      </c>
      <c r="F23" s="3">
        <f t="shared" ref="F23:I23" si="10" xml:space="preserve"> F2 - F22</f>
        <v>0</v>
      </c>
      <c r="G23" s="3">
        <f t="shared" si="10"/>
        <v>0</v>
      </c>
      <c r="H23" s="3">
        <f t="shared" si="10"/>
        <v>-1.5</v>
      </c>
      <c r="I23" s="3">
        <f t="shared" si="10"/>
        <v>0</v>
      </c>
      <c r="J23" s="10" t="s">
        <v>32</v>
      </c>
      <c r="K23" s="10"/>
      <c r="L23" s="3"/>
      <c r="M23" s="3"/>
      <c r="O23" s="8" t="s">
        <v>6</v>
      </c>
      <c r="P23" s="8">
        <v>0</v>
      </c>
    </row>
    <row r="24" spans="4:16" x14ac:dyDescent="0.25">
      <c r="D24" s="3"/>
      <c r="E24" s="3"/>
      <c r="F24" s="3"/>
      <c r="G24" s="3"/>
      <c r="H24" s="3"/>
      <c r="I24" s="3"/>
      <c r="J24" s="3"/>
      <c r="K24" s="3"/>
      <c r="L24" s="3"/>
      <c r="M24" s="3"/>
      <c r="O24" s="8" t="s">
        <v>28</v>
      </c>
      <c r="P24" s="8">
        <f>L21</f>
        <v>8</v>
      </c>
    </row>
    <row r="25" spans="4:16" x14ac:dyDescent="0.25">
      <c r="D25" t="s">
        <v>14</v>
      </c>
      <c r="E25" s="3"/>
      <c r="F25" s="3"/>
      <c r="G25" s="3"/>
      <c r="H25" s="3"/>
      <c r="I25" s="3"/>
      <c r="J25" s="3"/>
      <c r="K25" s="3"/>
      <c r="L25" s="3"/>
      <c r="M25" s="3"/>
      <c r="O25" s="8" t="s">
        <v>29</v>
      </c>
      <c r="P25" s="8">
        <v>0</v>
      </c>
    </row>
    <row r="26" spans="4:16" x14ac:dyDescent="0.25">
      <c r="D26" s="3"/>
      <c r="E26" s="3"/>
      <c r="F26" s="3"/>
      <c r="G26" s="3"/>
      <c r="H26" s="3"/>
      <c r="I26" s="3"/>
      <c r="J26" s="3"/>
      <c r="K26" s="3"/>
      <c r="L26" s="3"/>
      <c r="M26" s="3"/>
      <c r="O26" s="14"/>
      <c r="P26" s="14"/>
    </row>
    <row r="27" spans="4:16" x14ac:dyDescent="0.25">
      <c r="D27" s="3"/>
      <c r="E27" s="3"/>
      <c r="F27" s="3"/>
      <c r="G27" s="3"/>
      <c r="H27" s="3"/>
      <c r="I27" s="3"/>
      <c r="J27" s="3"/>
      <c r="K27" s="3"/>
      <c r="L27" s="3"/>
      <c r="M27" s="3"/>
      <c r="O27" s="2" t="s">
        <v>15</v>
      </c>
      <c r="P27" s="2">
        <f xml:space="preserve"> P20 + 3 * P21</f>
        <v>37.5</v>
      </c>
    </row>
    <row r="28" spans="4:16" x14ac:dyDescent="0.25">
      <c r="D28" s="3"/>
      <c r="E28" s="3"/>
      <c r="F28" s="3"/>
      <c r="G28" s="3"/>
      <c r="H28" s="3"/>
      <c r="I28" s="3"/>
      <c r="J28" s="3"/>
      <c r="K28" s="3"/>
      <c r="L28" s="3"/>
      <c r="M28" s="3"/>
      <c r="O28" s="2" t="s">
        <v>16</v>
      </c>
      <c r="P28" s="2">
        <f xml:space="preserve"> P20 + P21 - P22</f>
        <v>10</v>
      </c>
    </row>
    <row r="29" spans="4:16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O29" s="2" t="s">
        <v>17</v>
      </c>
      <c r="P29" s="2">
        <f xml:space="preserve"> 2 * P20 + 2 * P21 + P23</f>
        <v>25</v>
      </c>
    </row>
    <row r="30" spans="4:16" x14ac:dyDescent="0.25">
      <c r="D30" s="3"/>
      <c r="E30" s="3"/>
      <c r="F30" s="3"/>
      <c r="G30" s="3"/>
      <c r="H30" s="3"/>
      <c r="I30" s="3"/>
      <c r="J30" s="10"/>
      <c r="K30" s="10"/>
      <c r="L30" s="3"/>
      <c r="M30" s="3"/>
      <c r="O30" s="2" t="s">
        <v>36</v>
      </c>
      <c r="P30" s="2">
        <f>P24</f>
        <v>8</v>
      </c>
    </row>
    <row r="34" spans="1:16" s="6" customFormat="1" x14ac:dyDescent="0.25"/>
    <row r="35" spans="1:16" x14ac:dyDescent="0.25">
      <c r="A35" t="s">
        <v>41</v>
      </c>
      <c r="B35" s="14"/>
      <c r="C35" s="14"/>
      <c r="D35" s="14" t="s">
        <v>3</v>
      </c>
      <c r="E35" s="14">
        <v>1</v>
      </c>
      <c r="F35" s="14">
        <v>3</v>
      </c>
      <c r="G35" s="14">
        <v>0</v>
      </c>
      <c r="H35" s="14">
        <v>0</v>
      </c>
      <c r="I35" s="14">
        <v>0</v>
      </c>
      <c r="J35" s="14" t="s">
        <v>25</v>
      </c>
      <c r="K35" s="14"/>
      <c r="L35" s="14"/>
      <c r="M35" s="14"/>
      <c r="N35" s="14"/>
      <c r="O35" s="14"/>
      <c r="P35" s="14"/>
    </row>
    <row r="36" spans="1:16" x14ac:dyDescent="0.25">
      <c r="A36" t="s">
        <v>24</v>
      </c>
      <c r="B36" s="14"/>
      <c r="C36" s="14"/>
      <c r="D36" s="14"/>
      <c r="E36" s="14"/>
      <c r="F36" s="14"/>
      <c r="G36" s="14"/>
      <c r="H36" s="14"/>
      <c r="I36" s="14"/>
      <c r="J36" s="15"/>
      <c r="K36" s="15"/>
      <c r="L36" s="14"/>
      <c r="M36" s="14"/>
      <c r="N36" s="14"/>
      <c r="O36" s="14"/>
      <c r="P36" s="14"/>
    </row>
    <row r="37" spans="1:16" x14ac:dyDescent="0.25">
      <c r="A37" t="s">
        <v>31</v>
      </c>
      <c r="B37" s="14"/>
      <c r="C37" s="14"/>
      <c r="D37" s="14"/>
      <c r="E37" s="14" t="s">
        <v>26</v>
      </c>
      <c r="F37" s="14" t="s">
        <v>27</v>
      </c>
      <c r="G37" s="14" t="s">
        <v>5</v>
      </c>
      <c r="H37" s="14" t="s">
        <v>6</v>
      </c>
      <c r="I37" s="14" t="s">
        <v>28</v>
      </c>
      <c r="J37" s="14" t="s">
        <v>29</v>
      </c>
      <c r="K37" s="14"/>
      <c r="L37" s="14" t="s">
        <v>11</v>
      </c>
      <c r="M37" s="14"/>
      <c r="N37" s="14"/>
      <c r="O37" s="14"/>
      <c r="P37" s="14"/>
    </row>
    <row r="38" spans="1:16" x14ac:dyDescent="0.25">
      <c r="A38" t="s">
        <v>39</v>
      </c>
      <c r="B38" s="14"/>
      <c r="C38" s="14"/>
      <c r="D38" s="14" t="s">
        <v>29</v>
      </c>
      <c r="E38" s="18">
        <v>1</v>
      </c>
      <c r="F38" s="14">
        <v>1</v>
      </c>
      <c r="G38" s="14">
        <v>-1</v>
      </c>
      <c r="H38" s="14">
        <v>0</v>
      </c>
      <c r="I38" s="14">
        <v>0</v>
      </c>
      <c r="J38" s="14">
        <v>1</v>
      </c>
      <c r="K38" s="14">
        <v>10</v>
      </c>
      <c r="L38" s="14">
        <f xml:space="preserve"> K38/E38</f>
        <v>10</v>
      </c>
      <c r="M38" s="14"/>
      <c r="N38" s="14"/>
      <c r="O38" s="14"/>
      <c r="P38" s="14"/>
    </row>
    <row r="39" spans="1:16" x14ac:dyDescent="0.25">
      <c r="A39" s="14"/>
      <c r="B39" s="14"/>
      <c r="C39" s="14"/>
      <c r="D39" s="14" t="s">
        <v>6</v>
      </c>
      <c r="E39" s="18">
        <v>2</v>
      </c>
      <c r="F39" s="14">
        <v>2</v>
      </c>
      <c r="G39" s="14">
        <v>0</v>
      </c>
      <c r="H39" s="14">
        <v>1</v>
      </c>
      <c r="I39" s="14">
        <v>0</v>
      </c>
      <c r="J39" s="14">
        <v>0</v>
      </c>
      <c r="K39" s="14">
        <v>25</v>
      </c>
      <c r="L39" s="14">
        <f t="shared" ref="L39:L40" si="11" xml:space="preserve"> K39/E39</f>
        <v>12.5</v>
      </c>
      <c r="M39" s="14"/>
      <c r="N39" s="14"/>
      <c r="O39" s="14"/>
      <c r="P39" s="14"/>
    </row>
    <row r="40" spans="1:16" x14ac:dyDescent="0.25">
      <c r="A40" s="14"/>
      <c r="B40" s="14"/>
      <c r="C40" s="14"/>
      <c r="D40" s="14" t="s">
        <v>28</v>
      </c>
      <c r="E40" s="18">
        <v>1</v>
      </c>
      <c r="F40" s="18">
        <v>0</v>
      </c>
      <c r="G40" s="18">
        <v>0</v>
      </c>
      <c r="H40" s="18">
        <v>0</v>
      </c>
      <c r="I40" s="18">
        <v>1</v>
      </c>
      <c r="J40" s="18">
        <v>0</v>
      </c>
      <c r="K40" s="18">
        <v>8</v>
      </c>
      <c r="L40" s="14">
        <f t="shared" si="11"/>
        <v>8</v>
      </c>
      <c r="M40" s="14"/>
      <c r="N40" s="14"/>
      <c r="O40" s="14"/>
      <c r="P40" s="14"/>
    </row>
    <row r="41" spans="1:16" x14ac:dyDescent="0.25">
      <c r="A41" s="14"/>
      <c r="B41" s="14"/>
      <c r="C41" s="14"/>
      <c r="D41" s="14" t="s">
        <v>7</v>
      </c>
      <c r="E41" s="18" t="s">
        <v>25</v>
      </c>
      <c r="F41" s="14" t="s">
        <v>25</v>
      </c>
      <c r="G41" s="15" t="s">
        <v>32</v>
      </c>
      <c r="H41" s="14">
        <v>0</v>
      </c>
      <c r="I41" s="14">
        <v>0</v>
      </c>
      <c r="J41" s="14" t="s">
        <v>25</v>
      </c>
      <c r="K41" s="14"/>
      <c r="L41" s="14"/>
      <c r="M41" s="14"/>
      <c r="N41" s="14"/>
      <c r="O41" s="14"/>
      <c r="P41" s="14"/>
    </row>
    <row r="42" spans="1:16" x14ac:dyDescent="0.25">
      <c r="A42" s="14"/>
      <c r="B42" s="14"/>
      <c r="C42" s="14"/>
      <c r="D42" s="14" t="s">
        <v>30</v>
      </c>
      <c r="E42" s="19" t="s">
        <v>42</v>
      </c>
      <c r="F42" s="16" t="s">
        <v>37</v>
      </c>
      <c r="G42" s="17" t="s">
        <v>25</v>
      </c>
      <c r="H42" s="16" t="s">
        <v>33</v>
      </c>
      <c r="I42" s="16" t="s">
        <v>33</v>
      </c>
      <c r="J42" s="16" t="s">
        <v>33</v>
      </c>
      <c r="K42" s="16"/>
      <c r="L42" s="14"/>
      <c r="M42" s="14"/>
      <c r="N42" s="14"/>
      <c r="O42" s="14"/>
      <c r="P42" s="14"/>
    </row>
    <row r="43" spans="1:16" x14ac:dyDescent="0.25">
      <c r="A43" s="14"/>
      <c r="B43" s="14"/>
      <c r="C43" s="14"/>
      <c r="D43" s="14"/>
      <c r="E43" s="14"/>
      <c r="F43" s="14"/>
      <c r="G43" s="15"/>
      <c r="H43" s="14"/>
      <c r="I43" s="15"/>
      <c r="J43" s="14"/>
      <c r="K43" s="14"/>
      <c r="L43" s="14"/>
      <c r="M43" s="14"/>
      <c r="N43" s="14"/>
      <c r="O43" s="14"/>
      <c r="P43" s="14"/>
    </row>
    <row r="44" spans="1:16" x14ac:dyDescent="0.25">
      <c r="A44" s="14"/>
      <c r="B44" s="14"/>
      <c r="C44" s="14"/>
      <c r="D44" s="14"/>
      <c r="E44" s="14" t="s">
        <v>26</v>
      </c>
      <c r="F44" s="14" t="s">
        <v>27</v>
      </c>
      <c r="G44" s="14" t="s">
        <v>5</v>
      </c>
      <c r="H44" s="14" t="s">
        <v>6</v>
      </c>
      <c r="I44" s="14" t="s">
        <v>28</v>
      </c>
      <c r="J44" s="14" t="s">
        <v>29</v>
      </c>
      <c r="K44" s="14"/>
      <c r="L44" s="14" t="s">
        <v>11</v>
      </c>
      <c r="M44" s="14"/>
      <c r="N44" s="14"/>
      <c r="O44" s="14"/>
      <c r="P44" s="14"/>
    </row>
    <row r="45" spans="1:16" x14ac:dyDescent="0.25">
      <c r="A45" s="14"/>
      <c r="B45" s="14"/>
      <c r="C45" s="14"/>
      <c r="D45" s="14" t="s">
        <v>29</v>
      </c>
      <c r="E45" s="18">
        <f>E38 - E47</f>
        <v>0</v>
      </c>
      <c r="F45" s="18">
        <f t="shared" ref="F45:K45" si="12">F38 - F47</f>
        <v>1</v>
      </c>
      <c r="G45" s="18">
        <f t="shared" si="12"/>
        <v>-1</v>
      </c>
      <c r="H45" s="18">
        <f t="shared" si="12"/>
        <v>0</v>
      </c>
      <c r="I45" s="18">
        <f t="shared" si="12"/>
        <v>-1</v>
      </c>
      <c r="J45" s="18">
        <f t="shared" si="12"/>
        <v>1</v>
      </c>
      <c r="K45" s="18">
        <f t="shared" si="12"/>
        <v>2</v>
      </c>
      <c r="L45" s="14">
        <f>K45/F45</f>
        <v>2</v>
      </c>
      <c r="M45" s="14"/>
      <c r="N45" s="14"/>
      <c r="O45" s="14"/>
      <c r="P45" s="14"/>
    </row>
    <row r="46" spans="1:16" x14ac:dyDescent="0.25">
      <c r="A46" s="14"/>
      <c r="B46" s="14"/>
      <c r="C46" s="14"/>
      <c r="D46" s="14" t="s">
        <v>6</v>
      </c>
      <c r="E46" s="14">
        <f xml:space="preserve"> E39 - 2 * E47</f>
        <v>0</v>
      </c>
      <c r="F46" s="18">
        <f t="shared" ref="F46:K46" si="13" xml:space="preserve"> F39 - 2 * F47</f>
        <v>2</v>
      </c>
      <c r="G46" s="14">
        <f t="shared" si="13"/>
        <v>0</v>
      </c>
      <c r="H46" s="14">
        <f t="shared" si="13"/>
        <v>1</v>
      </c>
      <c r="I46" s="14">
        <f t="shared" si="13"/>
        <v>-2</v>
      </c>
      <c r="J46" s="14">
        <f t="shared" si="13"/>
        <v>0</v>
      </c>
      <c r="K46" s="14">
        <f t="shared" si="13"/>
        <v>9</v>
      </c>
      <c r="L46" s="14">
        <f t="shared" ref="L46:L47" si="14">K46/F46</f>
        <v>4.5</v>
      </c>
      <c r="M46" s="14"/>
      <c r="N46" s="14"/>
      <c r="O46" s="14"/>
      <c r="P46" s="14"/>
    </row>
    <row r="47" spans="1:16" x14ac:dyDescent="0.25">
      <c r="A47" s="14"/>
      <c r="B47" s="14"/>
      <c r="C47" s="14"/>
      <c r="D47" s="14" t="s">
        <v>26</v>
      </c>
      <c r="E47" s="14">
        <v>1</v>
      </c>
      <c r="F47" s="18">
        <v>0</v>
      </c>
      <c r="G47" s="14">
        <v>0</v>
      </c>
      <c r="H47" s="14">
        <v>0</v>
      </c>
      <c r="I47" s="14">
        <v>1</v>
      </c>
      <c r="J47" s="14">
        <v>0</v>
      </c>
      <c r="K47" s="14">
        <v>8</v>
      </c>
      <c r="L47" s="14" t="e">
        <f t="shared" si="14"/>
        <v>#DIV/0!</v>
      </c>
      <c r="M47" s="14"/>
      <c r="N47" s="14"/>
      <c r="O47" s="14"/>
      <c r="P47" s="14"/>
    </row>
    <row r="48" spans="1:16" x14ac:dyDescent="0.25">
      <c r="A48" s="14"/>
      <c r="B48" s="14"/>
      <c r="C48" s="14"/>
      <c r="D48" s="14" t="s">
        <v>7</v>
      </c>
      <c r="E48" s="14">
        <v>1</v>
      </c>
      <c r="F48" s="18" t="s">
        <v>25</v>
      </c>
      <c r="G48" s="15" t="s">
        <v>32</v>
      </c>
      <c r="H48" s="14">
        <v>0</v>
      </c>
      <c r="I48" s="14" t="s">
        <v>42</v>
      </c>
      <c r="J48" s="14" t="s">
        <v>25</v>
      </c>
      <c r="K48" s="14"/>
      <c r="L48" s="14"/>
      <c r="M48" s="14"/>
      <c r="N48" s="14"/>
      <c r="O48" s="14"/>
      <c r="P48" s="14"/>
    </row>
    <row r="49" spans="1:17" x14ac:dyDescent="0.25">
      <c r="A49" s="14"/>
      <c r="B49" s="14"/>
      <c r="C49" s="14"/>
      <c r="D49" s="14" t="s">
        <v>30</v>
      </c>
      <c r="E49" s="14">
        <v>0</v>
      </c>
      <c r="F49" s="18" t="s">
        <v>37</v>
      </c>
      <c r="G49" s="15" t="s">
        <v>25</v>
      </c>
      <c r="H49" s="14">
        <v>0</v>
      </c>
      <c r="I49" s="15" t="s">
        <v>43</v>
      </c>
      <c r="J49" s="14">
        <v>0</v>
      </c>
      <c r="K49" s="14"/>
      <c r="L49" s="14"/>
      <c r="M49" s="14"/>
      <c r="N49" s="14"/>
      <c r="O49" s="14"/>
      <c r="P49" s="14"/>
    </row>
    <row r="50" spans="1:17" x14ac:dyDescent="0.25">
      <c r="A50" s="14"/>
      <c r="B50" s="14"/>
      <c r="C50" s="14"/>
      <c r="D50" s="14"/>
      <c r="E50" s="14"/>
      <c r="F50" s="14"/>
      <c r="G50" s="15"/>
      <c r="H50" s="14"/>
      <c r="I50" s="14"/>
      <c r="J50" s="14"/>
      <c r="K50" s="14"/>
      <c r="L50" s="14"/>
      <c r="M50" s="14"/>
      <c r="N50" s="8" t="s">
        <v>26</v>
      </c>
      <c r="O50" s="8">
        <f>K54</f>
        <v>8</v>
      </c>
      <c r="P50" s="14"/>
    </row>
    <row r="51" spans="1:17" x14ac:dyDescent="0.25">
      <c r="A51" s="14"/>
      <c r="B51" s="14"/>
      <c r="C51" s="14"/>
      <c r="D51" s="14"/>
      <c r="E51" s="14" t="s">
        <v>26</v>
      </c>
      <c r="F51" s="14" t="s">
        <v>27</v>
      </c>
      <c r="G51" s="14" t="s">
        <v>5</v>
      </c>
      <c r="H51" s="14" t="s">
        <v>6</v>
      </c>
      <c r="I51" s="14" t="s">
        <v>28</v>
      </c>
      <c r="J51" s="14" t="s">
        <v>29</v>
      </c>
      <c r="K51" s="14"/>
      <c r="L51" s="14"/>
      <c r="M51" s="14"/>
      <c r="N51" s="8" t="s">
        <v>27</v>
      </c>
      <c r="O51" s="8">
        <f>K52</f>
        <v>2</v>
      </c>
      <c r="P51" s="14"/>
    </row>
    <row r="52" spans="1:17" x14ac:dyDescent="0.25">
      <c r="A52" s="14"/>
      <c r="B52" s="14"/>
      <c r="C52" s="14"/>
      <c r="D52" s="14" t="s">
        <v>27</v>
      </c>
      <c r="E52" s="14">
        <v>0</v>
      </c>
      <c r="F52" s="14">
        <v>1</v>
      </c>
      <c r="G52" s="14">
        <v>-1</v>
      </c>
      <c r="H52" s="14">
        <v>0</v>
      </c>
      <c r="I52" s="14">
        <v>-1</v>
      </c>
      <c r="J52" s="14">
        <v>1</v>
      </c>
      <c r="K52" s="14">
        <v>2</v>
      </c>
      <c r="L52" s="14"/>
      <c r="M52" s="14"/>
      <c r="N52" s="8" t="s">
        <v>5</v>
      </c>
      <c r="O52" s="8">
        <f>K50</f>
        <v>0</v>
      </c>
      <c r="P52" s="14"/>
    </row>
    <row r="53" spans="1:17" x14ac:dyDescent="0.25">
      <c r="A53" s="14"/>
      <c r="B53" s="14"/>
      <c r="C53" s="14"/>
      <c r="D53" s="14" t="s">
        <v>6</v>
      </c>
      <c r="E53" s="14">
        <v>0</v>
      </c>
      <c r="F53" s="14">
        <f xml:space="preserve"> F46 - 2 * F52</f>
        <v>0</v>
      </c>
      <c r="G53" s="14">
        <f t="shared" ref="G53:K53" si="15" xml:space="preserve"> G46 - 2 * G52</f>
        <v>2</v>
      </c>
      <c r="H53" s="14">
        <f t="shared" si="15"/>
        <v>1</v>
      </c>
      <c r="I53" s="14">
        <f t="shared" si="15"/>
        <v>0</v>
      </c>
      <c r="J53" s="14">
        <f t="shared" si="15"/>
        <v>-2</v>
      </c>
      <c r="K53" s="14">
        <f t="shared" si="15"/>
        <v>5</v>
      </c>
      <c r="L53" s="14"/>
      <c r="M53" s="14"/>
      <c r="N53" s="8" t="s">
        <v>6</v>
      </c>
      <c r="O53" s="8">
        <f>K53</f>
        <v>5</v>
      </c>
      <c r="P53" s="14"/>
    </row>
    <row r="54" spans="1:17" x14ac:dyDescent="0.25">
      <c r="A54" s="14"/>
      <c r="B54" s="14"/>
      <c r="C54" s="14"/>
      <c r="D54" s="14" t="s">
        <v>26</v>
      </c>
      <c r="E54" s="14">
        <v>1</v>
      </c>
      <c r="F54" s="14">
        <v>0</v>
      </c>
      <c r="G54" s="14">
        <v>0</v>
      </c>
      <c r="H54" s="14">
        <v>0</v>
      </c>
      <c r="I54" s="14">
        <v>1</v>
      </c>
      <c r="J54" s="14">
        <v>0</v>
      </c>
      <c r="K54" s="14">
        <v>8</v>
      </c>
      <c r="L54" s="14"/>
      <c r="M54" s="14"/>
      <c r="N54" s="8" t="s">
        <v>28</v>
      </c>
      <c r="O54" s="8">
        <f>K51</f>
        <v>0</v>
      </c>
      <c r="P54" s="14"/>
      <c r="Q54" t="s">
        <v>45</v>
      </c>
    </row>
    <row r="55" spans="1:17" x14ac:dyDescent="0.25">
      <c r="A55" s="14"/>
      <c r="B55" s="14"/>
      <c r="C55" s="14"/>
      <c r="D55" s="14" t="s">
        <v>7</v>
      </c>
      <c r="E55" s="14">
        <f xml:space="preserve"> E54 + 3 * E52</f>
        <v>1</v>
      </c>
      <c r="F55" s="14">
        <f t="shared" ref="F55:K55" si="16" xml:space="preserve"> F54 + 3 * F52</f>
        <v>3</v>
      </c>
      <c r="G55" s="14">
        <f t="shared" si="16"/>
        <v>-3</v>
      </c>
      <c r="H55" s="14">
        <f t="shared" si="16"/>
        <v>0</v>
      </c>
      <c r="I55" s="14">
        <f t="shared" si="16"/>
        <v>-2</v>
      </c>
      <c r="J55" s="14">
        <f t="shared" si="16"/>
        <v>3</v>
      </c>
      <c r="K55" s="14">
        <f t="shared" si="16"/>
        <v>14</v>
      </c>
      <c r="L55" s="14"/>
      <c r="M55" s="14"/>
      <c r="N55" s="8" t="s">
        <v>29</v>
      </c>
      <c r="O55" s="8">
        <v>0</v>
      </c>
      <c r="P55" s="14"/>
    </row>
    <row r="56" spans="1:17" x14ac:dyDescent="0.25">
      <c r="A56" s="14"/>
      <c r="B56" s="14"/>
      <c r="C56" s="14"/>
      <c r="D56" s="14" t="s">
        <v>30</v>
      </c>
      <c r="E56" s="14">
        <f>E35 - E55</f>
        <v>0</v>
      </c>
      <c r="F56" s="14">
        <f t="shared" ref="F56:I56" si="17">F35 - F55</f>
        <v>0</v>
      </c>
      <c r="G56" s="14">
        <f t="shared" si="17"/>
        <v>3</v>
      </c>
      <c r="H56" s="14">
        <f t="shared" si="17"/>
        <v>0</v>
      </c>
      <c r="I56" s="14">
        <f t="shared" si="17"/>
        <v>2</v>
      </c>
      <c r="J56" s="14" t="s">
        <v>44</v>
      </c>
      <c r="K56" s="14"/>
      <c r="L56" s="14"/>
      <c r="M56" s="14"/>
      <c r="N56" s="14"/>
      <c r="O56" s="14"/>
      <c r="P56" s="14"/>
    </row>
    <row r="57" spans="1:17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2" t="s">
        <v>15</v>
      </c>
      <c r="O57" s="2">
        <f>O50 + 3 * O51</f>
        <v>14</v>
      </c>
      <c r="P57" s="14"/>
    </row>
    <row r="58" spans="1:17" x14ac:dyDescent="0.25">
      <c r="A58" s="14"/>
      <c r="B58" s="14"/>
      <c r="C58" s="14"/>
      <c r="D58" s="14" t="s">
        <v>18</v>
      </c>
      <c r="E58" s="14"/>
      <c r="F58" s="14"/>
      <c r="G58" s="14"/>
      <c r="H58" s="14"/>
      <c r="I58" s="14"/>
      <c r="J58" s="14"/>
      <c r="K58" s="14"/>
      <c r="L58" s="14"/>
      <c r="M58" s="14"/>
      <c r="N58" s="2" t="s">
        <v>16</v>
      </c>
      <c r="O58" s="2">
        <f xml:space="preserve"> O50 + O51 - O52</f>
        <v>10</v>
      </c>
      <c r="P58" s="14"/>
    </row>
    <row r="59" spans="1:17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2" t="s">
        <v>17</v>
      </c>
      <c r="O59" s="2">
        <f xml:space="preserve"> 2 * O50 + 2 * O51 + O53</f>
        <v>25</v>
      </c>
      <c r="P59" s="14"/>
    </row>
    <row r="60" spans="1:17" x14ac:dyDescent="0.25">
      <c r="N60" s="2" t="s">
        <v>36</v>
      </c>
      <c r="O60" s="2">
        <f xml:space="preserve"> O50</f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3AD79-23C7-49C0-9491-6C4F471D003A}">
  <dimension ref="A1:M46"/>
  <sheetViews>
    <sheetView topLeftCell="A19" workbookViewId="0">
      <selection activeCell="M33" sqref="M33"/>
    </sheetView>
  </sheetViews>
  <sheetFormatPr baseColWidth="10" defaultRowHeight="15" x14ac:dyDescent="0.25"/>
  <sheetData>
    <row r="1" spans="1:11" x14ac:dyDescent="0.25">
      <c r="A1" s="4" t="s">
        <v>57</v>
      </c>
      <c r="C1" s="21" t="s">
        <v>58</v>
      </c>
    </row>
    <row r="2" spans="1:11" x14ac:dyDescent="0.25">
      <c r="A2" s="4" t="s">
        <v>59</v>
      </c>
      <c r="C2" t="s">
        <v>3</v>
      </c>
      <c r="D2">
        <v>0.1</v>
      </c>
      <c r="E2">
        <v>0.5</v>
      </c>
      <c r="F2">
        <v>0</v>
      </c>
      <c r="G2">
        <v>0</v>
      </c>
      <c r="H2">
        <v>0</v>
      </c>
      <c r="I2" s="4"/>
      <c r="J2" s="4"/>
    </row>
    <row r="3" spans="1:11" x14ac:dyDescent="0.25">
      <c r="A3" s="4" t="s">
        <v>60</v>
      </c>
    </row>
    <row r="4" spans="1:11" x14ac:dyDescent="0.25">
      <c r="A4" s="4" t="s">
        <v>61</v>
      </c>
      <c r="D4" t="s">
        <v>26</v>
      </c>
      <c r="E4" t="s">
        <v>27</v>
      </c>
      <c r="F4" t="s">
        <v>5</v>
      </c>
      <c r="G4" t="s">
        <v>6</v>
      </c>
      <c r="H4" t="s">
        <v>28</v>
      </c>
      <c r="K4" t="s">
        <v>11</v>
      </c>
    </row>
    <row r="5" spans="1:11" x14ac:dyDescent="0.25">
      <c r="A5" t="s">
        <v>62</v>
      </c>
      <c r="C5" t="s">
        <v>5</v>
      </c>
      <c r="D5" s="22">
        <v>4</v>
      </c>
      <c r="E5" s="22">
        <v>3</v>
      </c>
      <c r="F5" s="22">
        <v>1</v>
      </c>
      <c r="G5" s="22">
        <v>0</v>
      </c>
      <c r="H5" s="22">
        <v>0</v>
      </c>
      <c r="I5" s="22"/>
      <c r="J5" s="22">
        <v>30</v>
      </c>
      <c r="K5" s="22">
        <f>J5/E5</f>
        <v>10</v>
      </c>
    </row>
    <row r="6" spans="1:11" x14ac:dyDescent="0.25">
      <c r="A6" t="s">
        <v>63</v>
      </c>
      <c r="C6" t="s">
        <v>6</v>
      </c>
      <c r="D6" s="23">
        <v>6</v>
      </c>
      <c r="E6" s="22">
        <v>1</v>
      </c>
      <c r="F6" s="23">
        <v>0</v>
      </c>
      <c r="G6" s="23">
        <v>1</v>
      </c>
      <c r="H6" s="23">
        <v>0</v>
      </c>
      <c r="I6" s="23"/>
      <c r="J6" s="23">
        <v>36</v>
      </c>
      <c r="K6" s="23">
        <f t="shared" ref="K6:K7" si="0">J6/E6</f>
        <v>36</v>
      </c>
    </row>
    <row r="7" spans="1:11" x14ac:dyDescent="0.25">
      <c r="C7" t="s">
        <v>28</v>
      </c>
      <c r="D7" s="23">
        <v>1</v>
      </c>
      <c r="E7" s="22">
        <v>-1</v>
      </c>
      <c r="F7" s="23">
        <v>0</v>
      </c>
      <c r="G7" s="23">
        <v>0</v>
      </c>
      <c r="H7" s="23">
        <v>1</v>
      </c>
      <c r="I7" s="23"/>
      <c r="J7" s="23">
        <v>20</v>
      </c>
      <c r="K7" s="23">
        <f t="shared" si="0"/>
        <v>-20</v>
      </c>
    </row>
    <row r="8" spans="1:11" x14ac:dyDescent="0.25">
      <c r="A8" s="4" t="s">
        <v>64</v>
      </c>
      <c r="C8" t="s">
        <v>7</v>
      </c>
      <c r="D8" s="24">
        <v>0</v>
      </c>
      <c r="E8" s="25">
        <v>0</v>
      </c>
      <c r="F8" s="24">
        <v>0</v>
      </c>
      <c r="G8" s="24">
        <v>0</v>
      </c>
      <c r="H8" s="26">
        <v>0</v>
      </c>
      <c r="I8" s="23"/>
      <c r="J8" s="23">
        <v>0</v>
      </c>
      <c r="K8" s="23"/>
    </row>
    <row r="9" spans="1:11" x14ac:dyDescent="0.25">
      <c r="A9" s="4" t="s">
        <v>65</v>
      </c>
      <c r="C9" t="s">
        <v>30</v>
      </c>
      <c r="D9" s="23">
        <f>D2-D8</f>
        <v>0.1</v>
      </c>
      <c r="E9" s="22">
        <f t="shared" ref="E9:H9" si="1">E2-E8</f>
        <v>0.5</v>
      </c>
      <c r="F9" s="23">
        <f t="shared" si="1"/>
        <v>0</v>
      </c>
      <c r="G9" s="23">
        <f t="shared" si="1"/>
        <v>0</v>
      </c>
      <c r="H9" s="23">
        <f t="shared" si="1"/>
        <v>0</v>
      </c>
      <c r="I9" s="23"/>
      <c r="J9" s="23"/>
      <c r="K9" s="23"/>
    </row>
    <row r="10" spans="1:11" x14ac:dyDescent="0.25">
      <c r="A10" s="4" t="s">
        <v>66</v>
      </c>
    </row>
    <row r="12" spans="1:11" x14ac:dyDescent="0.25">
      <c r="A12" s="4" t="s">
        <v>67</v>
      </c>
      <c r="B12" s="4" t="s">
        <v>68</v>
      </c>
      <c r="C12" t="s">
        <v>27</v>
      </c>
      <c r="D12" s="23">
        <f>D5/3</f>
        <v>1.3333333333333333</v>
      </c>
      <c r="E12" s="23">
        <f t="shared" ref="E12:J12" si="2">E5/3</f>
        <v>1</v>
      </c>
      <c r="F12" s="23">
        <f t="shared" si="2"/>
        <v>0.33333333333333331</v>
      </c>
      <c r="G12" s="23">
        <f t="shared" si="2"/>
        <v>0</v>
      </c>
      <c r="H12" s="23">
        <f t="shared" si="2"/>
        <v>0</v>
      </c>
      <c r="I12" s="23"/>
      <c r="J12" s="23">
        <f t="shared" si="2"/>
        <v>10</v>
      </c>
      <c r="K12" s="23">
        <f>J12/E12</f>
        <v>10</v>
      </c>
    </row>
    <row r="13" spans="1:11" x14ac:dyDescent="0.25">
      <c r="B13" s="4" t="s">
        <v>69</v>
      </c>
      <c r="C13" t="s">
        <v>6</v>
      </c>
      <c r="D13" s="23">
        <f>D6-D12</f>
        <v>4.666666666666667</v>
      </c>
      <c r="E13" s="23">
        <f t="shared" ref="E13:J13" si="3">E6-E12</f>
        <v>0</v>
      </c>
      <c r="F13" s="23">
        <f t="shared" si="3"/>
        <v>-0.33333333333333331</v>
      </c>
      <c r="G13" s="23">
        <f t="shared" si="3"/>
        <v>1</v>
      </c>
      <c r="H13" s="23">
        <f t="shared" si="3"/>
        <v>0</v>
      </c>
      <c r="I13" s="23"/>
      <c r="J13" s="23">
        <f t="shared" si="3"/>
        <v>26</v>
      </c>
      <c r="K13" s="23" t="e">
        <f t="shared" ref="K13:K14" si="4">J13/E13</f>
        <v>#DIV/0!</v>
      </c>
    </row>
    <row r="14" spans="1:11" x14ac:dyDescent="0.25">
      <c r="B14" s="4" t="s">
        <v>70</v>
      </c>
      <c r="C14" t="s">
        <v>28</v>
      </c>
      <c r="D14" s="23">
        <f>D12+D7</f>
        <v>2.333333333333333</v>
      </c>
      <c r="E14" s="23">
        <f t="shared" ref="E14:J14" si="5">E12+E7</f>
        <v>0</v>
      </c>
      <c r="F14" s="23">
        <f t="shared" si="5"/>
        <v>0.33333333333333331</v>
      </c>
      <c r="G14" s="23">
        <f t="shared" si="5"/>
        <v>0</v>
      </c>
      <c r="H14" s="23">
        <f t="shared" si="5"/>
        <v>1</v>
      </c>
      <c r="I14" s="23"/>
      <c r="J14" s="23">
        <f t="shared" si="5"/>
        <v>30</v>
      </c>
      <c r="K14" s="23" t="e">
        <f t="shared" si="4"/>
        <v>#DIV/0!</v>
      </c>
    </row>
    <row r="15" spans="1:11" x14ac:dyDescent="0.25">
      <c r="C15" t="s">
        <v>7</v>
      </c>
      <c r="D15" s="24">
        <f>0.5*D12</f>
        <v>0.66666666666666663</v>
      </c>
      <c r="E15" s="24">
        <f t="shared" ref="E15:J15" si="6">0.5*E12</f>
        <v>0.5</v>
      </c>
      <c r="F15" s="24">
        <f t="shared" si="6"/>
        <v>0.16666666666666666</v>
      </c>
      <c r="G15" s="24">
        <f t="shared" si="6"/>
        <v>0</v>
      </c>
      <c r="H15" s="24">
        <f t="shared" si="6"/>
        <v>0</v>
      </c>
      <c r="I15" s="24"/>
      <c r="J15" s="24">
        <f t="shared" si="6"/>
        <v>5</v>
      </c>
      <c r="K15" s="23"/>
    </row>
    <row r="16" spans="1:11" x14ac:dyDescent="0.25">
      <c r="C16" t="s">
        <v>30</v>
      </c>
      <c r="D16" s="23">
        <f>D9-D15</f>
        <v>-0.56666666666666665</v>
      </c>
      <c r="E16" s="23">
        <f t="shared" ref="E16:H16" si="7">E9-E15</f>
        <v>0</v>
      </c>
      <c r="F16" s="23">
        <f t="shared" si="7"/>
        <v>-0.16666666666666666</v>
      </c>
      <c r="G16" s="23">
        <f t="shared" si="7"/>
        <v>0</v>
      </c>
      <c r="H16" s="23">
        <f t="shared" si="7"/>
        <v>0</v>
      </c>
      <c r="I16" s="23"/>
      <c r="J16" s="23"/>
      <c r="K16" s="23"/>
    </row>
    <row r="18" spans="1:11" x14ac:dyDescent="0.25">
      <c r="A18" s="4"/>
      <c r="C18" t="s">
        <v>14</v>
      </c>
    </row>
    <row r="19" spans="1:11" x14ac:dyDescent="0.25">
      <c r="A19" s="4"/>
    </row>
    <row r="20" spans="1:11" x14ac:dyDescent="0.25">
      <c r="A20" s="4"/>
      <c r="B20" s="27" t="s">
        <v>71</v>
      </c>
      <c r="C20" s="8">
        <v>0</v>
      </c>
      <c r="E20" s="28" t="s">
        <v>67</v>
      </c>
      <c r="H20" s="2">
        <f>0.1*C20+0.5*C21+0*C22+0*C23+0*C24</f>
        <v>5</v>
      </c>
    </row>
    <row r="21" spans="1:11" x14ac:dyDescent="0.25">
      <c r="A21" s="4"/>
      <c r="B21" s="27" t="s">
        <v>72</v>
      </c>
      <c r="C21" s="8">
        <v>10</v>
      </c>
    </row>
    <row r="22" spans="1:11" x14ac:dyDescent="0.25">
      <c r="A22" s="4"/>
      <c r="B22" s="27" t="s">
        <v>73</v>
      </c>
      <c r="C22" s="8">
        <v>0</v>
      </c>
      <c r="E22" s="28" t="s">
        <v>64</v>
      </c>
      <c r="H22" s="2">
        <f>4*C20+3*C21+C22+0*C23+0*C24</f>
        <v>30</v>
      </c>
    </row>
    <row r="23" spans="1:11" x14ac:dyDescent="0.25">
      <c r="B23" s="27" t="s">
        <v>74</v>
      </c>
      <c r="C23" s="8">
        <v>26</v>
      </c>
      <c r="E23" s="28" t="s">
        <v>65</v>
      </c>
      <c r="H23" s="2">
        <f>6*C20+C21+0*C22+C23+0*C24</f>
        <v>36</v>
      </c>
    </row>
    <row r="24" spans="1:11" x14ac:dyDescent="0.25">
      <c r="B24" s="27" t="s">
        <v>75</v>
      </c>
      <c r="C24" s="8">
        <v>30</v>
      </c>
      <c r="E24" s="28" t="s">
        <v>66</v>
      </c>
      <c r="H24" s="2">
        <f>C20-C21+0*C22+0*C23+C24</f>
        <v>20</v>
      </c>
    </row>
    <row r="25" spans="1:11" x14ac:dyDescent="0.25">
      <c r="B25" s="27" t="s">
        <v>76</v>
      </c>
      <c r="C25" s="8">
        <v>5</v>
      </c>
    </row>
    <row r="29" spans="1:11" x14ac:dyDescent="0.25">
      <c r="C29" s="21" t="s">
        <v>77</v>
      </c>
    </row>
    <row r="30" spans="1:11" x14ac:dyDescent="0.25">
      <c r="C30" t="s">
        <v>3</v>
      </c>
      <c r="D30">
        <v>0.1</v>
      </c>
      <c r="E30">
        <v>0.5</v>
      </c>
      <c r="F30">
        <v>0</v>
      </c>
      <c r="G30">
        <v>0</v>
      </c>
      <c r="H30">
        <v>0</v>
      </c>
      <c r="I30" s="4"/>
      <c r="J30" s="4"/>
    </row>
    <row r="32" spans="1:11" x14ac:dyDescent="0.25">
      <c r="D32" t="s">
        <v>26</v>
      </c>
      <c r="E32" t="s">
        <v>27</v>
      </c>
      <c r="F32" t="s">
        <v>5</v>
      </c>
      <c r="G32" t="s">
        <v>6</v>
      </c>
      <c r="H32" t="s">
        <v>28</v>
      </c>
      <c r="K32" t="s">
        <v>11</v>
      </c>
    </row>
    <row r="33" spans="2:13" x14ac:dyDescent="0.25">
      <c r="C33" t="s">
        <v>5</v>
      </c>
      <c r="D33" s="23">
        <v>4</v>
      </c>
      <c r="E33" s="23">
        <v>3</v>
      </c>
      <c r="F33" s="23">
        <v>1</v>
      </c>
      <c r="G33" s="23">
        <v>0</v>
      </c>
      <c r="H33" s="23">
        <v>0</v>
      </c>
      <c r="I33" s="23"/>
      <c r="J33" s="23">
        <v>30</v>
      </c>
      <c r="K33" s="23"/>
      <c r="M33" t="s">
        <v>45</v>
      </c>
    </row>
    <row r="34" spans="2:13" x14ac:dyDescent="0.25">
      <c r="C34" t="s">
        <v>6</v>
      </c>
      <c r="D34" s="23">
        <v>6</v>
      </c>
      <c r="E34" s="23">
        <v>1</v>
      </c>
      <c r="F34" s="23">
        <v>0</v>
      </c>
      <c r="G34" s="23">
        <v>1</v>
      </c>
      <c r="H34" s="23">
        <v>0</v>
      </c>
      <c r="I34" s="23"/>
      <c r="J34" s="23">
        <v>36</v>
      </c>
      <c r="K34" s="23"/>
    </row>
    <row r="35" spans="2:13" x14ac:dyDescent="0.25">
      <c r="C35" t="s">
        <v>28</v>
      </c>
      <c r="D35" s="23">
        <v>1</v>
      </c>
      <c r="E35" s="23">
        <v>-1</v>
      </c>
      <c r="F35" s="23">
        <v>0</v>
      </c>
      <c r="G35" s="23">
        <v>0</v>
      </c>
      <c r="H35" s="23">
        <v>1</v>
      </c>
      <c r="I35" s="23"/>
      <c r="J35" s="23">
        <v>20</v>
      </c>
      <c r="K35" s="23"/>
    </row>
    <row r="36" spans="2:13" x14ac:dyDescent="0.25">
      <c r="C36" t="s">
        <v>7</v>
      </c>
      <c r="D36" s="24">
        <v>0</v>
      </c>
      <c r="E36" s="24">
        <v>0</v>
      </c>
      <c r="F36" s="24">
        <v>0</v>
      </c>
      <c r="G36" s="24">
        <v>0</v>
      </c>
      <c r="H36" s="26">
        <v>0</v>
      </c>
      <c r="I36" s="23"/>
      <c r="J36" s="23">
        <v>0</v>
      </c>
      <c r="K36" s="23"/>
    </row>
    <row r="37" spans="2:13" x14ac:dyDescent="0.25">
      <c r="C37" t="s">
        <v>30</v>
      </c>
      <c r="D37" s="23">
        <f>D30-D36</f>
        <v>0.1</v>
      </c>
      <c r="E37" s="23">
        <f t="shared" ref="E37:H37" si="8">E30-E36</f>
        <v>0.5</v>
      </c>
      <c r="F37" s="23">
        <f t="shared" si="8"/>
        <v>0</v>
      </c>
      <c r="G37" s="23">
        <f t="shared" si="8"/>
        <v>0</v>
      </c>
      <c r="H37" s="23">
        <f t="shared" si="8"/>
        <v>0</v>
      </c>
      <c r="I37" s="23"/>
      <c r="J37" s="23"/>
      <c r="K37" s="23"/>
    </row>
    <row r="39" spans="2:13" x14ac:dyDescent="0.25">
      <c r="C39" t="s">
        <v>18</v>
      </c>
    </row>
    <row r="41" spans="2:13" x14ac:dyDescent="0.25">
      <c r="B41" s="27" t="s">
        <v>71</v>
      </c>
      <c r="C41" s="8">
        <v>0</v>
      </c>
      <c r="E41" s="28" t="s">
        <v>67</v>
      </c>
      <c r="H41" s="2">
        <f>0.1*C41+0.5*C42+0*C43+0*C44+0*C45</f>
        <v>0</v>
      </c>
    </row>
    <row r="42" spans="2:13" x14ac:dyDescent="0.25">
      <c r="B42" s="27" t="s">
        <v>72</v>
      </c>
      <c r="C42" s="8">
        <v>0</v>
      </c>
    </row>
    <row r="43" spans="2:13" x14ac:dyDescent="0.25">
      <c r="B43" s="27" t="s">
        <v>73</v>
      </c>
      <c r="C43" s="8">
        <v>30</v>
      </c>
      <c r="E43" s="28" t="s">
        <v>64</v>
      </c>
      <c r="H43" s="2">
        <f>4*C41+3*C42+C43+0*C44+0*C45</f>
        <v>30</v>
      </c>
    </row>
    <row r="44" spans="2:13" x14ac:dyDescent="0.25">
      <c r="B44" s="27" t="s">
        <v>74</v>
      </c>
      <c r="C44" s="8">
        <v>36</v>
      </c>
      <c r="E44" s="28" t="s">
        <v>65</v>
      </c>
      <c r="H44" s="2">
        <f>6*C41+C42+0*C43+C44+0*C45</f>
        <v>36</v>
      </c>
    </row>
    <row r="45" spans="2:13" x14ac:dyDescent="0.25">
      <c r="B45" s="27" t="s">
        <v>75</v>
      </c>
      <c r="C45" s="8">
        <v>20</v>
      </c>
      <c r="E45" s="28" t="s">
        <v>66</v>
      </c>
      <c r="H45" s="2">
        <f>C41-C42+0*C43+0*C44+C45</f>
        <v>20</v>
      </c>
    </row>
    <row r="46" spans="2:13" x14ac:dyDescent="0.25">
      <c r="B46" s="27" t="s">
        <v>76</v>
      </c>
      <c r="C46" s="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EEAF-E6AD-4949-AEEA-6BEB7CBAA35A}">
  <dimension ref="A1:N38"/>
  <sheetViews>
    <sheetView topLeftCell="B14" zoomScale="90" zoomScaleNormal="90" workbookViewId="0">
      <selection activeCell="N38" sqref="N38"/>
    </sheetView>
  </sheetViews>
  <sheetFormatPr baseColWidth="10" defaultRowHeight="15" x14ac:dyDescent="0.25"/>
  <cols>
    <col min="1" max="1" width="13.5703125" customWidth="1"/>
  </cols>
  <sheetData>
    <row r="1" spans="1:12" x14ac:dyDescent="0.25">
      <c r="A1" t="s">
        <v>46</v>
      </c>
    </row>
    <row r="2" spans="1:12" x14ac:dyDescent="0.25">
      <c r="A2" t="s">
        <v>47</v>
      </c>
      <c r="C2" t="s">
        <v>3</v>
      </c>
      <c r="D2">
        <v>1</v>
      </c>
      <c r="E2">
        <v>2</v>
      </c>
      <c r="F2">
        <v>0</v>
      </c>
      <c r="G2">
        <v>0</v>
      </c>
      <c r="H2">
        <v>0</v>
      </c>
    </row>
    <row r="3" spans="1:12" x14ac:dyDescent="0.25">
      <c r="A3" t="s">
        <v>48</v>
      </c>
    </row>
    <row r="4" spans="1:12" x14ac:dyDescent="0.25">
      <c r="A4" t="s">
        <v>49</v>
      </c>
      <c r="D4" t="s">
        <v>51</v>
      </c>
      <c r="E4" t="s">
        <v>52</v>
      </c>
      <c r="F4" t="s">
        <v>5</v>
      </c>
      <c r="G4" t="s">
        <v>6</v>
      </c>
      <c r="H4" t="s">
        <v>28</v>
      </c>
      <c r="J4" t="s">
        <v>11</v>
      </c>
    </row>
    <row r="5" spans="1:12" x14ac:dyDescent="0.25">
      <c r="C5" t="s">
        <v>5</v>
      </c>
      <c r="D5">
        <v>3</v>
      </c>
      <c r="E5" s="20">
        <v>1</v>
      </c>
      <c r="F5">
        <v>1</v>
      </c>
      <c r="G5">
        <v>0</v>
      </c>
      <c r="H5">
        <v>0</v>
      </c>
      <c r="I5">
        <v>14</v>
      </c>
      <c r="J5">
        <f>I5/E5</f>
        <v>14</v>
      </c>
    </row>
    <row r="6" spans="1:12" x14ac:dyDescent="0.25">
      <c r="A6" t="s">
        <v>53</v>
      </c>
      <c r="C6" t="s">
        <v>6</v>
      </c>
      <c r="D6" s="20">
        <v>1</v>
      </c>
      <c r="E6" s="20">
        <v>5</v>
      </c>
      <c r="F6" s="20">
        <v>0</v>
      </c>
      <c r="G6" s="20">
        <v>1</v>
      </c>
      <c r="H6" s="20">
        <v>0</v>
      </c>
      <c r="I6" s="20">
        <v>20</v>
      </c>
      <c r="J6">
        <f t="shared" ref="J6:J7" si="0">I6/E6</f>
        <v>4</v>
      </c>
    </row>
    <row r="7" spans="1:12" x14ac:dyDescent="0.25">
      <c r="A7" t="s">
        <v>54</v>
      </c>
      <c r="C7" t="s">
        <v>28</v>
      </c>
      <c r="D7">
        <v>1</v>
      </c>
      <c r="E7" s="20">
        <v>-1</v>
      </c>
      <c r="F7">
        <v>0</v>
      </c>
      <c r="G7">
        <v>0</v>
      </c>
      <c r="H7">
        <v>1</v>
      </c>
      <c r="I7">
        <v>-10</v>
      </c>
      <c r="J7">
        <f t="shared" si="0"/>
        <v>10</v>
      </c>
    </row>
    <row r="8" spans="1:12" x14ac:dyDescent="0.25">
      <c r="A8" t="s">
        <v>55</v>
      </c>
      <c r="C8" t="s">
        <v>7</v>
      </c>
      <c r="D8">
        <v>0</v>
      </c>
      <c r="E8" s="20">
        <v>0</v>
      </c>
      <c r="F8">
        <v>0</v>
      </c>
      <c r="G8">
        <v>0</v>
      </c>
      <c r="H8">
        <v>0</v>
      </c>
    </row>
    <row r="9" spans="1:12" x14ac:dyDescent="0.25">
      <c r="A9" t="s">
        <v>50</v>
      </c>
      <c r="C9" t="s">
        <v>30</v>
      </c>
      <c r="D9">
        <v>1</v>
      </c>
      <c r="E9" s="20">
        <v>2</v>
      </c>
      <c r="F9">
        <v>0</v>
      </c>
      <c r="G9">
        <v>0</v>
      </c>
      <c r="H9">
        <v>0</v>
      </c>
    </row>
    <row r="11" spans="1:12" x14ac:dyDescent="0.25">
      <c r="D11" t="s">
        <v>51</v>
      </c>
      <c r="E11" t="s">
        <v>52</v>
      </c>
      <c r="F11" t="s">
        <v>5</v>
      </c>
      <c r="G11" t="s">
        <v>6</v>
      </c>
      <c r="H11" t="s">
        <v>28</v>
      </c>
      <c r="J11" t="s">
        <v>11</v>
      </c>
    </row>
    <row r="12" spans="1:12" x14ac:dyDescent="0.25">
      <c r="C12" t="s">
        <v>5</v>
      </c>
      <c r="D12" s="20">
        <f xml:space="preserve"> D5 - D13</f>
        <v>2.8</v>
      </c>
      <c r="E12" s="20">
        <f xml:space="preserve"> E5 - E13</f>
        <v>0</v>
      </c>
      <c r="F12" s="20">
        <f t="shared" ref="F12:I12" si="1" xml:space="preserve"> F5 - F13</f>
        <v>1</v>
      </c>
      <c r="G12" s="20">
        <f t="shared" si="1"/>
        <v>-0.2</v>
      </c>
      <c r="H12" s="20">
        <f t="shared" si="1"/>
        <v>0</v>
      </c>
      <c r="I12" s="20">
        <f t="shared" si="1"/>
        <v>10</v>
      </c>
      <c r="J12">
        <f xml:space="preserve"> I12/D12</f>
        <v>3.5714285714285716</v>
      </c>
    </row>
    <row r="13" spans="1:12" x14ac:dyDescent="0.25">
      <c r="C13" t="s">
        <v>52</v>
      </c>
      <c r="D13" s="20">
        <f xml:space="preserve"> D6 / 5</f>
        <v>0.2</v>
      </c>
      <c r="E13">
        <f xml:space="preserve"> E6 / 5</f>
        <v>1</v>
      </c>
      <c r="F13">
        <f t="shared" ref="F13:I13" si="2" xml:space="preserve"> F6 / 5</f>
        <v>0</v>
      </c>
      <c r="G13">
        <f t="shared" si="2"/>
        <v>0.2</v>
      </c>
      <c r="H13">
        <f t="shared" si="2"/>
        <v>0</v>
      </c>
      <c r="I13">
        <f t="shared" si="2"/>
        <v>4</v>
      </c>
      <c r="J13">
        <f t="shared" ref="J13:J14" si="3" xml:space="preserve"> I13/D13</f>
        <v>20</v>
      </c>
    </row>
    <row r="14" spans="1:12" x14ac:dyDescent="0.25">
      <c r="C14" t="s">
        <v>28</v>
      </c>
      <c r="D14" s="20">
        <f xml:space="preserve"> D7 + D13</f>
        <v>1.2</v>
      </c>
      <c r="E14">
        <f xml:space="preserve"> E7 + E13</f>
        <v>0</v>
      </c>
      <c r="F14">
        <f t="shared" ref="F14:I14" si="4" xml:space="preserve"> F7 + F13</f>
        <v>0</v>
      </c>
      <c r="G14">
        <f t="shared" si="4"/>
        <v>0.2</v>
      </c>
      <c r="H14">
        <f t="shared" si="4"/>
        <v>1</v>
      </c>
      <c r="I14">
        <f t="shared" si="4"/>
        <v>-6</v>
      </c>
      <c r="J14">
        <f t="shared" si="3"/>
        <v>-5</v>
      </c>
    </row>
    <row r="15" spans="1:12" x14ac:dyDescent="0.25">
      <c r="C15" t="s">
        <v>7</v>
      </c>
      <c r="D15" s="20">
        <f xml:space="preserve"> 2 * D13</f>
        <v>0.4</v>
      </c>
      <c r="E15">
        <f t="shared" ref="E15:I15" si="5" xml:space="preserve"> 2 * E13</f>
        <v>2</v>
      </c>
      <c r="F15">
        <f t="shared" si="5"/>
        <v>0</v>
      </c>
      <c r="G15">
        <f t="shared" si="5"/>
        <v>0.4</v>
      </c>
      <c r="H15">
        <f t="shared" si="5"/>
        <v>0</v>
      </c>
      <c r="I15">
        <f t="shared" si="5"/>
        <v>8</v>
      </c>
    </row>
    <row r="16" spans="1:12" x14ac:dyDescent="0.25">
      <c r="C16" t="s">
        <v>30</v>
      </c>
      <c r="D16" s="20">
        <f>D2 - D15</f>
        <v>0.6</v>
      </c>
      <c r="E16">
        <f t="shared" ref="E16:I16" si="6">E2 - E15</f>
        <v>0</v>
      </c>
      <c r="F16">
        <f t="shared" si="6"/>
        <v>0</v>
      </c>
      <c r="G16">
        <f t="shared" si="6"/>
        <v>-0.4</v>
      </c>
      <c r="H16">
        <f t="shared" si="6"/>
        <v>0</v>
      </c>
      <c r="I16">
        <f t="shared" si="6"/>
        <v>-8</v>
      </c>
      <c r="K16" t="s">
        <v>51</v>
      </c>
      <c r="L16">
        <f>I19</f>
        <v>3.5714285714285716</v>
      </c>
    </row>
    <row r="17" spans="1:12" x14ac:dyDescent="0.25">
      <c r="K17" t="s">
        <v>52</v>
      </c>
      <c r="L17">
        <f>I20</f>
        <v>3.2857142857142856</v>
      </c>
    </row>
    <row r="18" spans="1:12" x14ac:dyDescent="0.25">
      <c r="D18" t="s">
        <v>51</v>
      </c>
      <c r="E18" t="s">
        <v>52</v>
      </c>
      <c r="F18" t="s">
        <v>5</v>
      </c>
      <c r="G18" t="s">
        <v>6</v>
      </c>
      <c r="H18" t="s">
        <v>28</v>
      </c>
      <c r="K18" t="s">
        <v>5</v>
      </c>
      <c r="L18">
        <v>0</v>
      </c>
    </row>
    <row r="19" spans="1:12" x14ac:dyDescent="0.25">
      <c r="C19" t="s">
        <v>51</v>
      </c>
      <c r="D19" s="3">
        <f xml:space="preserve"> D12 / 2.8</f>
        <v>1</v>
      </c>
      <c r="E19" s="3">
        <f t="shared" ref="E19:I19" si="7" xml:space="preserve"> E12 / 2.8</f>
        <v>0</v>
      </c>
      <c r="F19" s="3">
        <f t="shared" si="7"/>
        <v>0.35714285714285715</v>
      </c>
      <c r="G19" s="3">
        <f t="shared" si="7"/>
        <v>-7.1428571428571438E-2</v>
      </c>
      <c r="H19" s="3">
        <f t="shared" si="7"/>
        <v>0</v>
      </c>
      <c r="I19" s="3">
        <f t="shared" si="7"/>
        <v>3.5714285714285716</v>
      </c>
      <c r="K19" t="s">
        <v>6</v>
      </c>
      <c r="L19">
        <v>0</v>
      </c>
    </row>
    <row r="20" spans="1:12" x14ac:dyDescent="0.25">
      <c r="C20" t="s">
        <v>52</v>
      </c>
      <c r="D20" s="3">
        <f xml:space="preserve"> D13 - 0.2 * D19</f>
        <v>0</v>
      </c>
      <c r="E20" s="3">
        <f t="shared" ref="E20:I20" si="8" xml:space="preserve"> E13 - 0.2 * E19</f>
        <v>1</v>
      </c>
      <c r="F20" s="3">
        <f t="shared" si="8"/>
        <v>-7.1428571428571438E-2</v>
      </c>
      <c r="G20" s="3">
        <f t="shared" si="8"/>
        <v>0.2142857142857143</v>
      </c>
      <c r="H20" s="3">
        <f t="shared" si="8"/>
        <v>0</v>
      </c>
      <c r="I20" s="3">
        <f t="shared" si="8"/>
        <v>3.2857142857142856</v>
      </c>
      <c r="K20" t="s">
        <v>28</v>
      </c>
      <c r="L20">
        <f>I21</f>
        <v>-10.285714285714285</v>
      </c>
    </row>
    <row r="21" spans="1:12" x14ac:dyDescent="0.25">
      <c r="C21" t="s">
        <v>28</v>
      </c>
      <c r="D21" s="3">
        <f>D14 - 1.2 * D19</f>
        <v>0</v>
      </c>
      <c r="E21" s="3">
        <f t="shared" ref="E21:I21" si="9">E14 - 1.2 * E19</f>
        <v>0</v>
      </c>
      <c r="F21" s="3">
        <f t="shared" si="9"/>
        <v>-0.42857142857142855</v>
      </c>
      <c r="G21" s="3">
        <f t="shared" si="9"/>
        <v>0.28571428571428575</v>
      </c>
      <c r="H21" s="3">
        <f t="shared" si="9"/>
        <v>1</v>
      </c>
      <c r="I21" s="20">
        <f t="shared" si="9"/>
        <v>-10.285714285714285</v>
      </c>
    </row>
    <row r="22" spans="1:12" x14ac:dyDescent="0.25">
      <c r="C22" t="s">
        <v>7</v>
      </c>
      <c r="D22" s="3">
        <f xml:space="preserve"> D19 + 2 *D20</f>
        <v>1</v>
      </c>
      <c r="E22" s="3">
        <f t="shared" ref="E22:I22" si="10" xml:space="preserve"> E19 + 2 *E20</f>
        <v>2</v>
      </c>
      <c r="F22" s="3">
        <f t="shared" si="10"/>
        <v>0.21428571428571427</v>
      </c>
      <c r="G22" s="3">
        <f t="shared" si="10"/>
        <v>0.35714285714285715</v>
      </c>
      <c r="H22" s="3">
        <f t="shared" si="10"/>
        <v>0</v>
      </c>
      <c r="I22" s="3">
        <f t="shared" si="10"/>
        <v>10.142857142857142</v>
      </c>
      <c r="K22" t="s">
        <v>15</v>
      </c>
      <c r="L22">
        <f xml:space="preserve"> L16 + 2 * L17</f>
        <v>10.142857142857142</v>
      </c>
    </row>
    <row r="23" spans="1:12" x14ac:dyDescent="0.25">
      <c r="C23" t="s">
        <v>30</v>
      </c>
      <c r="D23" s="3">
        <f xml:space="preserve"> D2 - D22</f>
        <v>0</v>
      </c>
      <c r="E23" s="3">
        <f t="shared" ref="E23:H23" si="11" xml:space="preserve"> E2 - E22</f>
        <v>0</v>
      </c>
      <c r="F23" s="3">
        <f t="shared" si="11"/>
        <v>-0.21428571428571427</v>
      </c>
      <c r="G23" s="3">
        <f t="shared" si="11"/>
        <v>-0.35714285714285715</v>
      </c>
      <c r="H23" s="3">
        <f t="shared" si="11"/>
        <v>0</v>
      </c>
      <c r="I23" s="3"/>
      <c r="K23" t="s">
        <v>16</v>
      </c>
      <c r="L23">
        <f xml:space="preserve"> 3 * L16 + L17 + L18</f>
        <v>14</v>
      </c>
    </row>
    <row r="24" spans="1:12" x14ac:dyDescent="0.25">
      <c r="K24" t="s">
        <v>17</v>
      </c>
      <c r="L24">
        <f>L16 - L17 + L19</f>
        <v>0.28571428571428603</v>
      </c>
    </row>
    <row r="25" spans="1:12" x14ac:dyDescent="0.25">
      <c r="C25" t="s">
        <v>14</v>
      </c>
      <c r="K25" t="s">
        <v>36</v>
      </c>
      <c r="L25">
        <f xml:space="preserve"> L16 - L17 + L20</f>
        <v>-9.9999999999999982</v>
      </c>
    </row>
    <row r="27" spans="1:12" s="20" customFormat="1" x14ac:dyDescent="0.25"/>
    <row r="29" spans="1:12" x14ac:dyDescent="0.25">
      <c r="A29" t="s">
        <v>53</v>
      </c>
      <c r="C29" t="s">
        <v>3</v>
      </c>
      <c r="D29">
        <v>1</v>
      </c>
      <c r="E29">
        <v>2</v>
      </c>
      <c r="F29">
        <v>0</v>
      </c>
      <c r="G29">
        <v>0</v>
      </c>
      <c r="H29">
        <v>0</v>
      </c>
      <c r="K29" t="s">
        <v>51</v>
      </c>
      <c r="L29">
        <v>0</v>
      </c>
    </row>
    <row r="30" spans="1:12" x14ac:dyDescent="0.25">
      <c r="A30" t="s">
        <v>54</v>
      </c>
      <c r="K30" t="s">
        <v>52</v>
      </c>
      <c r="L30">
        <v>0</v>
      </c>
    </row>
    <row r="31" spans="1:12" x14ac:dyDescent="0.25">
      <c r="A31" t="s">
        <v>55</v>
      </c>
      <c r="D31" t="s">
        <v>51</v>
      </c>
      <c r="E31" t="s">
        <v>52</v>
      </c>
      <c r="F31" t="s">
        <v>5</v>
      </c>
      <c r="G31" t="s">
        <v>6</v>
      </c>
      <c r="H31" t="s">
        <v>28</v>
      </c>
      <c r="K31" t="s">
        <v>5</v>
      </c>
      <c r="L31">
        <f>I32</f>
        <v>14</v>
      </c>
    </row>
    <row r="32" spans="1:12" x14ac:dyDescent="0.25">
      <c r="A32" t="s">
        <v>50</v>
      </c>
      <c r="C32" t="s">
        <v>5</v>
      </c>
      <c r="D32" s="3">
        <v>3</v>
      </c>
      <c r="E32" s="3">
        <v>1</v>
      </c>
      <c r="F32" s="3">
        <v>1</v>
      </c>
      <c r="G32" s="3">
        <v>0</v>
      </c>
      <c r="H32" s="3">
        <v>0</v>
      </c>
      <c r="I32" s="3">
        <v>14</v>
      </c>
      <c r="K32" t="s">
        <v>6</v>
      </c>
      <c r="L32">
        <f>I33</f>
        <v>20</v>
      </c>
    </row>
    <row r="33" spans="3:14" x14ac:dyDescent="0.25">
      <c r="C33" t="s">
        <v>6</v>
      </c>
      <c r="D33" s="3">
        <v>1</v>
      </c>
      <c r="E33" s="3">
        <v>5</v>
      </c>
      <c r="F33" s="3">
        <v>0</v>
      </c>
      <c r="G33" s="3">
        <v>1</v>
      </c>
      <c r="H33" s="3">
        <v>0</v>
      </c>
      <c r="I33" s="3">
        <v>20</v>
      </c>
      <c r="K33" t="s">
        <v>28</v>
      </c>
      <c r="L33">
        <f>I34</f>
        <v>-10</v>
      </c>
    </row>
    <row r="34" spans="3:14" x14ac:dyDescent="0.25">
      <c r="C34" t="s">
        <v>28</v>
      </c>
      <c r="D34" s="3">
        <v>1</v>
      </c>
      <c r="E34" s="3">
        <v>-1</v>
      </c>
      <c r="F34" s="3">
        <v>0</v>
      </c>
      <c r="G34" s="3">
        <v>0</v>
      </c>
      <c r="H34" s="3">
        <v>1</v>
      </c>
      <c r="I34" s="20">
        <v>-10</v>
      </c>
    </row>
    <row r="35" spans="3:14" x14ac:dyDescent="0.25">
      <c r="C35" t="s">
        <v>7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/>
      <c r="K35" t="s">
        <v>15</v>
      </c>
      <c r="L35">
        <f xml:space="preserve"> L29 + 2 * L30</f>
        <v>0</v>
      </c>
    </row>
    <row r="36" spans="3:14" x14ac:dyDescent="0.25">
      <c r="C36" t="s">
        <v>30</v>
      </c>
      <c r="D36" s="3">
        <v>1</v>
      </c>
      <c r="E36" s="3">
        <v>2</v>
      </c>
      <c r="F36" s="3">
        <v>0</v>
      </c>
      <c r="G36" s="3">
        <v>0</v>
      </c>
      <c r="H36" s="3">
        <v>0</v>
      </c>
      <c r="I36" s="3"/>
      <c r="K36" t="s">
        <v>16</v>
      </c>
      <c r="L36">
        <f xml:space="preserve"> 3 * L29 + L30 + L31</f>
        <v>14</v>
      </c>
    </row>
    <row r="37" spans="3:14" x14ac:dyDescent="0.25">
      <c r="K37" t="s">
        <v>17</v>
      </c>
      <c r="L37">
        <f>L29 - L30 + L32</f>
        <v>20</v>
      </c>
      <c r="N37" t="s">
        <v>56</v>
      </c>
    </row>
    <row r="38" spans="3:14" x14ac:dyDescent="0.25">
      <c r="C38" t="s">
        <v>18</v>
      </c>
      <c r="K38" t="s">
        <v>36</v>
      </c>
      <c r="L38">
        <f xml:space="preserve"> L29 - L30 + L33</f>
        <v>-10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84D3-79AF-48E5-9B2D-60B27F5E2C37}">
  <dimension ref="A1:Q89"/>
  <sheetViews>
    <sheetView topLeftCell="I26" workbookViewId="0">
      <selection activeCell="O40" sqref="O40"/>
    </sheetView>
  </sheetViews>
  <sheetFormatPr baseColWidth="10" defaultRowHeight="15" x14ac:dyDescent="0.25"/>
  <cols>
    <col min="1" max="1" width="47.42578125" bestFit="1" customWidth="1"/>
  </cols>
  <sheetData>
    <row r="1" spans="1:15" x14ac:dyDescent="0.25">
      <c r="A1" s="4" t="s">
        <v>78</v>
      </c>
      <c r="C1" s="21" t="s">
        <v>58</v>
      </c>
    </row>
    <row r="2" spans="1:15" x14ac:dyDescent="0.25">
      <c r="A2" s="4" t="s">
        <v>79</v>
      </c>
      <c r="C2" t="s">
        <v>3</v>
      </c>
      <c r="D2">
        <v>4</v>
      </c>
      <c r="E2">
        <v>3</v>
      </c>
      <c r="F2">
        <v>0</v>
      </c>
      <c r="G2">
        <v>0</v>
      </c>
      <c r="H2">
        <v>0</v>
      </c>
      <c r="I2" s="4">
        <v>0</v>
      </c>
      <c r="J2" s="4">
        <v>0</v>
      </c>
      <c r="K2" s="4" t="s">
        <v>32</v>
      </c>
      <c r="L2" s="4" t="s">
        <v>32</v>
      </c>
    </row>
    <row r="3" spans="1:15" x14ac:dyDescent="0.25">
      <c r="A3" t="s">
        <v>80</v>
      </c>
    </row>
    <row r="4" spans="1:15" x14ac:dyDescent="0.25">
      <c r="A4" t="s">
        <v>81</v>
      </c>
      <c r="D4" t="s">
        <v>26</v>
      </c>
      <c r="E4" t="s">
        <v>27</v>
      </c>
      <c r="F4" t="s">
        <v>5</v>
      </c>
      <c r="G4" t="s">
        <v>6</v>
      </c>
      <c r="H4" t="s">
        <v>28</v>
      </c>
      <c r="I4" t="s">
        <v>82</v>
      </c>
      <c r="J4" t="s">
        <v>83</v>
      </c>
      <c r="K4" t="s">
        <v>29</v>
      </c>
      <c r="L4" t="s">
        <v>84</v>
      </c>
      <c r="O4" t="s">
        <v>11</v>
      </c>
    </row>
    <row r="5" spans="1:15" x14ac:dyDescent="0.25">
      <c r="A5" t="s">
        <v>85</v>
      </c>
      <c r="C5" t="s">
        <v>5</v>
      </c>
      <c r="D5" s="22">
        <v>3</v>
      </c>
      <c r="E5" s="23">
        <v>2</v>
      </c>
      <c r="F5" s="23">
        <v>1</v>
      </c>
      <c r="G5" s="23">
        <v>0</v>
      </c>
      <c r="H5" s="23">
        <v>0</v>
      </c>
      <c r="I5" s="23">
        <v>0</v>
      </c>
      <c r="J5" s="23">
        <v>0</v>
      </c>
      <c r="K5" s="23">
        <f>J5/E5</f>
        <v>0</v>
      </c>
      <c r="L5" s="23">
        <v>0</v>
      </c>
      <c r="N5" s="23">
        <v>25</v>
      </c>
      <c r="O5" s="29">
        <f>N5/D5</f>
        <v>8.3333333333333339</v>
      </c>
    </row>
    <row r="6" spans="1:15" x14ac:dyDescent="0.25">
      <c r="A6" t="s">
        <v>86</v>
      </c>
      <c r="C6" t="s">
        <v>6</v>
      </c>
      <c r="D6" s="22">
        <v>1</v>
      </c>
      <c r="E6" s="23">
        <v>0</v>
      </c>
      <c r="F6" s="23">
        <v>0</v>
      </c>
      <c r="G6" s="23">
        <v>1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N6" s="23">
        <v>5</v>
      </c>
      <c r="O6" s="29">
        <f t="shared" ref="O6:O9" si="0">N6/D6</f>
        <v>5</v>
      </c>
    </row>
    <row r="7" spans="1:15" x14ac:dyDescent="0.25">
      <c r="C7" t="s">
        <v>28</v>
      </c>
      <c r="D7" s="22">
        <v>8</v>
      </c>
      <c r="E7" s="22">
        <v>6</v>
      </c>
      <c r="F7" s="22">
        <v>0</v>
      </c>
      <c r="G7" s="22">
        <v>0</v>
      </c>
      <c r="H7" s="22">
        <v>1</v>
      </c>
      <c r="I7" s="22">
        <v>0</v>
      </c>
      <c r="J7" s="22">
        <v>0</v>
      </c>
      <c r="K7" s="22">
        <f t="shared" ref="K7" si="1">J7/E7</f>
        <v>0</v>
      </c>
      <c r="L7" s="22">
        <v>0</v>
      </c>
      <c r="M7" s="30"/>
      <c r="N7" s="22">
        <v>21</v>
      </c>
      <c r="O7" s="31">
        <f t="shared" si="0"/>
        <v>2.625</v>
      </c>
    </row>
    <row r="8" spans="1:15" x14ac:dyDescent="0.25">
      <c r="C8" t="s">
        <v>29</v>
      </c>
      <c r="D8" s="25">
        <v>1</v>
      </c>
      <c r="E8" s="24">
        <v>0</v>
      </c>
      <c r="F8" s="24">
        <v>0</v>
      </c>
      <c r="G8" s="24">
        <v>0</v>
      </c>
      <c r="H8" s="26">
        <v>0</v>
      </c>
      <c r="I8" s="23">
        <v>-1</v>
      </c>
      <c r="J8" s="23">
        <v>0</v>
      </c>
      <c r="K8" s="23">
        <v>1</v>
      </c>
      <c r="L8" s="23">
        <v>0</v>
      </c>
      <c r="N8" s="23">
        <v>-2</v>
      </c>
      <c r="O8" s="29">
        <f t="shared" si="0"/>
        <v>-2</v>
      </c>
    </row>
    <row r="9" spans="1:15" x14ac:dyDescent="0.25">
      <c r="A9" s="4" t="s">
        <v>87</v>
      </c>
      <c r="C9" t="s">
        <v>84</v>
      </c>
      <c r="D9" s="22">
        <v>0</v>
      </c>
      <c r="E9" s="23">
        <v>1</v>
      </c>
      <c r="F9" s="23">
        <v>0</v>
      </c>
      <c r="G9" s="23">
        <v>0</v>
      </c>
      <c r="H9" s="23">
        <v>0</v>
      </c>
      <c r="I9" s="23">
        <v>0</v>
      </c>
      <c r="J9" s="23">
        <v>-1</v>
      </c>
      <c r="K9" s="23">
        <v>0</v>
      </c>
      <c r="L9" s="23">
        <v>1</v>
      </c>
      <c r="N9" s="23">
        <v>1</v>
      </c>
      <c r="O9" s="29" t="e">
        <f t="shared" si="0"/>
        <v>#DIV/0!</v>
      </c>
    </row>
    <row r="10" spans="1:15" x14ac:dyDescent="0.25">
      <c r="A10" t="s">
        <v>88</v>
      </c>
      <c r="C10" t="s">
        <v>7</v>
      </c>
      <c r="D10" s="32" t="s">
        <v>32</v>
      </c>
      <c r="E10" s="4" t="s">
        <v>32</v>
      </c>
      <c r="F10" s="23">
        <v>0</v>
      </c>
      <c r="G10" s="23">
        <v>0</v>
      </c>
      <c r="H10" s="23">
        <v>0</v>
      </c>
      <c r="I10" t="s">
        <v>25</v>
      </c>
      <c r="J10" t="s">
        <v>25</v>
      </c>
      <c r="K10" s="4" t="s">
        <v>32</v>
      </c>
      <c r="L10" s="4" t="s">
        <v>32</v>
      </c>
      <c r="N10" t="s">
        <v>25</v>
      </c>
    </row>
    <row r="11" spans="1:15" x14ac:dyDescent="0.25">
      <c r="A11" t="s">
        <v>89</v>
      </c>
      <c r="C11" t="s">
        <v>30</v>
      </c>
      <c r="D11" s="32" t="s">
        <v>90</v>
      </c>
      <c r="E11" s="4" t="s">
        <v>91</v>
      </c>
      <c r="F11" s="23">
        <v>0</v>
      </c>
      <c r="G11" s="23">
        <v>0</v>
      </c>
      <c r="H11" s="23">
        <v>0</v>
      </c>
      <c r="I11" s="4" t="s">
        <v>32</v>
      </c>
      <c r="J11" s="4" t="s">
        <v>32</v>
      </c>
      <c r="K11" s="23">
        <v>0</v>
      </c>
      <c r="L11" s="23">
        <v>0</v>
      </c>
    </row>
    <row r="12" spans="1:15" x14ac:dyDescent="0.25">
      <c r="A12" t="s">
        <v>92</v>
      </c>
    </row>
    <row r="13" spans="1:15" x14ac:dyDescent="0.25">
      <c r="A13" t="s">
        <v>93</v>
      </c>
    </row>
    <row r="14" spans="1:15" x14ac:dyDescent="0.25">
      <c r="B14" s="4" t="s">
        <v>94</v>
      </c>
      <c r="C14" t="s">
        <v>5</v>
      </c>
      <c r="D14" s="23">
        <f>D5-3*D16</f>
        <v>0</v>
      </c>
      <c r="E14" s="22">
        <f t="shared" ref="E14:N14" si="2">E5-3*E16</f>
        <v>-0.25</v>
      </c>
      <c r="F14" s="23">
        <f t="shared" si="2"/>
        <v>1</v>
      </c>
      <c r="G14" s="23">
        <f t="shared" si="2"/>
        <v>0</v>
      </c>
      <c r="H14" s="23">
        <f t="shared" si="2"/>
        <v>-0.375</v>
      </c>
      <c r="I14" s="23">
        <f t="shared" si="2"/>
        <v>0</v>
      </c>
      <c r="J14" s="23">
        <f t="shared" si="2"/>
        <v>0</v>
      </c>
      <c r="K14" s="23">
        <f t="shared" si="2"/>
        <v>0</v>
      </c>
      <c r="L14" s="23">
        <f t="shared" si="2"/>
        <v>0</v>
      </c>
      <c r="M14" s="23"/>
      <c r="N14" s="23">
        <f t="shared" si="2"/>
        <v>17.125</v>
      </c>
      <c r="O14" s="29">
        <f>N14/E14</f>
        <v>-68.5</v>
      </c>
    </row>
    <row r="15" spans="1:15" x14ac:dyDescent="0.25">
      <c r="A15" s="4" t="s">
        <v>95</v>
      </c>
      <c r="B15" s="4" t="s">
        <v>96</v>
      </c>
      <c r="C15" t="s">
        <v>6</v>
      </c>
      <c r="D15" s="23">
        <f>D6-D16</f>
        <v>0</v>
      </c>
      <c r="E15" s="22">
        <f t="shared" ref="E15:N15" si="3">E6-E16</f>
        <v>-0.75</v>
      </c>
      <c r="F15" s="23">
        <f t="shared" si="3"/>
        <v>0</v>
      </c>
      <c r="G15" s="23">
        <f t="shared" si="3"/>
        <v>1</v>
      </c>
      <c r="H15" s="23">
        <f t="shared" si="3"/>
        <v>-0.125</v>
      </c>
      <c r="I15" s="23">
        <f t="shared" si="3"/>
        <v>0</v>
      </c>
      <c r="J15" s="23">
        <f t="shared" si="3"/>
        <v>0</v>
      </c>
      <c r="K15" s="23">
        <f t="shared" si="3"/>
        <v>0</v>
      </c>
      <c r="L15" s="23">
        <f t="shared" si="3"/>
        <v>0</v>
      </c>
      <c r="M15" s="23"/>
      <c r="N15" s="23">
        <f t="shared" si="3"/>
        <v>2.375</v>
      </c>
      <c r="O15" s="29">
        <f t="shared" ref="O15:O18" si="4">N15/E15</f>
        <v>-3.1666666666666665</v>
      </c>
    </row>
    <row r="16" spans="1:15" x14ac:dyDescent="0.25">
      <c r="B16" s="4" t="s">
        <v>97</v>
      </c>
      <c r="C16" t="s">
        <v>26</v>
      </c>
      <c r="D16" s="23">
        <f>D7/8</f>
        <v>1</v>
      </c>
      <c r="E16" s="22">
        <f t="shared" ref="E16:N16" si="5">E7/8</f>
        <v>0.75</v>
      </c>
      <c r="F16" s="23">
        <f t="shared" si="5"/>
        <v>0</v>
      </c>
      <c r="G16" s="23">
        <f t="shared" si="5"/>
        <v>0</v>
      </c>
      <c r="H16" s="23">
        <f t="shared" si="5"/>
        <v>0.125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/>
      <c r="N16" s="23">
        <f t="shared" si="5"/>
        <v>2.625</v>
      </c>
      <c r="O16" s="29">
        <f t="shared" si="4"/>
        <v>3.5</v>
      </c>
    </row>
    <row r="17" spans="2:15" x14ac:dyDescent="0.25">
      <c r="B17" s="4" t="s">
        <v>98</v>
      </c>
      <c r="C17" t="s">
        <v>29</v>
      </c>
      <c r="D17" s="24">
        <f>D8-D16</f>
        <v>0</v>
      </c>
      <c r="E17" s="25">
        <f t="shared" ref="E17:N17" si="6">E8-E16</f>
        <v>-0.75</v>
      </c>
      <c r="F17" s="24">
        <f t="shared" si="6"/>
        <v>0</v>
      </c>
      <c r="G17" s="24">
        <f t="shared" si="6"/>
        <v>0</v>
      </c>
      <c r="H17" s="24">
        <f t="shared" si="6"/>
        <v>-0.125</v>
      </c>
      <c r="I17" s="24">
        <f t="shared" si="6"/>
        <v>-1</v>
      </c>
      <c r="J17" s="24">
        <f t="shared" si="6"/>
        <v>0</v>
      </c>
      <c r="K17" s="24">
        <f t="shared" si="6"/>
        <v>1</v>
      </c>
      <c r="L17" s="24">
        <f t="shared" si="6"/>
        <v>0</v>
      </c>
      <c r="M17" s="24"/>
      <c r="N17" s="24">
        <f t="shared" si="6"/>
        <v>-4.625</v>
      </c>
      <c r="O17" s="29">
        <f t="shared" si="4"/>
        <v>6.166666666666667</v>
      </c>
    </row>
    <row r="18" spans="2:15" x14ac:dyDescent="0.25">
      <c r="B18" s="4" t="s">
        <v>84</v>
      </c>
      <c r="C18" s="30" t="s">
        <v>84</v>
      </c>
      <c r="D18" s="22">
        <v>0</v>
      </c>
      <c r="E18" s="22">
        <v>1</v>
      </c>
      <c r="F18" s="22">
        <v>0</v>
      </c>
      <c r="G18" s="22">
        <v>0</v>
      </c>
      <c r="H18" s="22">
        <v>0</v>
      </c>
      <c r="I18" s="22">
        <v>0</v>
      </c>
      <c r="J18" s="22">
        <v>-1</v>
      </c>
      <c r="K18" s="22">
        <v>0</v>
      </c>
      <c r="L18" s="22">
        <v>1</v>
      </c>
      <c r="M18" s="30"/>
      <c r="N18" s="22">
        <v>1</v>
      </c>
      <c r="O18" s="31">
        <f t="shared" si="4"/>
        <v>1</v>
      </c>
    </row>
    <row r="19" spans="2:15" x14ac:dyDescent="0.25">
      <c r="C19" t="s">
        <v>7</v>
      </c>
      <c r="D19" s="4">
        <v>4</v>
      </c>
      <c r="E19" s="32" t="s">
        <v>99</v>
      </c>
      <c r="F19" s="33">
        <v>0</v>
      </c>
      <c r="G19" s="23">
        <v>0</v>
      </c>
      <c r="H19" s="33" t="s">
        <v>100</v>
      </c>
      <c r="I19" t="s">
        <v>25</v>
      </c>
      <c r="J19" t="s">
        <v>25</v>
      </c>
      <c r="K19" s="4" t="s">
        <v>32</v>
      </c>
      <c r="L19" s="4" t="s">
        <v>32</v>
      </c>
      <c r="N19" s="4" t="s">
        <v>101</v>
      </c>
      <c r="O19" s="29"/>
    </row>
    <row r="20" spans="2:15" x14ac:dyDescent="0.25">
      <c r="C20" t="s">
        <v>30</v>
      </c>
      <c r="D20" s="4">
        <v>0</v>
      </c>
      <c r="E20" s="32" t="s">
        <v>102</v>
      </c>
      <c r="F20" s="33">
        <v>0</v>
      </c>
      <c r="G20" s="23">
        <v>0</v>
      </c>
      <c r="H20" s="33" t="s">
        <v>103</v>
      </c>
      <c r="I20" s="4" t="s">
        <v>32</v>
      </c>
      <c r="J20" s="4" t="s">
        <v>32</v>
      </c>
      <c r="K20" s="23">
        <v>0</v>
      </c>
      <c r="L20" s="23">
        <v>0</v>
      </c>
    </row>
    <row r="23" spans="2:15" x14ac:dyDescent="0.25">
      <c r="B23" s="4" t="s">
        <v>104</v>
      </c>
      <c r="C23" t="s">
        <v>5</v>
      </c>
      <c r="D23" s="23">
        <f>D14+1/4*D27</f>
        <v>0</v>
      </c>
      <c r="E23" s="23">
        <f t="shared" ref="E23:N23" si="7">E14+1/4*E27</f>
        <v>0</v>
      </c>
      <c r="F23" s="23">
        <f t="shared" si="7"/>
        <v>1</v>
      </c>
      <c r="G23" s="23">
        <f t="shared" si="7"/>
        <v>0</v>
      </c>
      <c r="H23" s="23">
        <f t="shared" si="7"/>
        <v>-0.375</v>
      </c>
      <c r="I23" s="23">
        <f t="shared" si="7"/>
        <v>0</v>
      </c>
      <c r="J23" s="23">
        <f t="shared" si="7"/>
        <v>-0.25</v>
      </c>
      <c r="K23" s="23">
        <f t="shared" si="7"/>
        <v>0</v>
      </c>
      <c r="L23" s="23">
        <f t="shared" si="7"/>
        <v>0.25</v>
      </c>
      <c r="M23" s="23"/>
      <c r="N23" s="23">
        <f t="shared" si="7"/>
        <v>17.375</v>
      </c>
      <c r="O23" s="29" t="e">
        <f>N23/D23</f>
        <v>#DIV/0!</v>
      </c>
    </row>
    <row r="24" spans="2:15" x14ac:dyDescent="0.25">
      <c r="B24" s="4" t="s">
        <v>105</v>
      </c>
      <c r="C24" t="s">
        <v>6</v>
      </c>
      <c r="D24" s="23">
        <f>D15 + 3/4*D27</f>
        <v>0</v>
      </c>
      <c r="E24" s="23">
        <f t="shared" ref="E24:N24" si="8">E15 + 3/4*E27</f>
        <v>0</v>
      </c>
      <c r="F24" s="23">
        <f t="shared" si="8"/>
        <v>0</v>
      </c>
      <c r="G24" s="23">
        <f t="shared" si="8"/>
        <v>1</v>
      </c>
      <c r="H24" s="23">
        <f t="shared" si="8"/>
        <v>-0.125</v>
      </c>
      <c r="I24" s="23">
        <f t="shared" si="8"/>
        <v>0</v>
      </c>
      <c r="J24" s="23">
        <f t="shared" si="8"/>
        <v>-0.75</v>
      </c>
      <c r="K24" s="23">
        <f t="shared" si="8"/>
        <v>0</v>
      </c>
      <c r="L24" s="23">
        <f t="shared" si="8"/>
        <v>0.75</v>
      </c>
      <c r="M24" s="23"/>
      <c r="N24" s="23">
        <f t="shared" si="8"/>
        <v>3.125</v>
      </c>
      <c r="O24" t="e">
        <f t="shared" ref="O24:O27" si="9">N24/D24</f>
        <v>#DIV/0!</v>
      </c>
    </row>
    <row r="25" spans="2:15" x14ac:dyDescent="0.25">
      <c r="B25" s="4" t="s">
        <v>106</v>
      </c>
      <c r="C25" t="s">
        <v>26</v>
      </c>
      <c r="D25" s="23">
        <f>D16 - 3/4*D27</f>
        <v>1</v>
      </c>
      <c r="E25" s="23">
        <f t="shared" ref="E25:N25" si="10">E16 - 3/4*E27</f>
        <v>0</v>
      </c>
      <c r="F25" s="23">
        <f t="shared" si="10"/>
        <v>0</v>
      </c>
      <c r="G25" s="23">
        <f t="shared" si="10"/>
        <v>0</v>
      </c>
      <c r="H25" s="23">
        <f t="shared" si="10"/>
        <v>0.125</v>
      </c>
      <c r="I25" s="23">
        <f t="shared" si="10"/>
        <v>0</v>
      </c>
      <c r="J25" s="23">
        <f t="shared" si="10"/>
        <v>0.75</v>
      </c>
      <c r="K25" s="23">
        <f t="shared" si="10"/>
        <v>0</v>
      </c>
      <c r="L25" s="23">
        <f t="shared" si="10"/>
        <v>-0.75</v>
      </c>
      <c r="M25" s="23"/>
      <c r="N25" s="23">
        <f t="shared" si="10"/>
        <v>1.875</v>
      </c>
      <c r="O25">
        <f t="shared" si="9"/>
        <v>1.875</v>
      </c>
    </row>
    <row r="26" spans="2:15" x14ac:dyDescent="0.25">
      <c r="B26" s="4" t="s">
        <v>107</v>
      </c>
      <c r="C26" t="s">
        <v>29</v>
      </c>
      <c r="D26" s="24">
        <f>D17 + 3/4*D27</f>
        <v>0</v>
      </c>
      <c r="E26" s="24">
        <f>E17 + 3/4*E27</f>
        <v>0</v>
      </c>
      <c r="F26" s="24">
        <f t="shared" ref="F26:N26" si="11">F17 + 3/4*F27</f>
        <v>0</v>
      </c>
      <c r="G26" s="24">
        <f t="shared" si="11"/>
        <v>0</v>
      </c>
      <c r="H26" s="24">
        <f t="shared" si="11"/>
        <v>-0.125</v>
      </c>
      <c r="I26" s="24">
        <f t="shared" si="11"/>
        <v>-1</v>
      </c>
      <c r="J26" s="24">
        <f t="shared" si="11"/>
        <v>-0.75</v>
      </c>
      <c r="K26" s="24">
        <f t="shared" si="11"/>
        <v>1</v>
      </c>
      <c r="L26" s="24">
        <f t="shared" si="11"/>
        <v>0.75</v>
      </c>
      <c r="M26" s="24">
        <f t="shared" si="11"/>
        <v>0</v>
      </c>
      <c r="N26" s="24">
        <f t="shared" si="11"/>
        <v>-3.875</v>
      </c>
      <c r="O26" t="e">
        <f t="shared" si="9"/>
        <v>#DIV/0!</v>
      </c>
    </row>
    <row r="27" spans="2:15" x14ac:dyDescent="0.25">
      <c r="B27" s="4" t="s">
        <v>84</v>
      </c>
      <c r="C27" t="s">
        <v>27</v>
      </c>
      <c r="D27" s="23">
        <v>0</v>
      </c>
      <c r="E27" s="23">
        <v>1</v>
      </c>
      <c r="F27" s="23">
        <v>0</v>
      </c>
      <c r="G27" s="23">
        <v>0</v>
      </c>
      <c r="H27" s="23">
        <v>0</v>
      </c>
      <c r="I27" s="23">
        <v>0</v>
      </c>
      <c r="J27" s="23">
        <v>-1</v>
      </c>
      <c r="K27" s="23">
        <v>0</v>
      </c>
      <c r="L27" s="23">
        <v>1</v>
      </c>
      <c r="N27" s="23">
        <v>1</v>
      </c>
      <c r="O27" t="e">
        <f t="shared" si="9"/>
        <v>#DIV/0!</v>
      </c>
    </row>
    <row r="28" spans="2:15" x14ac:dyDescent="0.25">
      <c r="C28" t="s">
        <v>7</v>
      </c>
      <c r="D28" s="4">
        <v>4</v>
      </c>
      <c r="E28" s="4">
        <v>3</v>
      </c>
      <c r="F28" s="33">
        <v>0</v>
      </c>
      <c r="G28" s="33">
        <v>0</v>
      </c>
      <c r="H28" s="33" t="s">
        <v>100</v>
      </c>
      <c r="I28" s="33" t="s">
        <v>25</v>
      </c>
      <c r="J28" s="33" t="s">
        <v>108</v>
      </c>
      <c r="K28" s="33" t="s">
        <v>32</v>
      </c>
      <c r="L28" s="33" t="s">
        <v>109</v>
      </c>
      <c r="N28" s="33" t="s">
        <v>110</v>
      </c>
    </row>
    <row r="29" spans="2:15" x14ac:dyDescent="0.25">
      <c r="C29" t="s">
        <v>30</v>
      </c>
      <c r="D29" s="4">
        <v>0</v>
      </c>
      <c r="E29" s="4">
        <v>0</v>
      </c>
      <c r="F29" s="33">
        <v>0</v>
      </c>
      <c r="G29" s="33">
        <v>0</v>
      </c>
      <c r="H29" s="33" t="s">
        <v>103</v>
      </c>
      <c r="I29" s="33" t="s">
        <v>32</v>
      </c>
      <c r="J29" s="33" t="s">
        <v>109</v>
      </c>
      <c r="K29" s="33">
        <v>0</v>
      </c>
      <c r="L29" s="33" t="s">
        <v>111</v>
      </c>
    </row>
    <row r="31" spans="2:15" x14ac:dyDescent="0.25">
      <c r="C31" t="s">
        <v>14</v>
      </c>
    </row>
    <row r="32" spans="2:15" x14ac:dyDescent="0.25">
      <c r="B32" s="4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9"/>
    </row>
    <row r="33" spans="1:17" x14ac:dyDescent="0.25">
      <c r="B33" s="4"/>
      <c r="C33" s="27" t="s">
        <v>71</v>
      </c>
      <c r="D33" s="34">
        <f>N25</f>
        <v>1.875</v>
      </c>
      <c r="E33" s="23"/>
      <c r="F33" s="28" t="s">
        <v>87</v>
      </c>
      <c r="G33" s="35"/>
      <c r="H33" s="35"/>
      <c r="I33" s="35"/>
      <c r="J33" s="35"/>
      <c r="K33" s="35">
        <f>3*D33 + 2*D34 + D35</f>
        <v>25</v>
      </c>
      <c r="L33" s="23"/>
      <c r="M33" s="23"/>
      <c r="N33" s="23"/>
      <c r="O33" s="29"/>
    </row>
    <row r="34" spans="1:17" x14ac:dyDescent="0.25">
      <c r="B34" s="4"/>
      <c r="C34" s="27" t="s">
        <v>72</v>
      </c>
      <c r="D34" s="34">
        <f>N27</f>
        <v>1</v>
      </c>
      <c r="E34" s="23"/>
      <c r="F34" s="2" t="s">
        <v>88</v>
      </c>
      <c r="G34" s="35"/>
      <c r="H34" s="35"/>
      <c r="I34" s="35"/>
      <c r="J34" s="35"/>
      <c r="K34" s="35">
        <f>D33 + D36</f>
        <v>5</v>
      </c>
      <c r="L34" s="23"/>
      <c r="M34" s="23"/>
      <c r="N34" s="23"/>
      <c r="O34" s="29"/>
    </row>
    <row r="35" spans="1:17" x14ac:dyDescent="0.25">
      <c r="B35" s="4"/>
      <c r="C35" s="27" t="s">
        <v>73</v>
      </c>
      <c r="D35" s="34">
        <f>N23</f>
        <v>17.375</v>
      </c>
      <c r="E35" s="24"/>
      <c r="F35" s="2" t="s">
        <v>89</v>
      </c>
      <c r="G35" s="36"/>
      <c r="H35" s="37"/>
      <c r="I35" s="35"/>
      <c r="J35" s="35"/>
      <c r="K35" s="35">
        <f>8*D33 + 6*D34 + D37</f>
        <v>21</v>
      </c>
      <c r="L35" s="23"/>
      <c r="N35" s="23"/>
      <c r="O35" s="29"/>
    </row>
    <row r="36" spans="1:17" x14ac:dyDescent="0.25">
      <c r="B36" s="4"/>
      <c r="C36" s="27" t="s">
        <v>74</v>
      </c>
      <c r="D36" s="34">
        <f>N24</f>
        <v>3.125</v>
      </c>
      <c r="E36" s="23"/>
      <c r="F36" s="2" t="s">
        <v>92</v>
      </c>
      <c r="G36" s="35"/>
      <c r="H36" s="35"/>
      <c r="I36" s="35"/>
      <c r="J36" s="35"/>
      <c r="K36" s="35">
        <f>D33 - D38 + D40</f>
        <v>-2</v>
      </c>
      <c r="L36" s="23"/>
      <c r="M36" s="23"/>
      <c r="N36" s="23"/>
      <c r="O36" s="29"/>
    </row>
    <row r="37" spans="1:17" x14ac:dyDescent="0.25">
      <c r="C37" s="27" t="s">
        <v>75</v>
      </c>
      <c r="D37" s="8">
        <f>0</f>
        <v>0</v>
      </c>
      <c r="E37" s="4"/>
      <c r="F37" s="2" t="s">
        <v>93</v>
      </c>
      <c r="G37" s="35"/>
      <c r="H37" s="35"/>
      <c r="I37" s="2"/>
      <c r="J37" s="2"/>
      <c r="K37" s="38">
        <f>D34 - D39 + D41</f>
        <v>1</v>
      </c>
      <c r="L37" s="4"/>
    </row>
    <row r="38" spans="1:17" x14ac:dyDescent="0.25">
      <c r="C38" s="27" t="s">
        <v>112</v>
      </c>
      <c r="D38" s="8">
        <v>0</v>
      </c>
      <c r="E38" s="4"/>
      <c r="F38" s="2"/>
      <c r="G38" s="35"/>
      <c r="H38" s="35"/>
      <c r="I38" s="28"/>
      <c r="J38" s="28"/>
      <c r="K38" s="39"/>
      <c r="L38" s="33"/>
    </row>
    <row r="39" spans="1:17" x14ac:dyDescent="0.25">
      <c r="C39" s="27" t="s">
        <v>113</v>
      </c>
      <c r="D39" s="8">
        <v>0</v>
      </c>
      <c r="F39" s="28" t="s">
        <v>95</v>
      </c>
      <c r="G39" s="2"/>
      <c r="H39" s="2"/>
      <c r="I39" s="2"/>
      <c r="J39" s="2"/>
      <c r="K39" s="40" t="str">
        <f>4*D33+3*D34&amp;"+"&amp;D40*-1&amp;"M"</f>
        <v>10.5+3.875M</v>
      </c>
      <c r="L39" s="4"/>
      <c r="M39" s="29"/>
    </row>
    <row r="40" spans="1:17" x14ac:dyDescent="0.25">
      <c r="C40" s="27" t="s">
        <v>114</v>
      </c>
      <c r="D40" s="34">
        <f>N26</f>
        <v>-3.875</v>
      </c>
    </row>
    <row r="41" spans="1:17" x14ac:dyDescent="0.25">
      <c r="C41" s="27" t="s">
        <v>115</v>
      </c>
      <c r="D41" s="8">
        <v>0</v>
      </c>
    </row>
    <row r="42" spans="1:17" x14ac:dyDescent="0.25">
      <c r="C42" s="27" t="s">
        <v>76</v>
      </c>
      <c r="D42" s="34" t="str">
        <f>N28</f>
        <v>10 1 / 2 + 3 7/8M</v>
      </c>
    </row>
    <row r="45" spans="1:17" x14ac:dyDescent="0.25">
      <c r="A45" s="4" t="s">
        <v>116</v>
      </c>
      <c r="C45" s="21" t="s">
        <v>77</v>
      </c>
    </row>
    <row r="46" spans="1:17" x14ac:dyDescent="0.25">
      <c r="C46" t="s">
        <v>3</v>
      </c>
      <c r="D46">
        <v>4</v>
      </c>
      <c r="E46">
        <v>3</v>
      </c>
      <c r="F46">
        <v>0</v>
      </c>
      <c r="G46">
        <v>0</v>
      </c>
      <c r="H46">
        <v>0</v>
      </c>
      <c r="I46" s="4">
        <v>0</v>
      </c>
      <c r="J46" s="4">
        <v>0</v>
      </c>
      <c r="K46" s="4" t="s">
        <v>25</v>
      </c>
      <c r="L46" s="4" t="s">
        <v>25</v>
      </c>
      <c r="Q46" t="s">
        <v>126</v>
      </c>
    </row>
    <row r="48" spans="1:17" x14ac:dyDescent="0.25">
      <c r="D48" t="s">
        <v>26</v>
      </c>
      <c r="E48" t="s">
        <v>27</v>
      </c>
      <c r="F48" t="s">
        <v>5</v>
      </c>
      <c r="G48" t="s">
        <v>6</v>
      </c>
      <c r="H48" t="s">
        <v>28</v>
      </c>
      <c r="I48" t="s">
        <v>82</v>
      </c>
      <c r="J48" t="s">
        <v>83</v>
      </c>
      <c r="K48" t="s">
        <v>29</v>
      </c>
      <c r="L48" t="s">
        <v>84</v>
      </c>
      <c r="O48" t="s">
        <v>11</v>
      </c>
    </row>
    <row r="49" spans="2:15" x14ac:dyDescent="0.25">
      <c r="C49" t="s">
        <v>5</v>
      </c>
      <c r="D49" s="23">
        <v>3</v>
      </c>
      <c r="E49" s="22">
        <v>2</v>
      </c>
      <c r="F49" s="23">
        <v>1</v>
      </c>
      <c r="G49" s="23">
        <v>0</v>
      </c>
      <c r="H49" s="23">
        <v>0</v>
      </c>
      <c r="I49" s="23">
        <v>0</v>
      </c>
      <c r="J49" s="23">
        <v>0</v>
      </c>
      <c r="K49" s="23">
        <f>J49/E49</f>
        <v>0</v>
      </c>
      <c r="L49" s="23">
        <v>0</v>
      </c>
      <c r="N49" s="23">
        <v>25</v>
      </c>
      <c r="O49" s="29">
        <f>N49/E49</f>
        <v>12.5</v>
      </c>
    </row>
    <row r="50" spans="2:15" x14ac:dyDescent="0.25">
      <c r="C50" t="s">
        <v>6</v>
      </c>
      <c r="D50" s="23">
        <v>1</v>
      </c>
      <c r="E50" s="22">
        <v>0</v>
      </c>
      <c r="F50" s="23">
        <v>0</v>
      </c>
      <c r="G50" s="23">
        <v>1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N50" s="23">
        <v>5</v>
      </c>
      <c r="O50" s="29" t="e">
        <f t="shared" ref="O50:O53" si="12">N50/E50</f>
        <v>#DIV/0!</v>
      </c>
    </row>
    <row r="51" spans="2:15" x14ac:dyDescent="0.25">
      <c r="C51" t="s">
        <v>28</v>
      </c>
      <c r="D51" s="23">
        <v>8</v>
      </c>
      <c r="E51" s="22">
        <v>6</v>
      </c>
      <c r="F51" s="23">
        <v>0</v>
      </c>
      <c r="G51" s="23">
        <v>0</v>
      </c>
      <c r="H51" s="23">
        <v>1</v>
      </c>
      <c r="I51" s="23">
        <v>0</v>
      </c>
      <c r="J51" s="23">
        <v>0</v>
      </c>
      <c r="K51" s="23">
        <f t="shared" ref="K51" si="13">J51/E51</f>
        <v>0</v>
      </c>
      <c r="L51" s="23">
        <v>0</v>
      </c>
      <c r="N51" s="23">
        <v>21</v>
      </c>
      <c r="O51" s="29">
        <f t="shared" si="12"/>
        <v>3.5</v>
      </c>
    </row>
    <row r="52" spans="2:15" x14ac:dyDescent="0.25">
      <c r="C52" t="s">
        <v>29</v>
      </c>
      <c r="D52" s="24">
        <v>1</v>
      </c>
      <c r="E52" s="25">
        <v>0</v>
      </c>
      <c r="F52" s="24">
        <v>0</v>
      </c>
      <c r="G52" s="24">
        <v>0</v>
      </c>
      <c r="H52" s="26">
        <v>0</v>
      </c>
      <c r="I52" s="23">
        <v>-1</v>
      </c>
      <c r="J52" s="23">
        <v>0</v>
      </c>
      <c r="K52" s="23">
        <v>1</v>
      </c>
      <c r="L52" s="23">
        <v>0</v>
      </c>
      <c r="N52" s="23">
        <v>-2</v>
      </c>
      <c r="O52" s="29" t="e">
        <f t="shared" si="12"/>
        <v>#DIV/0!</v>
      </c>
    </row>
    <row r="53" spans="2:15" x14ac:dyDescent="0.25">
      <c r="C53" t="s">
        <v>84</v>
      </c>
      <c r="D53" s="22">
        <v>0</v>
      </c>
      <c r="E53" s="22">
        <v>1</v>
      </c>
      <c r="F53" s="22">
        <v>0</v>
      </c>
      <c r="G53" s="22">
        <v>0</v>
      </c>
      <c r="H53" s="22">
        <v>0</v>
      </c>
      <c r="I53" s="22">
        <v>0</v>
      </c>
      <c r="J53" s="22">
        <v>-1</v>
      </c>
      <c r="K53" s="22">
        <v>0</v>
      </c>
      <c r="L53" s="22">
        <v>1</v>
      </c>
      <c r="M53" s="30"/>
      <c r="N53" s="22">
        <v>1</v>
      </c>
      <c r="O53" s="31">
        <f t="shared" si="12"/>
        <v>1</v>
      </c>
    </row>
    <row r="54" spans="2:15" x14ac:dyDescent="0.25">
      <c r="C54" t="s">
        <v>7</v>
      </c>
      <c r="D54" s="4" t="s">
        <v>25</v>
      </c>
      <c r="E54" s="32" t="s">
        <v>25</v>
      </c>
      <c r="F54" s="23">
        <v>0</v>
      </c>
      <c r="G54" s="23">
        <v>0</v>
      </c>
      <c r="H54" s="23">
        <v>0</v>
      </c>
      <c r="I54" s="33" t="s">
        <v>32</v>
      </c>
      <c r="J54" s="4" t="s">
        <v>32</v>
      </c>
      <c r="K54" s="4" t="s">
        <v>25</v>
      </c>
      <c r="L54" s="4" t="s">
        <v>25</v>
      </c>
      <c r="N54" s="4" t="s">
        <v>32</v>
      </c>
    </row>
    <row r="55" spans="2:15" x14ac:dyDescent="0.25">
      <c r="C55" t="s">
        <v>30</v>
      </c>
      <c r="D55" s="4" t="s">
        <v>117</v>
      </c>
      <c r="E55" s="32" t="s">
        <v>118</v>
      </c>
      <c r="F55" s="23">
        <v>0</v>
      </c>
      <c r="G55" s="23">
        <v>0</v>
      </c>
      <c r="H55" s="23">
        <v>0</v>
      </c>
      <c r="I55" s="4" t="s">
        <v>25</v>
      </c>
      <c r="J55" s="4" t="s">
        <v>25</v>
      </c>
      <c r="K55" s="23">
        <v>0</v>
      </c>
      <c r="L55" s="23">
        <v>0</v>
      </c>
    </row>
    <row r="58" spans="2:15" x14ac:dyDescent="0.25">
      <c r="D58" t="s">
        <v>26</v>
      </c>
      <c r="E58" t="s">
        <v>27</v>
      </c>
      <c r="F58" t="s">
        <v>5</v>
      </c>
      <c r="G58" t="s">
        <v>6</v>
      </c>
      <c r="H58" t="s">
        <v>28</v>
      </c>
      <c r="I58" t="s">
        <v>82</v>
      </c>
      <c r="J58" t="s">
        <v>83</v>
      </c>
      <c r="K58" t="s">
        <v>29</v>
      </c>
      <c r="L58" t="s">
        <v>84</v>
      </c>
      <c r="O58" t="s">
        <v>11</v>
      </c>
    </row>
    <row r="59" spans="2:15" x14ac:dyDescent="0.25">
      <c r="B59" s="4" t="s">
        <v>119</v>
      </c>
      <c r="C59" t="s">
        <v>5</v>
      </c>
      <c r="D59" s="22">
        <f>D49 - 2*D63</f>
        <v>3</v>
      </c>
      <c r="E59" s="23">
        <f t="shared" ref="E59:N59" si="14">E49 - 2*E63</f>
        <v>0</v>
      </c>
      <c r="F59" s="23">
        <f t="shared" si="14"/>
        <v>1</v>
      </c>
      <c r="G59" s="23">
        <f t="shared" si="14"/>
        <v>0</v>
      </c>
      <c r="H59" s="23">
        <f t="shared" si="14"/>
        <v>0</v>
      </c>
      <c r="I59" s="23">
        <f t="shared" si="14"/>
        <v>0</v>
      </c>
      <c r="J59" s="23">
        <f t="shared" si="14"/>
        <v>2</v>
      </c>
      <c r="K59" s="23">
        <f t="shared" si="14"/>
        <v>0</v>
      </c>
      <c r="L59" s="23">
        <f t="shared" si="14"/>
        <v>-2</v>
      </c>
      <c r="M59" s="23"/>
      <c r="N59" s="23">
        <f t="shared" si="14"/>
        <v>23</v>
      </c>
      <c r="O59" s="29">
        <f>N59/D59</f>
        <v>7.666666666666667</v>
      </c>
    </row>
    <row r="60" spans="2:15" x14ac:dyDescent="0.25">
      <c r="B60" s="4" t="s">
        <v>6</v>
      </c>
      <c r="C60" t="s">
        <v>6</v>
      </c>
      <c r="D60" s="22">
        <v>1</v>
      </c>
      <c r="E60" s="23">
        <v>0</v>
      </c>
      <c r="F60" s="23">
        <v>0</v>
      </c>
      <c r="G60" s="23">
        <v>1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N60" s="23">
        <v>5</v>
      </c>
      <c r="O60" s="29">
        <f t="shared" ref="O60:O63" si="15">N60/D60</f>
        <v>5</v>
      </c>
    </row>
    <row r="61" spans="2:15" x14ac:dyDescent="0.25">
      <c r="B61" s="4" t="s">
        <v>120</v>
      </c>
      <c r="C61" t="s">
        <v>28</v>
      </c>
      <c r="D61" s="22">
        <f>D51 - 6*D63</f>
        <v>8</v>
      </c>
      <c r="E61" s="22">
        <f t="shared" ref="E61:N61" si="16">E51 - 6*E63</f>
        <v>0</v>
      </c>
      <c r="F61" s="22">
        <f t="shared" si="16"/>
        <v>0</v>
      </c>
      <c r="G61" s="22">
        <f t="shared" si="16"/>
        <v>0</v>
      </c>
      <c r="H61" s="22">
        <f t="shared" si="16"/>
        <v>1</v>
      </c>
      <c r="I61" s="22">
        <f t="shared" si="16"/>
        <v>0</v>
      </c>
      <c r="J61" s="22">
        <f t="shared" si="16"/>
        <v>6</v>
      </c>
      <c r="K61" s="22">
        <f t="shared" si="16"/>
        <v>0</v>
      </c>
      <c r="L61" s="22">
        <f t="shared" si="16"/>
        <v>-6</v>
      </c>
      <c r="M61" s="22"/>
      <c r="N61" s="22">
        <f t="shared" si="16"/>
        <v>15</v>
      </c>
      <c r="O61" s="31">
        <f t="shared" si="15"/>
        <v>1.875</v>
      </c>
    </row>
    <row r="62" spans="2:15" x14ac:dyDescent="0.25">
      <c r="B62" s="4" t="s">
        <v>29</v>
      </c>
      <c r="C62" t="s">
        <v>29</v>
      </c>
      <c r="D62" s="25">
        <v>1</v>
      </c>
      <c r="E62" s="24">
        <v>0</v>
      </c>
      <c r="F62" s="24">
        <v>0</v>
      </c>
      <c r="G62" s="24">
        <v>0</v>
      </c>
      <c r="H62" s="26">
        <v>0</v>
      </c>
      <c r="I62" s="23">
        <v>-1</v>
      </c>
      <c r="J62" s="23">
        <v>0</v>
      </c>
      <c r="K62" s="23">
        <v>1</v>
      </c>
      <c r="L62" s="23">
        <v>0</v>
      </c>
      <c r="N62" s="23">
        <v>-2</v>
      </c>
      <c r="O62" s="29">
        <f t="shared" si="15"/>
        <v>-2</v>
      </c>
    </row>
    <row r="63" spans="2:15" x14ac:dyDescent="0.25">
      <c r="B63" s="4" t="s">
        <v>84</v>
      </c>
      <c r="C63" t="s">
        <v>27</v>
      </c>
      <c r="D63" s="22">
        <v>0</v>
      </c>
      <c r="E63" s="23">
        <v>1</v>
      </c>
      <c r="F63" s="23">
        <v>0</v>
      </c>
      <c r="G63" s="23">
        <v>0</v>
      </c>
      <c r="H63" s="23">
        <v>0</v>
      </c>
      <c r="I63" s="23">
        <v>0</v>
      </c>
      <c r="J63" s="23">
        <v>-1</v>
      </c>
      <c r="K63" s="23">
        <v>0</v>
      </c>
      <c r="L63" s="23">
        <v>1</v>
      </c>
      <c r="N63" s="23">
        <v>1</v>
      </c>
      <c r="O63" s="29" t="e">
        <f t="shared" si="15"/>
        <v>#DIV/0!</v>
      </c>
    </row>
    <row r="64" spans="2:15" x14ac:dyDescent="0.25">
      <c r="C64" t="s">
        <v>7</v>
      </c>
      <c r="D64" s="32" t="s">
        <v>25</v>
      </c>
      <c r="E64" s="4">
        <v>3</v>
      </c>
      <c r="F64" s="23">
        <v>0</v>
      </c>
      <c r="G64" s="23">
        <v>0</v>
      </c>
      <c r="H64" s="23">
        <v>0</v>
      </c>
      <c r="I64" s="33" t="s">
        <v>32</v>
      </c>
      <c r="J64" s="4">
        <v>-3</v>
      </c>
      <c r="K64" s="4" t="s">
        <v>25</v>
      </c>
      <c r="L64" s="4">
        <v>3</v>
      </c>
      <c r="N64" s="4" t="s">
        <v>121</v>
      </c>
    </row>
    <row r="65" spans="2:15" x14ac:dyDescent="0.25">
      <c r="C65" t="s">
        <v>30</v>
      </c>
      <c r="D65" s="32" t="s">
        <v>117</v>
      </c>
      <c r="E65" s="4">
        <v>0</v>
      </c>
      <c r="F65" s="23">
        <v>0</v>
      </c>
      <c r="G65" s="23">
        <v>0</v>
      </c>
      <c r="H65" s="23">
        <v>0</v>
      </c>
      <c r="I65" s="4" t="s">
        <v>25</v>
      </c>
      <c r="J65" s="4">
        <v>3</v>
      </c>
      <c r="K65" s="23">
        <v>0</v>
      </c>
      <c r="L65" s="23" t="s">
        <v>44</v>
      </c>
    </row>
    <row r="68" spans="2:15" x14ac:dyDescent="0.25">
      <c r="D68" t="s">
        <v>26</v>
      </c>
      <c r="E68" t="s">
        <v>27</v>
      </c>
      <c r="F68" t="s">
        <v>5</v>
      </c>
      <c r="G68" t="s">
        <v>6</v>
      </c>
      <c r="H68" t="s">
        <v>28</v>
      </c>
      <c r="I68" t="s">
        <v>82</v>
      </c>
      <c r="J68" t="s">
        <v>83</v>
      </c>
      <c r="K68" t="s">
        <v>29</v>
      </c>
      <c r="L68" t="s">
        <v>84</v>
      </c>
      <c r="O68" t="s">
        <v>11</v>
      </c>
    </row>
    <row r="69" spans="2:15" x14ac:dyDescent="0.25">
      <c r="B69" s="4" t="s">
        <v>94</v>
      </c>
      <c r="C69" t="s">
        <v>5</v>
      </c>
      <c r="D69" s="23">
        <f>D59-3*D71</f>
        <v>0</v>
      </c>
      <c r="E69" s="23">
        <f t="shared" ref="E69:N69" si="17">E59-3*E71</f>
        <v>0</v>
      </c>
      <c r="F69" s="23">
        <f t="shared" si="17"/>
        <v>1</v>
      </c>
      <c r="G69" s="23">
        <f t="shared" si="17"/>
        <v>0</v>
      </c>
      <c r="H69" s="23">
        <f t="shared" si="17"/>
        <v>-0.375</v>
      </c>
      <c r="I69" s="23">
        <f t="shared" si="17"/>
        <v>0</v>
      </c>
      <c r="J69" s="23">
        <f t="shared" si="17"/>
        <v>-0.25</v>
      </c>
      <c r="K69" s="23">
        <f t="shared" si="17"/>
        <v>0</v>
      </c>
      <c r="L69" s="23">
        <f t="shared" si="17"/>
        <v>0.25</v>
      </c>
      <c r="M69" s="23"/>
      <c r="N69" s="23">
        <f t="shared" si="17"/>
        <v>17.375</v>
      </c>
      <c r="O69" s="29"/>
    </row>
    <row r="70" spans="2:15" x14ac:dyDescent="0.25">
      <c r="B70" s="4" t="s">
        <v>122</v>
      </c>
      <c r="C70" t="s">
        <v>6</v>
      </c>
      <c r="D70" s="23">
        <f>D60-D71</f>
        <v>0</v>
      </c>
      <c r="E70" s="23">
        <f t="shared" ref="E70:N70" si="18">E60-E71</f>
        <v>0</v>
      </c>
      <c r="F70" s="23">
        <f t="shared" si="18"/>
        <v>0</v>
      </c>
      <c r="G70" s="23">
        <f t="shared" si="18"/>
        <v>1</v>
      </c>
      <c r="H70" s="23">
        <f t="shared" si="18"/>
        <v>-0.125</v>
      </c>
      <c r="I70" s="23">
        <f t="shared" si="18"/>
        <v>0</v>
      </c>
      <c r="J70" s="23">
        <f t="shared" si="18"/>
        <v>-0.75</v>
      </c>
      <c r="K70" s="23">
        <f t="shared" si="18"/>
        <v>0</v>
      </c>
      <c r="L70" s="23">
        <f t="shared" si="18"/>
        <v>0.75</v>
      </c>
      <c r="M70" s="23"/>
      <c r="N70" s="23">
        <f t="shared" si="18"/>
        <v>3.125</v>
      </c>
      <c r="O70" s="29"/>
    </row>
    <row r="71" spans="2:15" x14ac:dyDescent="0.25">
      <c r="B71" s="4" t="s">
        <v>97</v>
      </c>
      <c r="C71" t="s">
        <v>26</v>
      </c>
      <c r="D71" s="23">
        <f>D61/8</f>
        <v>1</v>
      </c>
      <c r="E71" s="23">
        <f t="shared" ref="E71:N71" si="19">E61/8</f>
        <v>0</v>
      </c>
      <c r="F71" s="23">
        <f t="shared" si="19"/>
        <v>0</v>
      </c>
      <c r="G71" s="23">
        <f t="shared" si="19"/>
        <v>0</v>
      </c>
      <c r="H71" s="23">
        <f t="shared" si="19"/>
        <v>0.125</v>
      </c>
      <c r="I71" s="23">
        <f t="shared" si="19"/>
        <v>0</v>
      </c>
      <c r="J71" s="23">
        <f t="shared" si="19"/>
        <v>0.75</v>
      </c>
      <c r="K71" s="23">
        <f t="shared" si="19"/>
        <v>0</v>
      </c>
      <c r="L71" s="23">
        <f t="shared" si="19"/>
        <v>-0.75</v>
      </c>
      <c r="M71" s="23"/>
      <c r="N71" s="23">
        <f t="shared" si="19"/>
        <v>1.875</v>
      </c>
      <c r="O71" s="29"/>
    </row>
    <row r="72" spans="2:15" x14ac:dyDescent="0.25">
      <c r="B72" s="4" t="s">
        <v>98</v>
      </c>
      <c r="C72" t="s">
        <v>29</v>
      </c>
      <c r="D72" s="24">
        <f>D62-D71</f>
        <v>0</v>
      </c>
      <c r="E72" s="24">
        <f t="shared" ref="E72:N72" si="20">E62-E71</f>
        <v>0</v>
      </c>
      <c r="F72" s="24">
        <f t="shared" si="20"/>
        <v>0</v>
      </c>
      <c r="G72" s="24">
        <f t="shared" si="20"/>
        <v>0</v>
      </c>
      <c r="H72" s="24">
        <f t="shared" si="20"/>
        <v>-0.125</v>
      </c>
      <c r="I72" s="24">
        <f t="shared" si="20"/>
        <v>-1</v>
      </c>
      <c r="J72" s="24">
        <f t="shared" si="20"/>
        <v>-0.75</v>
      </c>
      <c r="K72" s="24">
        <f t="shared" si="20"/>
        <v>1</v>
      </c>
      <c r="L72" s="24">
        <f t="shared" si="20"/>
        <v>0.75</v>
      </c>
      <c r="M72" s="24"/>
      <c r="N72" s="24">
        <f t="shared" si="20"/>
        <v>-3.875</v>
      </c>
      <c r="O72" s="29"/>
    </row>
    <row r="73" spans="2:15" x14ac:dyDescent="0.25">
      <c r="C73" t="s">
        <v>27</v>
      </c>
      <c r="D73" s="23">
        <v>0</v>
      </c>
      <c r="E73" s="23">
        <v>1</v>
      </c>
      <c r="F73" s="23">
        <v>0</v>
      </c>
      <c r="G73" s="23">
        <v>0</v>
      </c>
      <c r="H73" s="23">
        <v>0</v>
      </c>
      <c r="I73" s="23">
        <v>0</v>
      </c>
      <c r="J73" s="23">
        <v>-1</v>
      </c>
      <c r="K73" s="23">
        <v>0</v>
      </c>
      <c r="L73" s="23">
        <v>1</v>
      </c>
      <c r="N73" s="23">
        <v>1</v>
      </c>
      <c r="O73" s="29"/>
    </row>
    <row r="74" spans="2:15" x14ac:dyDescent="0.25">
      <c r="C74" t="s">
        <v>7</v>
      </c>
      <c r="D74" s="4">
        <v>4</v>
      </c>
      <c r="E74" s="4">
        <v>3</v>
      </c>
      <c r="F74" s="23">
        <v>0</v>
      </c>
      <c r="G74" s="23">
        <v>0</v>
      </c>
      <c r="H74" s="33" t="s">
        <v>123</v>
      </c>
      <c r="I74" s="33" t="s">
        <v>32</v>
      </c>
      <c r="J74" s="4" t="s">
        <v>109</v>
      </c>
      <c r="K74" s="4" t="s">
        <v>25</v>
      </c>
      <c r="L74" s="4">
        <v>0</v>
      </c>
      <c r="N74" s="41" t="s">
        <v>124</v>
      </c>
    </row>
    <row r="75" spans="2:15" x14ac:dyDescent="0.25">
      <c r="C75" t="s">
        <v>30</v>
      </c>
      <c r="D75" s="4">
        <v>0</v>
      </c>
      <c r="E75" s="4">
        <v>0</v>
      </c>
      <c r="F75" s="23">
        <v>0</v>
      </c>
      <c r="G75" s="23">
        <v>0</v>
      </c>
      <c r="H75" s="33" t="s">
        <v>125</v>
      </c>
      <c r="I75" s="4" t="s">
        <v>25</v>
      </c>
      <c r="J75" s="4" t="s">
        <v>108</v>
      </c>
      <c r="K75" s="23">
        <v>0</v>
      </c>
      <c r="L75" s="23" t="s">
        <v>25</v>
      </c>
    </row>
    <row r="78" spans="2:15" x14ac:dyDescent="0.25">
      <c r="C78" t="s">
        <v>14</v>
      </c>
    </row>
    <row r="79" spans="2:15" x14ac:dyDescent="0.25">
      <c r="D79" s="23"/>
      <c r="E79" s="23"/>
      <c r="F79" s="23"/>
    </row>
    <row r="80" spans="2:15" x14ac:dyDescent="0.25">
      <c r="C80" s="27" t="s">
        <v>71</v>
      </c>
      <c r="D80" s="34">
        <f>N71</f>
        <v>1.875</v>
      </c>
      <c r="E80" s="23"/>
      <c r="F80" s="28" t="s">
        <v>87</v>
      </c>
      <c r="G80" s="2"/>
      <c r="H80" s="2"/>
      <c r="I80" s="2"/>
      <c r="J80" s="2"/>
      <c r="K80" s="40">
        <f>3*D80 + 2*D81 + D82</f>
        <v>25</v>
      </c>
    </row>
    <row r="81" spans="3:13" x14ac:dyDescent="0.25">
      <c r="C81" s="27" t="s">
        <v>72</v>
      </c>
      <c r="D81" s="34">
        <f>N73</f>
        <v>1</v>
      </c>
      <c r="E81" s="23"/>
      <c r="F81" s="2" t="s">
        <v>88</v>
      </c>
      <c r="G81" s="2"/>
      <c r="H81" s="2"/>
      <c r="I81" s="2"/>
      <c r="J81" s="2"/>
      <c r="K81" s="40">
        <f>D80 + D83</f>
        <v>5</v>
      </c>
    </row>
    <row r="82" spans="3:13" x14ac:dyDescent="0.25">
      <c r="C82" s="27" t="s">
        <v>73</v>
      </c>
      <c r="D82" s="34">
        <f>N69</f>
        <v>17.375</v>
      </c>
      <c r="E82" s="24"/>
      <c r="F82" s="2" t="s">
        <v>89</v>
      </c>
      <c r="G82" s="2"/>
      <c r="H82" s="2"/>
      <c r="I82" s="2"/>
      <c r="J82" s="2"/>
      <c r="K82" s="40">
        <f xml:space="preserve"> 8*D80 + 6*D81 +D84</f>
        <v>21</v>
      </c>
    </row>
    <row r="83" spans="3:13" x14ac:dyDescent="0.25">
      <c r="C83" s="27" t="s">
        <v>74</v>
      </c>
      <c r="D83" s="34">
        <f>N70</f>
        <v>3.125</v>
      </c>
      <c r="E83" s="23"/>
      <c r="F83" s="2" t="s">
        <v>92</v>
      </c>
      <c r="G83" s="2"/>
      <c r="H83" s="2"/>
      <c r="I83" s="2"/>
      <c r="J83" s="2"/>
      <c r="K83" s="40">
        <f xml:space="preserve"> D80 - D85+D87</f>
        <v>-2</v>
      </c>
    </row>
    <row r="84" spans="3:13" x14ac:dyDescent="0.25">
      <c r="C84" s="27" t="s">
        <v>75</v>
      </c>
      <c r="D84" s="8">
        <f>0</f>
        <v>0</v>
      </c>
      <c r="E84" s="4"/>
      <c r="F84" s="2" t="s">
        <v>93</v>
      </c>
      <c r="G84" s="2"/>
      <c r="H84" s="2"/>
      <c r="I84" s="2"/>
      <c r="J84" s="2"/>
      <c r="K84" s="40">
        <f>D81-D86+D88</f>
        <v>1</v>
      </c>
    </row>
    <row r="85" spans="3:13" x14ac:dyDescent="0.25">
      <c r="C85" s="27" t="s">
        <v>112</v>
      </c>
      <c r="D85" s="8">
        <f>0</f>
        <v>0</v>
      </c>
      <c r="E85" s="4"/>
      <c r="F85" s="2"/>
      <c r="G85" s="2"/>
      <c r="H85" s="2"/>
      <c r="I85" s="2"/>
      <c r="J85" s="2"/>
      <c r="K85" s="2"/>
    </row>
    <row r="86" spans="3:13" x14ac:dyDescent="0.25">
      <c r="C86" s="27" t="s">
        <v>113</v>
      </c>
      <c r="D86" s="8">
        <f>0</f>
        <v>0</v>
      </c>
      <c r="F86" s="28" t="s">
        <v>116</v>
      </c>
      <c r="G86" s="2"/>
      <c r="H86" s="2"/>
      <c r="I86" s="2"/>
      <c r="J86" s="2"/>
      <c r="K86" s="40" t="str">
        <f>4*D80+3*D81 &amp; D87 &amp; "M"</f>
        <v>10.5-3.875M</v>
      </c>
      <c r="L86" s="4"/>
      <c r="M86" s="4"/>
    </row>
    <row r="87" spans="3:13" x14ac:dyDescent="0.25">
      <c r="C87" s="27" t="s">
        <v>114</v>
      </c>
      <c r="D87" s="34">
        <f>N72</f>
        <v>-3.875</v>
      </c>
    </row>
    <row r="88" spans="3:13" x14ac:dyDescent="0.25">
      <c r="C88" s="27" t="s">
        <v>115</v>
      </c>
      <c r="D88" s="8">
        <v>0</v>
      </c>
    </row>
    <row r="89" spans="3:13" x14ac:dyDescent="0.25">
      <c r="C89" s="27" t="s">
        <v>76</v>
      </c>
      <c r="D89" s="34" t="str">
        <f>N74</f>
        <v>10 1/2 - 3 7/8 M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Portada</vt:lpstr>
      <vt:lpstr>E1</vt:lpstr>
      <vt:lpstr>E2</vt:lpstr>
      <vt:lpstr>E3</vt:lpstr>
      <vt:lpstr>E4</vt:lpstr>
      <vt:lpstr>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yosafat martinez</dc:creator>
  <cp:lastModifiedBy>yosafat martinez</cp:lastModifiedBy>
  <dcterms:created xsi:type="dcterms:W3CDTF">2015-06-05T18:19:34Z</dcterms:created>
  <dcterms:modified xsi:type="dcterms:W3CDTF">2021-09-06T02:33:35Z</dcterms:modified>
</cp:coreProperties>
</file>