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Examen\"/>
    </mc:Choice>
  </mc:AlternateContent>
  <xr:revisionPtr revIDLastSave="0" documentId="8_{A5831C46-C12B-4139-BC29-071DF3A1A598}" xr6:coauthVersionLast="47" xr6:coauthVersionMax="47" xr10:uidLastSave="{00000000-0000-0000-0000-000000000000}"/>
  <bookViews>
    <workbookView xWindow="-108" yWindow="-108" windowWidth="23256" windowHeight="12576" activeTab="1" xr2:uid="{A0C978E0-D70C-4EC1-9E57-D687A0F7B821}"/>
  </bookViews>
  <sheets>
    <sheet name="Caratula" sheetId="1" r:id="rId1"/>
    <sheet name="Ejercicio 1" sheetId="2" r:id="rId2"/>
    <sheet name="Sensibilidad Ej 1" sheetId="7" r:id="rId3"/>
    <sheet name="Ejercicio 2" sheetId="3" r:id="rId4"/>
    <sheet name="Sensibilidad Ej 2" sheetId="5" r:id="rId5"/>
    <sheet name="Ejercicio 3" sheetId="4" r:id="rId6"/>
    <sheet name="Respuestas Ej 3 1" sheetId="9" r:id="rId7"/>
    <sheet name="Respuestas Ej 3 2" sheetId="11" r:id="rId8"/>
    <sheet name="Respuestas Ej 3 3" sheetId="12" r:id="rId9"/>
  </sheets>
  <definedNames>
    <definedName name="solver_adj" localSheetId="1" hidden="1">'Ejercicio 1'!$H$37:$I$37</definedName>
    <definedName name="solver_adj" localSheetId="3" hidden="1">'Ejercicio 2'!$L$24:$P$24</definedName>
    <definedName name="solver_adj" localSheetId="5" hidden="1">'Ejercicio 3'!$M$18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2</definedName>
    <definedName name="solver_eng" localSheetId="1" hidden="1">1</definedName>
    <definedName name="solver_eng" localSheetId="3" hidden="1">2</definedName>
    <definedName name="solver_eng" localSheetId="5" hidden="1">3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'Ejercicio 1'!$G$38</definedName>
    <definedName name="solver_lhs1" localSheetId="3" hidden="1">'Ejercicio 2'!$K$25</definedName>
    <definedName name="solver_lhs1" localSheetId="5" hidden="1">'Ejercicio 3'!$M$18</definedName>
    <definedName name="solver_lhs2" localSheetId="1" hidden="1">'Ejercicio 1'!$G$39</definedName>
    <definedName name="solver_lhs2" localSheetId="3" hidden="1">'Ejercicio 2'!$K$26</definedName>
    <definedName name="solver_lhs2" localSheetId="5" hidden="1">'Ejercicio 3'!$M$18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10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2</definedName>
    <definedName name="solver_neg" localSheetId="3" hidden="1">1</definedName>
    <definedName name="solver_neg" localSheetId="5" hidden="1">2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'Ejercicio 1'!$G$37</definedName>
    <definedName name="solver_opt" localSheetId="3" hidden="1">'Ejercicio 2'!$K$24</definedName>
    <definedName name="solver_opt" localSheetId="5" hidden="1">'Ejercicio 3'!$L$18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2</definedName>
    <definedName name="solver_rel1" localSheetId="1" hidden="1">2</definedName>
    <definedName name="solver_rel1" localSheetId="3" hidden="1">1</definedName>
    <definedName name="solver_rel1" localSheetId="5" hidden="1">1</definedName>
    <definedName name="solver_rel2" localSheetId="1" hidden="1">2</definedName>
    <definedName name="solver_rel2" localSheetId="3" hidden="1">1</definedName>
    <definedName name="solver_rel2" localSheetId="5" hidden="1">3</definedName>
    <definedName name="solver_rhs1" localSheetId="1" hidden="1">'Ejercicio 1'!$H$38</definedName>
    <definedName name="solver_rhs1" localSheetId="3" hidden="1">'Ejercicio 2'!$L$25</definedName>
    <definedName name="solver_rhs1" localSheetId="5" hidden="1">'Ejercicio 3'!$M$19</definedName>
    <definedName name="solver_rhs2" localSheetId="1" hidden="1">'Ejercicio 1'!$H$39</definedName>
    <definedName name="solver_rhs2" localSheetId="3" hidden="1">'Ejercicio 2'!$L$26</definedName>
    <definedName name="solver_rhs2" localSheetId="5" hidden="1">'Ejercicio 3'!$M$20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1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4" l="1"/>
  <c r="K32" i="2"/>
  <c r="K31" i="2"/>
  <c r="K30" i="2"/>
  <c r="K33" i="2"/>
  <c r="G39" i="2"/>
  <c r="G38" i="2"/>
  <c r="G37" i="2"/>
  <c r="M20" i="4"/>
  <c r="M19" i="4"/>
  <c r="L18" i="4"/>
  <c r="P13" i="4"/>
  <c r="P12" i="4"/>
  <c r="C45" i="3"/>
  <c r="C46" i="3"/>
  <c r="C44" i="3"/>
  <c r="C37" i="3"/>
  <c r="C35" i="3"/>
  <c r="K26" i="3"/>
  <c r="K25" i="3"/>
  <c r="K24" i="3"/>
</calcChain>
</file>

<file path=xl/sharedStrings.xml><?xml version="1.0" encoding="utf-8"?>
<sst xmlns="http://schemas.openxmlformats.org/spreadsheetml/2006/main" count="310" uniqueCount="167">
  <si>
    <t>Martínez Coronel Brayan Coronel</t>
  </si>
  <si>
    <t>Martínez Méndez Eduardo Isai</t>
  </si>
  <si>
    <t>Cruz Cruz Juan Paul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</si>
  <si>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</si>
  <si>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</si>
  <si>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</si>
  <si>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</si>
  <si>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</si>
  <si>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</si>
  <si>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</si>
  <si>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</si>
  <si>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</si>
  <si>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</si>
  <si>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R1</t>
  </si>
  <si>
    <t>R3</t>
  </si>
  <si>
    <t>R2</t>
  </si>
  <si>
    <t>V</t>
  </si>
  <si>
    <t>5 &lt;= A &lt;= 12</t>
  </si>
  <si>
    <t>6 &lt;= B &lt;= 10</t>
  </si>
  <si>
    <t>A + B &gt;= 20</t>
  </si>
  <si>
    <t>Z = 6A + 8B</t>
  </si>
  <si>
    <t>Min</t>
  </si>
  <si>
    <t>Primal</t>
  </si>
  <si>
    <t>A &lt;= 12</t>
  </si>
  <si>
    <t>A &gt;= 5</t>
  </si>
  <si>
    <t>B &lt;= 10</t>
  </si>
  <si>
    <t>B &gt;= 6</t>
  </si>
  <si>
    <t>A, B &gt;= 0</t>
  </si>
  <si>
    <t>-B &gt;= -10</t>
  </si>
  <si>
    <t>-A &gt;= -12</t>
  </si>
  <si>
    <t>Dual</t>
  </si>
  <si>
    <t>C</t>
  </si>
  <si>
    <t>D</t>
  </si>
  <si>
    <t>E</t>
  </si>
  <si>
    <t>F</t>
  </si>
  <si>
    <t>G</t>
  </si>
  <si>
    <t>Z = 20C -12D +5E -10F +6G</t>
  </si>
  <si>
    <t>Z</t>
  </si>
  <si>
    <t>Microsoft Excel 16.0 Informe de sensibilidad</t>
  </si>
  <si>
    <t>Hoja de cálculo: [Examen 2.xlsx]Ejercicio 2</t>
  </si>
  <si>
    <t>Informe creado: 28/10/2021 12:28:10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</si>
  <si>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</si>
  <si>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</si>
  <si>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</si>
  <si>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</si>
  <si>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</si>
  <si>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</si>
  <si>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</si>
  <si>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</si>
  <si>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</si>
  <si>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</si>
  <si>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</si>
  <si>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</si>
  <si>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</si>
  <si>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</si>
  <si>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</si>
  <si>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</si>
  <si>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</si>
  <si>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$L$23</t>
  </si>
  <si>
    <t>C - F + G C</t>
  </si>
  <si>
    <t>$M$23</t>
  </si>
  <si>
    <t>C - F + G D</t>
  </si>
  <si>
    <t>$N$23</t>
  </si>
  <si>
    <t>C - F + G E</t>
  </si>
  <si>
    <t>$O$23</t>
  </si>
  <si>
    <t>C - F + G F</t>
  </si>
  <si>
    <t>$P$23</t>
  </si>
  <si>
    <t>C - F + G G</t>
  </si>
  <si>
    <t>$K$24</t>
  </si>
  <si>
    <t>E Z</t>
  </si>
  <si>
    <t>$K$25</t>
  </si>
  <si>
    <t>Z = 20C -12D +5E -10F +6G Z</t>
  </si>
  <si>
    <t>A</t>
  </si>
  <si>
    <t>B</t>
  </si>
  <si>
    <t>Resultado del primal</t>
  </si>
  <si>
    <t>C - D + E &lt;=</t>
  </si>
  <si>
    <t>C - F + G &lt;=</t>
  </si>
  <si>
    <t>-4I1 + 3I2 = -5</t>
  </si>
  <si>
    <t>3I1 - 5I2 = 0</t>
  </si>
  <si>
    <t>Posible aumentar</t>
  </si>
  <si>
    <t>INFINITO</t>
  </si>
  <si>
    <t>Posible reducir</t>
  </si>
  <si>
    <t>Comprobación</t>
  </si>
  <si>
    <t>A= 11, B = 9</t>
  </si>
  <si>
    <t>A= 12, B = 8</t>
  </si>
  <si>
    <t>A= 13, B = 7</t>
  </si>
  <si>
    <t>Obtenido</t>
  </si>
  <si>
    <t>distancia</t>
  </si>
  <si>
    <t>Z = I1 + I2</t>
  </si>
  <si>
    <t>distancia de extremo a extremo</t>
  </si>
  <si>
    <t>r1</t>
  </si>
  <si>
    <t>r2</t>
  </si>
  <si>
    <t>-4I1 + 3I2 + 5 = 0</t>
  </si>
  <si>
    <t>p</t>
  </si>
  <si>
    <t>c</t>
  </si>
  <si>
    <t>ρ &gt;= 10^-24</t>
  </si>
  <si>
    <t>2c(3/8πGρ) ^1/2</t>
  </si>
  <si>
    <t>ρ &lt;= 10^-2</t>
  </si>
  <si>
    <t>ρ</t>
  </si>
  <si>
    <t>L = Z + λ1(r1) + λ2(r2)</t>
  </si>
  <si>
    <t>L = (I1 + I2) + λ1(-4I1 + 3I2 + 5) + λ2(3I1 - 5I2)</t>
  </si>
  <si>
    <t>dL/dI2</t>
  </si>
  <si>
    <t>dL/dl1</t>
  </si>
  <si>
    <t>dL/dλ1</t>
  </si>
  <si>
    <t>dL/dλ2</t>
  </si>
  <si>
    <t>1 -4λ1 + 3λ2</t>
  </si>
  <si>
    <t>1 +3λ1 -5λ2</t>
  </si>
  <si>
    <t>-4I1 + 3I2 + 5</t>
  </si>
  <si>
    <t>3I1 - 5I2</t>
  </si>
  <si>
    <t>1 -4λ1 + 3λ2 = 0</t>
  </si>
  <si>
    <t>1 +3λ1 -5λ2 = 0</t>
  </si>
  <si>
    <t>I1</t>
  </si>
  <si>
    <t>I2</t>
  </si>
  <si>
    <t>λ1</t>
  </si>
  <si>
    <t>λ2</t>
  </si>
  <si>
    <t>Hoja de cálculo: [Examen 2.xlsx]Ejercicio 1</t>
  </si>
  <si>
    <t>Degradado</t>
  </si>
  <si>
    <t>Lagrange</t>
  </si>
  <si>
    <t>Multiplicador</t>
  </si>
  <si>
    <t>$H$37</t>
  </si>
  <si>
    <t>$I$37</t>
  </si>
  <si>
    <t>$G$38</t>
  </si>
  <si>
    <t>$G$39</t>
  </si>
  <si>
    <t>Necesita trabajo 12 horas en la tienda 1 y 8 en la tienda 2</t>
  </si>
  <si>
    <t>-4I1+3I2+5 = 0</t>
  </si>
  <si>
    <t>Informe creado: 28/10/2021 01:02:38 p. m.</t>
  </si>
  <si>
    <t>Hoja de cálculo: [Examen 2.xlsx]Ejercicio 3</t>
  </si>
  <si>
    <t>$M$18</t>
  </si>
  <si>
    <t>Microsoft Excel 16.0 Informe de respuestas</t>
  </si>
  <si>
    <t>Informe creado: 28/10/2021 01:11:19 p. m.</t>
  </si>
  <si>
    <t>Resultado: Solver no puede mejorar la solución actual. Se cumplen todas las restricciones.</t>
  </si>
  <si>
    <t>Motor de Solver</t>
  </si>
  <si>
    <t>Motor: Evolutionary</t>
  </si>
  <si>
    <t>Tiempo de la solución: 23.282 segundos.</t>
  </si>
  <si>
    <t>Iteraciones: 0 Subproblemas: 8295</t>
  </si>
  <si>
    <t>Opciones de Solver</t>
  </si>
  <si>
    <t>Tiempo máximo Ilimitado,  Iteraciones Ilimitado, Precision 0.000001</t>
  </si>
  <si>
    <t xml:space="preserve"> Convergencia 0.0001, Tamaño de población 5000, Valor de inicialización aleatorio 0, Tasa de mutación 0.1, Tiempo sin mejora 10 seg.</t>
  </si>
  <si>
    <t>Máximo de subproblemas Ilimitado, Máximo de soluciones de enteros Ilimitado, Tolerancia de enteros 1%</t>
  </si>
  <si>
    <t>Celda objetivo (Máx)</t>
  </si>
  <si>
    <t>Valor original</t>
  </si>
  <si>
    <t>Valor final</t>
  </si>
  <si>
    <t>Entero</t>
  </si>
  <si>
    <t>Valor de la celda</t>
  </si>
  <si>
    <t>Fórmula</t>
  </si>
  <si>
    <t>Estado</t>
  </si>
  <si>
    <t>Demora</t>
  </si>
  <si>
    <t>$L$18</t>
  </si>
  <si>
    <t>Continuar</t>
  </si>
  <si>
    <t>$M$18&lt;=$M$19</t>
  </si>
  <si>
    <t>No vinculante</t>
  </si>
  <si>
    <t>$M$18&gt;=$M$20</t>
  </si>
  <si>
    <t>Vinculante</t>
  </si>
  <si>
    <t>poblacion</t>
  </si>
  <si>
    <t>Informe creado: 28/10/2021 01:13:41 p. m.</t>
  </si>
  <si>
    <t>Tiempo de la solución: 17.672 segundos.</t>
  </si>
  <si>
    <t>Iteraciones: 0 Subproblemas: 3646</t>
  </si>
  <si>
    <t xml:space="preserve"> Convergencia 0.0001, Tamaño de población 100, Valor de inicialización aleatorio 0, Tasa de mutación 0.1, Tiempo sin mejora 10 seg.</t>
  </si>
  <si>
    <t>tasa mutación</t>
  </si>
  <si>
    <t>Informe creado: 28/10/2021 01:15:05 p. m.</t>
  </si>
  <si>
    <t>Tiempo de la solución: 20.734 segundos.</t>
  </si>
  <si>
    <t>Iteraciones: 14516 Subproblemas: 6561</t>
  </si>
  <si>
    <t xml:space="preserve"> Convergencia 0.0001, Tamaño de población 100, Valor de inicialización aleatorio 0, Tasa de mutación 0.075, Tiempo sin mejora 10 seg.</t>
  </si>
  <si>
    <t>Metro</t>
  </si>
  <si>
    <t>Año luz</t>
  </si>
  <si>
    <t>La malla 1 tendría que tener 2.27 amperes y la malla 2, 1.36 amperes</t>
  </si>
  <si>
    <t>Se necesitan 2673152698.40576 años luz para recorrer el universo de extremo a extremo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</si>
</sst>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11" fontId="0" fillId="0" borderId="0" xfId="0" applyNumberFormat="1"/>
    <xf numFmtId="11" fontId="0" fillId="3" borderId="0" xfId="0" applyNumberFormat="1" applyFill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9</xdr:col>
      <xdr:colOff>147691</xdr:colOff>
      <xdr:row>15</xdr:row>
      <xdr:rowOff>143278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462EB0-3EB5-4AF6-AD7E-A57308775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0"/>
          <a:ext cx="7211431" cy="2886478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203201</xdr:colOff>
      <xdr:row>20</xdr:row>
      <xdr:rowOff>66676</xdr:rowOff>
    </xdr:from>
    <xdr:to>
      <xdr:col>5</xdr:col>
      <xdr:colOff>296385</xdr:colOff>
      <xdr:row>36</xdr:row>
      <xdr:rowOff>106045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D685D5A9-D0A1-46FD-9C41-81D13C6FF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1" y="3876676"/>
          <a:ext cx="4055584" cy="2965449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45</xdr:row>
      <xdr:rowOff>171451</xdr:rowOff>
    </xdr:from>
    <xdr:to>
      <xdr:col>7</xdr:col>
      <xdr:colOff>527654</xdr:colOff>
      <xdr:row>67</xdr:row>
      <xdr:rowOff>180340</xdr:rowOff>
    </xdr:to>
    <xdr:pic>
      <xdr:nvPicPr>
        <xdr:cNvPr id="11" name="Imagen 2">
          <a:extLst>
            <a:ext uri="{FF2B5EF4-FFF2-40B4-BE49-F238E27FC236}">
              <a16:creationId xmlns:a16="http://schemas.microsoft.com/office/drawing/2014/main" id="{BDCAEE26-B363-4775-9737-405C9640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8743951"/>
          <a:ext cx="5427314" cy="403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66675</xdr:rowOff>
    </xdr:from>
    <xdr:to>
      <xdr:col>7</xdr:col>
      <xdr:colOff>1705985</xdr:colOff>
      <xdr:row>20</xdr:row>
      <xdr:rowOff>145281</xdr:rowOff>
    </xdr:to>
    <xdr:pic>
      <xdr:nvPicPr>
        <xdr:cNvPr id="39" name="Imagen 1">
          <a:extLst>
            <a:ext uri="{FF2B5EF4-FFF2-40B4-BE49-F238E27FC236}">
              <a16:creationId xmlns:a16="http://schemas.microsoft.com/office/drawing/2014/main" id="{9723FE99-14CB-4F73-B298-E8949E04A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66675"/>
          <a:ext cx="7026650" cy="37362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123825</xdr:rowOff>
    </xdr:from>
    <xdr:to>
      <xdr:col>9</xdr:col>
      <xdr:colOff>490597</xdr:colOff>
      <xdr:row>23</xdr:row>
      <xdr:rowOff>170167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B2CC0B6E-7158-4C39-AD8D-8F4124B4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23825"/>
          <a:ext cx="6975217" cy="4641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5118-BCAF-4E2E-8C55-477F32851008}">
  <dimension ref="B1:O4"/>
  <sheetViews>
    <sheetView workbookViewId="0">
      <selection activeCell="B10" sqref="B10"/>
    </sheetView>
  </sheetViews>
  <sheetFormatPr baseColWidth="10" defaultRowHeight="14.4" x14ac:dyDescent="0.3"/>
  <sheetData>
    <row r="1" spans="2:15" x14ac:dyDescent="0.3"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2:15" x14ac:dyDescent="0.3">
      <c r="B2" t="s">
        <v>2</v>
      </c>
      <c r="F2">
        <v>2</v>
      </c>
      <c r="G2">
        <v>0</v>
      </c>
      <c r="H2">
        <v>1</v>
      </c>
      <c r="I2">
        <v>9</v>
      </c>
      <c r="J2">
        <v>6</v>
      </c>
      <c r="K2">
        <v>3</v>
      </c>
      <c r="L2">
        <v>0</v>
      </c>
      <c r="M2">
        <v>5</v>
      </c>
      <c r="N2">
        <v>2</v>
      </c>
      <c r="O2">
        <v>9</v>
      </c>
    </row>
    <row r="3" spans="2:15" x14ac:dyDescent="0.3">
      <c r="B3" t="s">
        <v>0</v>
      </c>
      <c r="F3">
        <v>2</v>
      </c>
      <c r="G3">
        <v>0</v>
      </c>
      <c r="H3">
        <v>1</v>
      </c>
      <c r="I3">
        <v>9</v>
      </c>
      <c r="J3">
        <v>6</v>
      </c>
      <c r="K3">
        <v>3</v>
      </c>
      <c r="L3">
        <v>0</v>
      </c>
      <c r="M3">
        <v>1</v>
      </c>
      <c r="N3">
        <v>4</v>
      </c>
      <c r="O3">
        <v>3</v>
      </c>
    </row>
    <row r="4" spans="2:15" x14ac:dyDescent="0.3">
      <c r="B4" t="s">
        <v>1</v>
      </c>
      <c r="F4">
        <v>2</v>
      </c>
      <c r="G4">
        <v>0</v>
      </c>
      <c r="H4">
        <v>1</v>
      </c>
      <c r="I4">
        <v>9</v>
      </c>
      <c r="J4">
        <v>6</v>
      </c>
      <c r="K4">
        <v>3</v>
      </c>
      <c r="L4">
        <v>0</v>
      </c>
      <c r="M4">
        <v>1</v>
      </c>
      <c r="N4">
        <v>5</v>
      </c>
      <c r="O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C4F-0514-4273-81D8-7C0675A1535D}">
  <dimension ref="B3:L45"/>
  <sheetViews>
    <sheetView tabSelected="1" workbookViewId="0">
      <selection activeCell="D42" sqref="D42"/>
    </sheetView>
  </sheetViews>
  <sheetFormatPr baseColWidth="10" defaultRowHeight="14.4" x14ac:dyDescent="0.3"/>
  <cols>
    <col min="10" max="10" width="13.6640625" bestFit="1" customWidth="1"/>
  </cols>
  <sheetData>
    <row r="3" spans="11:12" x14ac:dyDescent="0.3">
      <c r="K3" t="s">
        <v>3</v>
      </c>
      <c r="L3">
        <v>2</v>
      </c>
    </row>
    <row r="17" spans="2:11" x14ac:dyDescent="0.3">
      <c r="B17" t="s">
        <v>16</v>
      </c>
      <c r="C17">
        <v>5</v>
      </c>
    </row>
    <row r="18" spans="2:11" x14ac:dyDescent="0.3">
      <c r="B18" t="s">
        <v>13</v>
      </c>
      <c r="C18">
        <v>1</v>
      </c>
    </row>
    <row r="19" spans="2:11" x14ac:dyDescent="0.3">
      <c r="B19" t="s">
        <v>15</v>
      </c>
      <c r="C19">
        <v>2</v>
      </c>
    </row>
    <row r="20" spans="2:11" x14ac:dyDescent="0.3">
      <c r="B20" t="s">
        <v>14</v>
      </c>
      <c r="C20">
        <v>3</v>
      </c>
    </row>
    <row r="22" spans="2:11" x14ac:dyDescent="0.3">
      <c r="G22" s="1" t="s">
        <v>88</v>
      </c>
    </row>
    <row r="23" spans="2:11" x14ac:dyDescent="0.3">
      <c r="F23" s="9" t="s">
        <v>90</v>
      </c>
      <c r="G23" s="1" t="s">
        <v>77</v>
      </c>
      <c r="I23" s="1" t="s">
        <v>92</v>
      </c>
    </row>
    <row r="24" spans="2:11" x14ac:dyDescent="0.3">
      <c r="F24" s="9" t="s">
        <v>91</v>
      </c>
      <c r="G24" s="1" t="s">
        <v>78</v>
      </c>
      <c r="I24" s="1" t="s">
        <v>78</v>
      </c>
    </row>
    <row r="27" spans="2:11" x14ac:dyDescent="0.3">
      <c r="G27" t="s">
        <v>99</v>
      </c>
    </row>
    <row r="28" spans="2:11" x14ac:dyDescent="0.3">
      <c r="G28" t="s">
        <v>100</v>
      </c>
    </row>
    <row r="30" spans="2:11" x14ac:dyDescent="0.3">
      <c r="G30" t="s">
        <v>102</v>
      </c>
      <c r="H30" s="1" t="s">
        <v>105</v>
      </c>
      <c r="J30" s="1" t="s">
        <v>109</v>
      </c>
      <c r="K30">
        <f>1-4*H42+3*H43</f>
        <v>1.9999999618530298</v>
      </c>
    </row>
    <row r="31" spans="2:11" x14ac:dyDescent="0.3">
      <c r="G31" t="s">
        <v>101</v>
      </c>
      <c r="H31" t="s">
        <v>106</v>
      </c>
      <c r="J31" t="s">
        <v>110</v>
      </c>
      <c r="K31">
        <f>1+3*H42-5*H43</f>
        <v>1.9999999046325754</v>
      </c>
    </row>
    <row r="32" spans="2:11" x14ac:dyDescent="0.3">
      <c r="G32" t="s">
        <v>103</v>
      </c>
      <c r="H32" t="s">
        <v>107</v>
      </c>
      <c r="I32" s="16"/>
      <c r="J32" s="1" t="s">
        <v>124</v>
      </c>
      <c r="K32">
        <f>-4*H37+3*I37+5</f>
        <v>-4.999999998922533E-6</v>
      </c>
    </row>
    <row r="33" spans="7:11" x14ac:dyDescent="0.3">
      <c r="G33" t="s">
        <v>104</v>
      </c>
      <c r="H33" t="s">
        <v>108</v>
      </c>
      <c r="J33" t="s">
        <v>78</v>
      </c>
      <c r="K33">
        <f>3*H37-5*I37</f>
        <v>0</v>
      </c>
    </row>
    <row r="36" spans="7:11" x14ac:dyDescent="0.3">
      <c r="G36" t="s">
        <v>37</v>
      </c>
      <c r="H36" t="s">
        <v>111</v>
      </c>
      <c r="I36" t="s">
        <v>112</v>
      </c>
    </row>
    <row r="37" spans="7:11" x14ac:dyDescent="0.3">
      <c r="G37">
        <f xml:space="preserve"> H37 + I37</f>
        <v>3.6363672727272736</v>
      </c>
      <c r="H37">
        <v>2.2727295454545455</v>
      </c>
      <c r="I37">
        <v>1.3636377272727278</v>
      </c>
    </row>
    <row r="38" spans="7:11" x14ac:dyDescent="0.3">
      <c r="G38">
        <f xml:space="preserve"> -4*H37 + 3*I37</f>
        <v>-5.0000049999999989</v>
      </c>
      <c r="H38">
        <v>-5</v>
      </c>
    </row>
    <row r="39" spans="7:11" x14ac:dyDescent="0.3">
      <c r="G39">
        <f xml:space="preserve"> 3*H37 - 5*I37</f>
        <v>0</v>
      </c>
      <c r="H39">
        <v>0</v>
      </c>
    </row>
    <row r="42" spans="7:11" x14ac:dyDescent="0.3">
      <c r="G42" t="s">
        <v>113</v>
      </c>
      <c r="H42">
        <v>-0.72727268392389766</v>
      </c>
    </row>
    <row r="43" spans="7:11" x14ac:dyDescent="0.3">
      <c r="G43" t="s">
        <v>114</v>
      </c>
      <c r="H43">
        <v>-0.63636359128085362</v>
      </c>
    </row>
    <row r="45" spans="7:11" x14ac:dyDescent="0.3">
      <c r="G45" s="22" t="s">
        <v>165</v>
      </c>
      <c r="H45" s="22"/>
      <c r="I45" s="22"/>
      <c r="J45" s="22"/>
      <c r="K45" s="22"/>
    </row>
  </sheetData>
  <mergeCells count="1">
    <mergeCell ref="G45:K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E9E8-610E-4066-8560-EC8D7813E352}">
  <dimension ref="A1:E16"/>
  <sheetViews>
    <sheetView showGridLines="0" workbookViewId="0">
      <selection activeCell="E15" sqref="E15"/>
    </sheetView>
  </sheetViews>
  <sheetFormatPr baseColWidth="10" defaultRowHeight="14.4" x14ac:dyDescent="0.3"/>
  <cols>
    <col min="1" max="1" width="2.33203125" customWidth="1"/>
    <col min="2" max="2" width="6.21875" bestFit="1" customWidth="1"/>
    <col min="3" max="3" width="7.88671875" bestFit="1" customWidth="1"/>
    <col min="4" max="4" width="12" bestFit="1" customWidth="1"/>
    <col min="5" max="5" width="12.6640625" bestFit="1" customWidth="1"/>
  </cols>
  <sheetData>
    <row r="1" spans="1:5" x14ac:dyDescent="0.3">
      <c r="A1" s="2" t="s">
        <v>38</v>
      </c>
    </row>
    <row r="2" spans="1:5" x14ac:dyDescent="0.3">
      <c r="A2" s="2" t="s">
        <v>115</v>
      </c>
    </row>
    <row r="3" spans="1:5" x14ac:dyDescent="0.3">
      <c r="A3" s="2" t="s">
        <v>125</v>
      </c>
    </row>
    <row r="6" spans="1:5" ht="15" thickBot="1" x14ac:dyDescent="0.35">
      <c r="A6" t="s">
        <v>41</v>
      </c>
    </row>
    <row r="7" spans="1:5" x14ac:dyDescent="0.3">
      <c r="B7" s="5"/>
      <c r="C7" s="5"/>
      <c r="D7" s="5" t="s">
        <v>44</v>
      </c>
      <c r="E7" s="5" t="s">
        <v>46</v>
      </c>
    </row>
    <row r="8" spans="1:5" ht="15" thickBot="1" x14ac:dyDescent="0.35">
      <c r="B8" s="6" t="s">
        <v>42</v>
      </c>
      <c r="C8" s="6" t="s">
        <v>43</v>
      </c>
      <c r="D8" s="6" t="s">
        <v>45</v>
      </c>
      <c r="E8" s="6" t="s">
        <v>116</v>
      </c>
    </row>
    <row r="9" spans="1:5" x14ac:dyDescent="0.3">
      <c r="B9" s="3" t="s">
        <v>119</v>
      </c>
      <c r="C9" s="3" t="s">
        <v>111</v>
      </c>
      <c r="D9" s="3">
        <v>2.2727295454545455</v>
      </c>
      <c r="E9" s="3">
        <v>0</v>
      </c>
    </row>
    <row r="10" spans="1:5" ht="15" thickBot="1" x14ac:dyDescent="0.35">
      <c r="B10" s="4" t="s">
        <v>120</v>
      </c>
      <c r="C10" s="4" t="s">
        <v>112</v>
      </c>
      <c r="D10" s="4">
        <v>1.3636377272727278</v>
      </c>
      <c r="E10" s="4">
        <v>0</v>
      </c>
    </row>
    <row r="12" spans="1:5" ht="15" thickBot="1" x14ac:dyDescent="0.35">
      <c r="A12" t="s">
        <v>53</v>
      </c>
    </row>
    <row r="13" spans="1:5" x14ac:dyDescent="0.3">
      <c r="B13" s="5"/>
      <c r="C13" s="5"/>
      <c r="D13" s="5" t="s">
        <v>44</v>
      </c>
      <c r="E13" s="5" t="s">
        <v>117</v>
      </c>
    </row>
    <row r="14" spans="1:5" ht="15" thickBot="1" x14ac:dyDescent="0.35">
      <c r="B14" s="6" t="s">
        <v>42</v>
      </c>
      <c r="C14" s="6" t="s">
        <v>43</v>
      </c>
      <c r="D14" s="6" t="s">
        <v>45</v>
      </c>
      <c r="E14" s="6" t="s">
        <v>118</v>
      </c>
    </row>
    <row r="15" spans="1:5" x14ac:dyDescent="0.3">
      <c r="B15" s="3" t="s">
        <v>121</v>
      </c>
      <c r="C15" s="3" t="s">
        <v>37</v>
      </c>
      <c r="D15" s="3">
        <v>-5.0000049999999989</v>
      </c>
      <c r="E15" s="3">
        <v>-0.72727268392389766</v>
      </c>
    </row>
    <row r="16" spans="1:5" ht="15" thickBot="1" x14ac:dyDescent="0.35">
      <c r="B16" s="4" t="s">
        <v>122</v>
      </c>
      <c r="C16" s="4" t="s">
        <v>37</v>
      </c>
      <c r="D16" s="4">
        <v>0</v>
      </c>
      <c r="E16" s="4">
        <v>-0.63636359128085362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046F-B6EA-4D97-B3F1-F8510FA6032D}">
  <dimension ref="A6:P49"/>
  <sheetViews>
    <sheetView topLeftCell="A28" workbookViewId="0">
      <selection activeCell="B50" sqref="B50"/>
    </sheetView>
  </sheetViews>
  <sheetFormatPr baseColWidth="10" defaultRowHeight="14.4" x14ac:dyDescent="0.3"/>
  <cols>
    <col min="5" max="5" width="15.109375" bestFit="1" customWidth="1"/>
    <col min="6" max="6" width="12.88671875" bestFit="1" customWidth="1"/>
    <col min="8" max="8" width="25.5546875" customWidth="1"/>
  </cols>
  <sheetData>
    <row r="6" spans="11:12" x14ac:dyDescent="0.3">
      <c r="K6" t="s">
        <v>7</v>
      </c>
      <c r="L6">
        <v>6</v>
      </c>
    </row>
    <row r="22" spans="1:16" x14ac:dyDescent="0.3">
      <c r="F22" t="s">
        <v>22</v>
      </c>
      <c r="G22" s="7"/>
      <c r="H22" t="s">
        <v>30</v>
      </c>
    </row>
    <row r="23" spans="1:16" x14ac:dyDescent="0.3">
      <c r="B23" t="s">
        <v>19</v>
      </c>
      <c r="D23" t="s">
        <v>19</v>
      </c>
      <c r="F23" t="s">
        <v>19</v>
      </c>
      <c r="G23" s="7" t="s">
        <v>31</v>
      </c>
      <c r="H23" s="9" t="s">
        <v>75</v>
      </c>
      <c r="I23" s="10">
        <v>6</v>
      </c>
      <c r="K23" t="s">
        <v>37</v>
      </c>
      <c r="L23" t="s">
        <v>31</v>
      </c>
      <c r="M23" t="s">
        <v>32</v>
      </c>
      <c r="N23" t="s">
        <v>33</v>
      </c>
      <c r="O23" t="s">
        <v>34</v>
      </c>
      <c r="P23" t="s">
        <v>35</v>
      </c>
    </row>
    <row r="24" spans="1:16" x14ac:dyDescent="0.3">
      <c r="B24" t="s">
        <v>17</v>
      </c>
      <c r="D24" t="s">
        <v>23</v>
      </c>
      <c r="F24" s="1" t="s">
        <v>29</v>
      </c>
      <c r="G24" s="7" t="s">
        <v>32</v>
      </c>
      <c r="H24" s="9" t="s">
        <v>76</v>
      </c>
      <c r="I24" s="10">
        <v>8</v>
      </c>
      <c r="K24">
        <f xml:space="preserve"> 20*L24 - 12*M24 + 5*N24 - 10*O24 + 6*P24</f>
        <v>136</v>
      </c>
      <c r="L24">
        <v>8</v>
      </c>
      <c r="M24">
        <v>2</v>
      </c>
      <c r="N24">
        <v>0</v>
      </c>
      <c r="O24">
        <v>0</v>
      </c>
      <c r="P24">
        <v>0</v>
      </c>
    </row>
    <row r="25" spans="1:16" x14ac:dyDescent="0.3">
      <c r="D25" t="s">
        <v>24</v>
      </c>
      <c r="F25" t="s">
        <v>24</v>
      </c>
      <c r="G25" s="7" t="s">
        <v>33</v>
      </c>
      <c r="K25">
        <f>L24 - M24 + N24</f>
        <v>6</v>
      </c>
      <c r="L25">
        <v>6</v>
      </c>
    </row>
    <row r="26" spans="1:16" x14ac:dyDescent="0.3">
      <c r="B26" t="s">
        <v>18</v>
      </c>
      <c r="D26" t="s">
        <v>25</v>
      </c>
      <c r="F26" s="1" t="s">
        <v>28</v>
      </c>
      <c r="G26" s="7" t="s">
        <v>34</v>
      </c>
      <c r="H26" t="s">
        <v>36</v>
      </c>
      <c r="K26">
        <f>L24-O24+P24</f>
        <v>8</v>
      </c>
      <c r="L26">
        <v>8</v>
      </c>
    </row>
    <row r="27" spans="1:16" x14ac:dyDescent="0.3">
      <c r="D27" t="s">
        <v>26</v>
      </c>
      <c r="F27" t="s">
        <v>26</v>
      </c>
      <c r="G27" s="7" t="s">
        <v>35</v>
      </c>
    </row>
    <row r="28" spans="1:16" x14ac:dyDescent="0.3">
      <c r="A28" t="s">
        <v>21</v>
      </c>
      <c r="B28" t="s">
        <v>20</v>
      </c>
      <c r="D28" t="s">
        <v>27</v>
      </c>
      <c r="F28" t="s">
        <v>27</v>
      </c>
      <c r="G28" s="7"/>
    </row>
    <row r="29" spans="1:16" x14ac:dyDescent="0.3">
      <c r="G29" s="11"/>
    </row>
    <row r="30" spans="1:16" x14ac:dyDescent="0.3">
      <c r="G30" s="11"/>
    </row>
    <row r="31" spans="1:16" x14ac:dyDescent="0.3">
      <c r="B31" s="8" t="s">
        <v>74</v>
      </c>
      <c r="C31" s="8"/>
      <c r="E31" s="13" t="s">
        <v>79</v>
      </c>
      <c r="F31" t="s">
        <v>81</v>
      </c>
    </row>
    <row r="32" spans="1:16" x14ac:dyDescent="0.3">
      <c r="B32" t="s">
        <v>72</v>
      </c>
      <c r="C32">
        <v>12</v>
      </c>
      <c r="E32" s="9">
        <v>2</v>
      </c>
      <c r="F32" s="10" t="s">
        <v>80</v>
      </c>
    </row>
    <row r="33" spans="1:6" x14ac:dyDescent="0.3">
      <c r="B33" t="s">
        <v>73</v>
      </c>
      <c r="C33">
        <v>8</v>
      </c>
      <c r="E33" s="9" t="s">
        <v>80</v>
      </c>
      <c r="F33" s="10">
        <v>2</v>
      </c>
    </row>
    <row r="35" spans="1:6" x14ac:dyDescent="0.3">
      <c r="B35" t="s">
        <v>19</v>
      </c>
      <c r="C35" s="12">
        <f>C32 + C33</f>
        <v>20</v>
      </c>
    </row>
    <row r="36" spans="1:6" x14ac:dyDescent="0.3">
      <c r="B36" t="s">
        <v>23</v>
      </c>
      <c r="C36" s="12">
        <v>12</v>
      </c>
    </row>
    <row r="37" spans="1:6" x14ac:dyDescent="0.3">
      <c r="B37" t="s">
        <v>24</v>
      </c>
      <c r="C37" s="12">
        <f>C32</f>
        <v>12</v>
      </c>
    </row>
    <row r="38" spans="1:6" x14ac:dyDescent="0.3">
      <c r="B38" t="s">
        <v>25</v>
      </c>
      <c r="C38" s="12">
        <v>8</v>
      </c>
    </row>
    <row r="39" spans="1:6" x14ac:dyDescent="0.3">
      <c r="B39" t="s">
        <v>26</v>
      </c>
      <c r="C39" s="12">
        <v>8</v>
      </c>
    </row>
    <row r="42" spans="1:6" x14ac:dyDescent="0.3">
      <c r="B42" t="s">
        <v>82</v>
      </c>
    </row>
    <row r="43" spans="1:6" x14ac:dyDescent="0.3">
      <c r="C43" t="s">
        <v>37</v>
      </c>
    </row>
    <row r="44" spans="1:6" x14ac:dyDescent="0.3">
      <c r="B44" t="s">
        <v>83</v>
      </c>
      <c r="C44">
        <f xml:space="preserve"> 6*11 + 8*9</f>
        <v>138</v>
      </c>
    </row>
    <row r="45" spans="1:6" x14ac:dyDescent="0.3">
      <c r="A45" t="s">
        <v>86</v>
      </c>
      <c r="B45" s="12" t="s">
        <v>84</v>
      </c>
      <c r="C45" s="12">
        <f xml:space="preserve"> 6*12 + 8*8</f>
        <v>136</v>
      </c>
    </row>
    <row r="46" spans="1:6" x14ac:dyDescent="0.3">
      <c r="B46" t="s">
        <v>85</v>
      </c>
      <c r="C46">
        <f xml:space="preserve"> 6*17 + 8*9</f>
        <v>174</v>
      </c>
    </row>
    <row r="49" spans="2:6" x14ac:dyDescent="0.3">
      <c r="B49" s="23" t="s">
        <v>123</v>
      </c>
      <c r="C49" s="23"/>
      <c r="D49" s="23"/>
      <c r="E49" s="23"/>
      <c r="F49" s="23"/>
    </row>
  </sheetData>
  <mergeCells count="2">
    <mergeCell ref="B31:C31"/>
    <mergeCell ref="B49:F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972F-F5E6-4CD7-AAD5-75A9008DB17C}">
  <dimension ref="A1:H19"/>
  <sheetViews>
    <sheetView showGridLines="0" workbookViewId="0">
      <selection activeCell="G18" sqref="G18:H19"/>
    </sheetView>
  </sheetViews>
  <sheetFormatPr baseColWidth="10" defaultRowHeight="14.4" x14ac:dyDescent="0.3"/>
  <cols>
    <col min="1" max="1" width="2.33203125" customWidth="1"/>
    <col min="2" max="2" width="6.6640625" bestFit="1" customWidth="1"/>
    <col min="3" max="3" width="23.88671875" bestFit="1" customWidth="1"/>
    <col min="4" max="4" width="5.44140625" bestFit="1" customWidth="1"/>
    <col min="5" max="5" width="8.88671875" bestFit="1" customWidth="1"/>
    <col min="6" max="6" width="12.44140625" bestFit="1" customWidth="1"/>
    <col min="7" max="8" width="9.6640625" bestFit="1" customWidth="1"/>
  </cols>
  <sheetData>
    <row r="1" spans="1:8" x14ac:dyDescent="0.3">
      <c r="A1" s="2" t="s">
        <v>38</v>
      </c>
    </row>
    <row r="2" spans="1:8" x14ac:dyDescent="0.3">
      <c r="A2" s="2" t="s">
        <v>39</v>
      </c>
    </row>
    <row r="3" spans="1:8" x14ac:dyDescent="0.3">
      <c r="A3" s="2" t="s">
        <v>40</v>
      </c>
    </row>
    <row r="6" spans="1:8" ht="15" thickBot="1" x14ac:dyDescent="0.35">
      <c r="A6" t="s">
        <v>41</v>
      </c>
    </row>
    <row r="7" spans="1:8" x14ac:dyDescent="0.3">
      <c r="B7" s="5"/>
      <c r="C7" s="5"/>
      <c r="D7" s="5" t="s">
        <v>44</v>
      </c>
      <c r="E7" s="5" t="s">
        <v>46</v>
      </c>
      <c r="F7" s="5" t="s">
        <v>48</v>
      </c>
      <c r="G7" s="5" t="s">
        <v>50</v>
      </c>
      <c r="H7" s="5" t="s">
        <v>50</v>
      </c>
    </row>
    <row r="8" spans="1:8" ht="15" thickBot="1" x14ac:dyDescent="0.35">
      <c r="B8" s="6" t="s">
        <v>42</v>
      </c>
      <c r="C8" s="6" t="s">
        <v>43</v>
      </c>
      <c r="D8" s="6" t="s">
        <v>45</v>
      </c>
      <c r="E8" s="6" t="s">
        <v>47</v>
      </c>
      <c r="F8" s="6" t="s">
        <v>49</v>
      </c>
      <c r="G8" s="6" t="s">
        <v>51</v>
      </c>
      <c r="H8" s="6" t="s">
        <v>52</v>
      </c>
    </row>
    <row r="9" spans="1:8" x14ac:dyDescent="0.3">
      <c r="B9" s="3" t="s">
        <v>58</v>
      </c>
      <c r="C9" s="3" t="s">
        <v>59</v>
      </c>
      <c r="D9" s="3">
        <v>8</v>
      </c>
      <c r="E9" s="3">
        <v>0</v>
      </c>
      <c r="F9" s="3">
        <v>20</v>
      </c>
      <c r="G9" s="3">
        <v>2</v>
      </c>
      <c r="H9" s="3">
        <v>2</v>
      </c>
    </row>
    <row r="10" spans="1:8" x14ac:dyDescent="0.3">
      <c r="B10" s="3" t="s">
        <v>60</v>
      </c>
      <c r="C10" s="3" t="s">
        <v>61</v>
      </c>
      <c r="D10" s="3">
        <v>2</v>
      </c>
      <c r="E10" s="3">
        <v>0</v>
      </c>
      <c r="F10" s="3">
        <v>-12</v>
      </c>
      <c r="G10" s="3">
        <v>2</v>
      </c>
      <c r="H10" s="3">
        <v>2</v>
      </c>
    </row>
    <row r="11" spans="1:8" x14ac:dyDescent="0.3">
      <c r="B11" s="3" t="s">
        <v>62</v>
      </c>
      <c r="C11" s="3" t="s">
        <v>63</v>
      </c>
      <c r="D11" s="3">
        <v>0</v>
      </c>
      <c r="E11" s="3">
        <v>-7</v>
      </c>
      <c r="F11" s="3">
        <v>5</v>
      </c>
      <c r="G11" s="3">
        <v>7</v>
      </c>
      <c r="H11" s="3">
        <v>1E+30</v>
      </c>
    </row>
    <row r="12" spans="1:8" x14ac:dyDescent="0.3">
      <c r="B12" s="3" t="s">
        <v>64</v>
      </c>
      <c r="C12" s="3" t="s">
        <v>65</v>
      </c>
      <c r="D12" s="3">
        <v>0</v>
      </c>
      <c r="E12" s="3">
        <v>-2</v>
      </c>
      <c r="F12" s="3">
        <v>-10</v>
      </c>
      <c r="G12" s="3">
        <v>2</v>
      </c>
      <c r="H12" s="3">
        <v>1E+30</v>
      </c>
    </row>
    <row r="13" spans="1:8" ht="15" thickBot="1" x14ac:dyDescent="0.35">
      <c r="B13" s="4" t="s">
        <v>66</v>
      </c>
      <c r="C13" s="4" t="s">
        <v>67</v>
      </c>
      <c r="D13" s="4">
        <v>0</v>
      </c>
      <c r="E13" s="4">
        <v>-2</v>
      </c>
      <c r="F13" s="4">
        <v>6</v>
      </c>
      <c r="G13" s="4">
        <v>2</v>
      </c>
      <c r="H13" s="4">
        <v>1E+30</v>
      </c>
    </row>
    <row r="15" spans="1:8" ht="15" thickBot="1" x14ac:dyDescent="0.35">
      <c r="A15" t="s">
        <v>53</v>
      </c>
    </row>
    <row r="16" spans="1:8" x14ac:dyDescent="0.3">
      <c r="B16" s="5"/>
      <c r="C16" s="5"/>
      <c r="D16" s="5" t="s">
        <v>44</v>
      </c>
      <c r="E16" s="5" t="s">
        <v>54</v>
      </c>
      <c r="F16" s="5" t="s">
        <v>56</v>
      </c>
      <c r="G16" s="5" t="s">
        <v>50</v>
      </c>
      <c r="H16" s="5" t="s">
        <v>50</v>
      </c>
    </row>
    <row r="17" spans="2:8" ht="15" thickBot="1" x14ac:dyDescent="0.35">
      <c r="B17" s="6" t="s">
        <v>42</v>
      </c>
      <c r="C17" s="6" t="s">
        <v>43</v>
      </c>
      <c r="D17" s="6" t="s">
        <v>45</v>
      </c>
      <c r="E17" s="6" t="s">
        <v>55</v>
      </c>
      <c r="F17" s="6" t="s">
        <v>57</v>
      </c>
      <c r="G17" s="6" t="s">
        <v>51</v>
      </c>
      <c r="H17" s="6" t="s">
        <v>52</v>
      </c>
    </row>
    <row r="18" spans="2:8" x14ac:dyDescent="0.3">
      <c r="B18" s="3" t="s">
        <v>68</v>
      </c>
      <c r="C18" s="3" t="s">
        <v>69</v>
      </c>
      <c r="D18" s="3">
        <v>6</v>
      </c>
      <c r="E18" s="3">
        <v>12</v>
      </c>
      <c r="F18" s="3">
        <v>6</v>
      </c>
      <c r="G18" s="3">
        <v>2</v>
      </c>
      <c r="H18" s="3">
        <v>1E+30</v>
      </c>
    </row>
    <row r="19" spans="2:8" ht="15" thickBot="1" x14ac:dyDescent="0.35">
      <c r="B19" s="4" t="s">
        <v>70</v>
      </c>
      <c r="C19" s="4" t="s">
        <v>71</v>
      </c>
      <c r="D19" s="4">
        <v>8</v>
      </c>
      <c r="E19" s="4">
        <v>8</v>
      </c>
      <c r="F19" s="4">
        <v>8</v>
      </c>
      <c r="G19" s="4">
        <v>1E+30</v>
      </c>
      <c r="H19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F980-363D-4727-AB58-CE2EDCC1874B}">
  <dimension ref="B8:P31"/>
  <sheetViews>
    <sheetView topLeftCell="A10" workbookViewId="0">
      <selection activeCell="B28" sqref="B28"/>
    </sheetView>
  </sheetViews>
  <sheetFormatPr baseColWidth="10" defaultRowHeight="14.4" x14ac:dyDescent="0.3"/>
  <cols>
    <col min="12" max="12" width="11.5546875" customWidth="1"/>
    <col min="16" max="16" width="10" bestFit="1" customWidth="1"/>
  </cols>
  <sheetData>
    <row r="8" spans="12:16" ht="45" customHeight="1" x14ac:dyDescent="0.3">
      <c r="L8" s="14" t="s">
        <v>89</v>
      </c>
      <c r="M8" s="15" t="s">
        <v>96</v>
      </c>
      <c r="N8" s="15"/>
    </row>
    <row r="11" spans="12:16" x14ac:dyDescent="0.3">
      <c r="L11" t="s">
        <v>97</v>
      </c>
    </row>
    <row r="12" spans="12:16" x14ac:dyDescent="0.3">
      <c r="L12" t="s">
        <v>95</v>
      </c>
      <c r="O12" t="s">
        <v>94</v>
      </c>
      <c r="P12">
        <f xml:space="preserve"> 2.99 * POWER(10, 8)</f>
        <v>299000000</v>
      </c>
    </row>
    <row r="13" spans="12:16" x14ac:dyDescent="0.3">
      <c r="O13" t="s">
        <v>35</v>
      </c>
      <c r="P13">
        <f>6.674*POWER(10,-11)</f>
        <v>6.6739999999999994E-11</v>
      </c>
    </row>
    <row r="17" spans="2:15" x14ac:dyDescent="0.3">
      <c r="L17" t="s">
        <v>87</v>
      </c>
      <c r="M17" t="s">
        <v>98</v>
      </c>
    </row>
    <row r="18" spans="2:15" x14ac:dyDescent="0.3">
      <c r="L18">
        <f xml:space="preserve"> 2 * P12 * SQRT(3/(8*PI()*P13*M18))</f>
        <v>2.5289997146695888E+25</v>
      </c>
      <c r="M18">
        <v>1.0000000000000001E-24</v>
      </c>
    </row>
    <row r="19" spans="2:15" x14ac:dyDescent="0.3">
      <c r="M19">
        <f>POWER(10, -2)</f>
        <v>0.01</v>
      </c>
    </row>
    <row r="20" spans="2:15" x14ac:dyDescent="0.3">
      <c r="M20">
        <f>POWER(10,-24)</f>
        <v>1.0000000000000001E-24</v>
      </c>
    </row>
    <row r="24" spans="2:15" x14ac:dyDescent="0.3">
      <c r="L24" t="s">
        <v>87</v>
      </c>
      <c r="M24" t="s">
        <v>93</v>
      </c>
      <c r="N24" t="s">
        <v>153</v>
      </c>
      <c r="O24" t="s">
        <v>158</v>
      </c>
    </row>
    <row r="25" spans="2:15" x14ac:dyDescent="0.3">
      <c r="L25">
        <v>2.5289997146695888E+25</v>
      </c>
      <c r="M25">
        <v>1.0000000000000001E-24</v>
      </c>
      <c r="N25">
        <v>500</v>
      </c>
      <c r="O25">
        <v>0.1</v>
      </c>
    </row>
    <row r="26" spans="2:15" x14ac:dyDescent="0.3">
      <c r="L26">
        <v>2.5289997146695888E+25</v>
      </c>
      <c r="M26">
        <v>1.0000000000000001E-24</v>
      </c>
      <c r="N26">
        <v>100</v>
      </c>
      <c r="O26">
        <v>0.1</v>
      </c>
    </row>
    <row r="27" spans="2:15" x14ac:dyDescent="0.3">
      <c r="D27" t="s">
        <v>163</v>
      </c>
      <c r="E27" t="s">
        <v>164</v>
      </c>
      <c r="L27">
        <v>2.5289997146695888E+25</v>
      </c>
      <c r="M27">
        <v>1.0000000000000001E-24</v>
      </c>
      <c r="N27">
        <v>100</v>
      </c>
      <c r="O27">
        <v>7.4999999999999997E-2</v>
      </c>
    </row>
    <row r="28" spans="2:15" x14ac:dyDescent="0.3">
      <c r="D28">
        <v>1</v>
      </c>
      <c r="E28" s="20">
        <v>1.057E-16</v>
      </c>
    </row>
    <row r="29" spans="2:15" x14ac:dyDescent="0.3">
      <c r="D29" s="12">
        <v>2.5289997146695888E+25</v>
      </c>
      <c r="E29" s="21">
        <f>D29*E28</f>
        <v>2673152698.4057555</v>
      </c>
    </row>
    <row r="31" spans="2:15" x14ac:dyDescent="0.3">
      <c r="B31" s="23" t="s">
        <v>166</v>
      </c>
      <c r="C31" s="23"/>
      <c r="D31" s="23"/>
      <c r="E31" s="23"/>
      <c r="F31" s="23"/>
      <c r="G31" s="23"/>
      <c r="H31" s="23"/>
      <c r="I31" s="23"/>
    </row>
  </sheetData>
  <mergeCells count="2">
    <mergeCell ref="M8:N8"/>
    <mergeCell ref="B31:I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8847-94DA-46CF-A1D6-E887703B79B8}">
  <dimension ref="A1:G27"/>
  <sheetViews>
    <sheetView showGridLines="0" workbookViewId="0"/>
  </sheetViews>
  <sheetFormatPr baseColWidth="10" defaultRowHeight="14.4" x14ac:dyDescent="0.3"/>
  <cols>
    <col min="1" max="1" width="2.33203125" customWidth="1"/>
    <col min="2" max="2" width="6.6640625" bestFit="1" customWidth="1"/>
    <col min="3" max="3" width="8.21875" bestFit="1" customWidth="1"/>
    <col min="4" max="4" width="14.77734375" bestFit="1" customWidth="1"/>
    <col min="5" max="5" width="14.33203125" bestFit="1" customWidth="1"/>
    <col min="6" max="6" width="12.21875" bestFit="1" customWidth="1"/>
    <col min="7" max="7" width="7.6640625" bestFit="1" customWidth="1"/>
  </cols>
  <sheetData>
    <row r="1" spans="1:5" x14ac:dyDescent="0.3">
      <c r="A1" s="2" t="s">
        <v>128</v>
      </c>
    </row>
    <row r="2" spans="1:5" x14ac:dyDescent="0.3">
      <c r="A2" s="2" t="s">
        <v>126</v>
      </c>
    </row>
    <row r="3" spans="1:5" x14ac:dyDescent="0.3">
      <c r="A3" s="2" t="s">
        <v>129</v>
      </c>
    </row>
    <row r="4" spans="1:5" x14ac:dyDescent="0.3">
      <c r="A4" s="2" t="s">
        <v>130</v>
      </c>
    </row>
    <row r="5" spans="1:5" x14ac:dyDescent="0.3">
      <c r="A5" s="2" t="s">
        <v>131</v>
      </c>
    </row>
    <row r="6" spans="1:5" x14ac:dyDescent="0.3">
      <c r="A6" s="2"/>
      <c r="B6" t="s">
        <v>132</v>
      </c>
    </row>
    <row r="7" spans="1:5" x14ac:dyDescent="0.3">
      <c r="A7" s="2"/>
      <c r="B7" t="s">
        <v>133</v>
      </c>
    </row>
    <row r="8" spans="1:5" x14ac:dyDescent="0.3">
      <c r="A8" s="2"/>
      <c r="B8" t="s">
        <v>134</v>
      </c>
    </row>
    <row r="9" spans="1:5" x14ac:dyDescent="0.3">
      <c r="A9" s="2" t="s">
        <v>135</v>
      </c>
    </row>
    <row r="10" spans="1:5" x14ac:dyDescent="0.3">
      <c r="B10" t="s">
        <v>136</v>
      </c>
    </row>
    <row r="11" spans="1:5" x14ac:dyDescent="0.3">
      <c r="B11" t="s">
        <v>137</v>
      </c>
    </row>
    <row r="12" spans="1:5" x14ac:dyDescent="0.3">
      <c r="B12" t="s">
        <v>138</v>
      </c>
    </row>
    <row r="14" spans="1:5" ht="15" thickBot="1" x14ac:dyDescent="0.35">
      <c r="A14" t="s">
        <v>139</v>
      </c>
    </row>
    <row r="15" spans="1:5" ht="15" thickBot="1" x14ac:dyDescent="0.35">
      <c r="B15" s="18" t="s">
        <v>42</v>
      </c>
      <c r="C15" s="18" t="s">
        <v>43</v>
      </c>
      <c r="D15" s="18" t="s">
        <v>140</v>
      </c>
      <c r="E15" s="18" t="s">
        <v>141</v>
      </c>
    </row>
    <row r="16" spans="1:5" ht="15" thickBot="1" x14ac:dyDescent="0.35">
      <c r="B16" s="4" t="s">
        <v>147</v>
      </c>
      <c r="C16" s="4" t="s">
        <v>87</v>
      </c>
      <c r="D16" s="17">
        <v>2.5289997146695888E+25</v>
      </c>
      <c r="E16" s="17">
        <v>2.5289997146695888E+25</v>
      </c>
    </row>
    <row r="19" spans="1:7" ht="15" thickBot="1" x14ac:dyDescent="0.35">
      <c r="A19" t="s">
        <v>41</v>
      </c>
    </row>
    <row r="20" spans="1:7" ht="15" thickBot="1" x14ac:dyDescent="0.35">
      <c r="B20" s="18" t="s">
        <v>42</v>
      </c>
      <c r="C20" s="18" t="s">
        <v>43</v>
      </c>
      <c r="D20" s="18" t="s">
        <v>140</v>
      </c>
      <c r="E20" s="18" t="s">
        <v>141</v>
      </c>
      <c r="F20" s="18" t="s">
        <v>142</v>
      </c>
    </row>
    <row r="21" spans="1:7" ht="15" thickBot="1" x14ac:dyDescent="0.35">
      <c r="B21" s="4" t="s">
        <v>127</v>
      </c>
      <c r="C21" s="4" t="s">
        <v>98</v>
      </c>
      <c r="D21" s="17">
        <v>1.0000000000000001E-24</v>
      </c>
      <c r="E21" s="17">
        <v>1.0000000000000001E-24</v>
      </c>
      <c r="F21" s="4" t="s">
        <v>148</v>
      </c>
    </row>
    <row r="24" spans="1:7" ht="15" thickBot="1" x14ac:dyDescent="0.35">
      <c r="A24" t="s">
        <v>53</v>
      </c>
    </row>
    <row r="25" spans="1:7" ht="15" thickBot="1" x14ac:dyDescent="0.35">
      <c r="B25" s="18" t="s">
        <v>42</v>
      </c>
      <c r="C25" s="18" t="s">
        <v>43</v>
      </c>
      <c r="D25" s="18" t="s">
        <v>143</v>
      </c>
      <c r="E25" s="18" t="s">
        <v>144</v>
      </c>
      <c r="F25" s="18" t="s">
        <v>145</v>
      </c>
      <c r="G25" s="18" t="s">
        <v>146</v>
      </c>
    </row>
    <row r="26" spans="1:7" x14ac:dyDescent="0.3">
      <c r="B26" s="3" t="s">
        <v>127</v>
      </c>
      <c r="C26" s="3" t="s">
        <v>98</v>
      </c>
      <c r="D26" s="19">
        <v>1.0000000000000001E-24</v>
      </c>
      <c r="E26" s="3" t="s">
        <v>149</v>
      </c>
      <c r="F26" s="3" t="s">
        <v>150</v>
      </c>
      <c r="G26" s="3">
        <v>0.01</v>
      </c>
    </row>
    <row r="27" spans="1:7" ht="15" thickBot="1" x14ac:dyDescent="0.35">
      <c r="B27" s="4" t="s">
        <v>127</v>
      </c>
      <c r="C27" s="4" t="s">
        <v>98</v>
      </c>
      <c r="D27" s="17">
        <v>1.0000000000000001E-24</v>
      </c>
      <c r="E27" s="4" t="s">
        <v>151</v>
      </c>
      <c r="F27" s="4" t="s">
        <v>152</v>
      </c>
      <c r="G27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D0A6-8C40-4BC1-BC6F-DF756875E8BE}">
  <dimension ref="A1:G27"/>
  <sheetViews>
    <sheetView showGridLines="0" workbookViewId="0">
      <selection activeCell="H26" sqref="H26"/>
    </sheetView>
  </sheetViews>
  <sheetFormatPr baseColWidth="10" defaultRowHeight="14.4" x14ac:dyDescent="0.3"/>
  <cols>
    <col min="1" max="1" width="2.33203125" customWidth="1"/>
    <col min="2" max="2" width="6.6640625" bestFit="1" customWidth="1"/>
    <col min="3" max="3" width="8.21875" bestFit="1" customWidth="1"/>
    <col min="4" max="4" width="14.77734375" bestFit="1" customWidth="1"/>
    <col min="5" max="5" width="14.33203125" bestFit="1" customWidth="1"/>
    <col min="6" max="6" width="12.21875" bestFit="1" customWidth="1"/>
    <col min="7" max="7" width="7.6640625" bestFit="1" customWidth="1"/>
  </cols>
  <sheetData>
    <row r="1" spans="1:5" x14ac:dyDescent="0.3">
      <c r="A1" s="2" t="s">
        <v>128</v>
      </c>
    </row>
    <row r="2" spans="1:5" x14ac:dyDescent="0.3">
      <c r="A2" s="2" t="s">
        <v>126</v>
      </c>
    </row>
    <row r="3" spans="1:5" x14ac:dyDescent="0.3">
      <c r="A3" s="2" t="s">
        <v>154</v>
      </c>
    </row>
    <row r="4" spans="1:5" x14ac:dyDescent="0.3">
      <c r="A4" s="2" t="s">
        <v>130</v>
      </c>
    </row>
    <row r="5" spans="1:5" x14ac:dyDescent="0.3">
      <c r="A5" s="2" t="s">
        <v>131</v>
      </c>
    </row>
    <row r="6" spans="1:5" x14ac:dyDescent="0.3">
      <c r="A6" s="2"/>
      <c r="B6" t="s">
        <v>132</v>
      </c>
    </row>
    <row r="7" spans="1:5" x14ac:dyDescent="0.3">
      <c r="A7" s="2"/>
      <c r="B7" t="s">
        <v>155</v>
      </c>
    </row>
    <row r="8" spans="1:5" x14ac:dyDescent="0.3">
      <c r="A8" s="2"/>
      <c r="B8" t="s">
        <v>156</v>
      </c>
    </row>
    <row r="9" spans="1:5" x14ac:dyDescent="0.3">
      <c r="A9" s="2" t="s">
        <v>135</v>
      </c>
    </row>
    <row r="10" spans="1:5" x14ac:dyDescent="0.3">
      <c r="B10" t="s">
        <v>136</v>
      </c>
    </row>
    <row r="11" spans="1:5" x14ac:dyDescent="0.3">
      <c r="B11" t="s">
        <v>157</v>
      </c>
    </row>
    <row r="12" spans="1:5" x14ac:dyDescent="0.3">
      <c r="B12" t="s">
        <v>138</v>
      </c>
    </row>
    <row r="14" spans="1:5" ht="15" thickBot="1" x14ac:dyDescent="0.35">
      <c r="A14" t="s">
        <v>139</v>
      </c>
    </row>
    <row r="15" spans="1:5" ht="15" thickBot="1" x14ac:dyDescent="0.35">
      <c r="B15" s="18" t="s">
        <v>42</v>
      </c>
      <c r="C15" s="18" t="s">
        <v>43</v>
      </c>
      <c r="D15" s="18" t="s">
        <v>140</v>
      </c>
      <c r="E15" s="18" t="s">
        <v>141</v>
      </c>
    </row>
    <row r="16" spans="1:5" ht="15" thickBot="1" x14ac:dyDescent="0.35">
      <c r="B16" s="4" t="s">
        <v>147</v>
      </c>
      <c r="C16" s="4" t="s">
        <v>87</v>
      </c>
      <c r="D16" s="17">
        <v>2.5289997146695888E+25</v>
      </c>
      <c r="E16" s="17">
        <v>2.5289997146695888E+25</v>
      </c>
    </row>
    <row r="19" spans="1:7" ht="15" thickBot="1" x14ac:dyDescent="0.35">
      <c r="A19" t="s">
        <v>41</v>
      </c>
    </row>
    <row r="20" spans="1:7" ht="15" thickBot="1" x14ac:dyDescent="0.35">
      <c r="B20" s="18" t="s">
        <v>42</v>
      </c>
      <c r="C20" s="18" t="s">
        <v>43</v>
      </c>
      <c r="D20" s="18" t="s">
        <v>140</v>
      </c>
      <c r="E20" s="18" t="s">
        <v>141</v>
      </c>
      <c r="F20" s="18" t="s">
        <v>142</v>
      </c>
    </row>
    <row r="21" spans="1:7" ht="15" thickBot="1" x14ac:dyDescent="0.35">
      <c r="B21" s="4" t="s">
        <v>127</v>
      </c>
      <c r="C21" s="4" t="s">
        <v>98</v>
      </c>
      <c r="D21" s="17">
        <v>1.0000000000000001E-24</v>
      </c>
      <c r="E21" s="17">
        <v>1.0000000000000001E-24</v>
      </c>
      <c r="F21" s="4" t="s">
        <v>148</v>
      </c>
    </row>
    <row r="24" spans="1:7" ht="15" thickBot="1" x14ac:dyDescent="0.35">
      <c r="A24" t="s">
        <v>53</v>
      </c>
    </row>
    <row r="25" spans="1:7" ht="15" thickBot="1" x14ac:dyDescent="0.35">
      <c r="B25" s="18" t="s">
        <v>42</v>
      </c>
      <c r="C25" s="18" t="s">
        <v>43</v>
      </c>
      <c r="D25" s="18" t="s">
        <v>143</v>
      </c>
      <c r="E25" s="18" t="s">
        <v>144</v>
      </c>
      <c r="F25" s="18" t="s">
        <v>145</v>
      </c>
      <c r="G25" s="18" t="s">
        <v>146</v>
      </c>
    </row>
    <row r="26" spans="1:7" x14ac:dyDescent="0.3">
      <c r="B26" s="3" t="s">
        <v>127</v>
      </c>
      <c r="C26" s="3" t="s">
        <v>98</v>
      </c>
      <c r="D26" s="19">
        <v>1.0000000000000001E-24</v>
      </c>
      <c r="E26" s="3" t="s">
        <v>149</v>
      </c>
      <c r="F26" s="3" t="s">
        <v>150</v>
      </c>
      <c r="G26" s="3">
        <v>0.01</v>
      </c>
    </row>
    <row r="27" spans="1:7" ht="15" thickBot="1" x14ac:dyDescent="0.35">
      <c r="B27" s="4" t="s">
        <v>127</v>
      </c>
      <c r="C27" s="4" t="s">
        <v>98</v>
      </c>
      <c r="D27" s="17">
        <v>1.0000000000000001E-24</v>
      </c>
      <c r="E27" s="4" t="s">
        <v>151</v>
      </c>
      <c r="F27" s="4" t="s">
        <v>152</v>
      </c>
      <c r="G27" s="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35D0-B19D-430C-AE56-A9AC85B96935}">
  <dimension ref="A1:G27"/>
  <sheetViews>
    <sheetView showGridLines="0" workbookViewId="0"/>
  </sheetViews>
  <sheetFormatPr baseColWidth="10" defaultRowHeight="14.4" x14ac:dyDescent="0.3"/>
  <cols>
    <col min="1" max="1" width="2.33203125" customWidth="1"/>
    <col min="2" max="2" width="6.6640625" bestFit="1" customWidth="1"/>
    <col min="3" max="3" width="8.21875" bestFit="1" customWidth="1"/>
    <col min="4" max="4" width="14.77734375" bestFit="1" customWidth="1"/>
    <col min="5" max="5" width="14.33203125" bestFit="1" customWidth="1"/>
    <col min="6" max="6" width="12.21875" bestFit="1" customWidth="1"/>
    <col min="7" max="7" width="7.6640625" bestFit="1" customWidth="1"/>
  </cols>
  <sheetData>
    <row r="1" spans="1:5" x14ac:dyDescent="0.3">
      <c r="A1" s="2" t="s">
        <v>128</v>
      </c>
    </row>
    <row r="2" spans="1:5" x14ac:dyDescent="0.3">
      <c r="A2" s="2" t="s">
        <v>126</v>
      </c>
    </row>
    <row r="3" spans="1:5" x14ac:dyDescent="0.3">
      <c r="A3" s="2" t="s">
        <v>159</v>
      </c>
    </row>
    <row r="4" spans="1:5" x14ac:dyDescent="0.3">
      <c r="A4" s="2" t="s">
        <v>130</v>
      </c>
    </row>
    <row r="5" spans="1:5" x14ac:dyDescent="0.3">
      <c r="A5" s="2" t="s">
        <v>131</v>
      </c>
    </row>
    <row r="6" spans="1:5" x14ac:dyDescent="0.3">
      <c r="A6" s="2"/>
      <c r="B6" t="s">
        <v>132</v>
      </c>
    </row>
    <row r="7" spans="1:5" x14ac:dyDescent="0.3">
      <c r="A7" s="2"/>
      <c r="B7" t="s">
        <v>160</v>
      </c>
    </row>
    <row r="8" spans="1:5" x14ac:dyDescent="0.3">
      <c r="A8" s="2"/>
      <c r="B8" t="s">
        <v>161</v>
      </c>
    </row>
    <row r="9" spans="1:5" x14ac:dyDescent="0.3">
      <c r="A9" s="2" t="s">
        <v>135</v>
      </c>
    </row>
    <row r="10" spans="1:5" x14ac:dyDescent="0.3">
      <c r="B10" t="s">
        <v>136</v>
      </c>
    </row>
    <row r="11" spans="1:5" x14ac:dyDescent="0.3">
      <c r="B11" t="s">
        <v>162</v>
      </c>
    </row>
    <row r="12" spans="1:5" x14ac:dyDescent="0.3">
      <c r="B12" t="s">
        <v>138</v>
      </c>
    </row>
    <row r="14" spans="1:5" ht="15" thickBot="1" x14ac:dyDescent="0.35">
      <c r="A14" t="s">
        <v>139</v>
      </c>
    </row>
    <row r="15" spans="1:5" ht="15" thickBot="1" x14ac:dyDescent="0.35">
      <c r="B15" s="18" t="s">
        <v>42</v>
      </c>
      <c r="C15" s="18" t="s">
        <v>43</v>
      </c>
      <c r="D15" s="18" t="s">
        <v>140</v>
      </c>
      <c r="E15" s="18" t="s">
        <v>141</v>
      </c>
    </row>
    <row r="16" spans="1:5" ht="15" thickBot="1" x14ac:dyDescent="0.35">
      <c r="B16" s="4" t="s">
        <v>147</v>
      </c>
      <c r="C16" s="4" t="s">
        <v>87</v>
      </c>
      <c r="D16" s="17">
        <v>2.5289997146695888E+25</v>
      </c>
      <c r="E16" s="17">
        <v>2.5289997146695888E+25</v>
      </c>
    </row>
    <row r="19" spans="1:7" ht="15" thickBot="1" x14ac:dyDescent="0.35">
      <c r="A19" t="s">
        <v>41</v>
      </c>
    </row>
    <row r="20" spans="1:7" ht="15" thickBot="1" x14ac:dyDescent="0.35">
      <c r="B20" s="18" t="s">
        <v>42</v>
      </c>
      <c r="C20" s="18" t="s">
        <v>43</v>
      </c>
      <c r="D20" s="18" t="s">
        <v>140</v>
      </c>
      <c r="E20" s="18" t="s">
        <v>141</v>
      </c>
      <c r="F20" s="18" t="s">
        <v>142</v>
      </c>
    </row>
    <row r="21" spans="1:7" ht="15" thickBot="1" x14ac:dyDescent="0.35">
      <c r="B21" s="4" t="s">
        <v>127</v>
      </c>
      <c r="C21" s="4" t="s">
        <v>98</v>
      </c>
      <c r="D21" s="17">
        <v>1.0000000000000001E-24</v>
      </c>
      <c r="E21" s="17">
        <v>1.0000000000000001E-24</v>
      </c>
      <c r="F21" s="4" t="s">
        <v>148</v>
      </c>
    </row>
    <row r="24" spans="1:7" ht="15" thickBot="1" x14ac:dyDescent="0.35">
      <c r="A24" t="s">
        <v>53</v>
      </c>
    </row>
    <row r="25" spans="1:7" ht="15" thickBot="1" x14ac:dyDescent="0.35">
      <c r="B25" s="18" t="s">
        <v>42</v>
      </c>
      <c r="C25" s="18" t="s">
        <v>43</v>
      </c>
      <c r="D25" s="18" t="s">
        <v>143</v>
      </c>
      <c r="E25" s="18" t="s">
        <v>144</v>
      </c>
      <c r="F25" s="18" t="s">
        <v>145</v>
      </c>
      <c r="G25" s="18" t="s">
        <v>146</v>
      </c>
    </row>
    <row r="26" spans="1:7" x14ac:dyDescent="0.3">
      <c r="B26" s="3" t="s">
        <v>127</v>
      </c>
      <c r="C26" s="3" t="s">
        <v>98</v>
      </c>
      <c r="D26" s="19">
        <v>1.0000000000000001E-24</v>
      </c>
      <c r="E26" s="3" t="s">
        <v>149</v>
      </c>
      <c r="F26" s="3" t="s">
        <v>150</v>
      </c>
      <c r="G26" s="3">
        <v>0.01</v>
      </c>
    </row>
    <row r="27" spans="1:7" ht="15" thickBot="1" x14ac:dyDescent="0.35">
      <c r="B27" s="4" t="s">
        <v>127</v>
      </c>
      <c r="C27" s="4" t="s">
        <v>98</v>
      </c>
      <c r="D27" s="17">
        <v>1.0000000000000001E-24</v>
      </c>
      <c r="E27" s="4" t="s">
        <v>151</v>
      </c>
      <c r="F27" s="4" t="s">
        <v>152</v>
      </c>
      <c r="G27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Caratula</vt:lpstr>
      <vt:lpstr>Ejercicio 1</vt:lpstr>
      <vt:lpstr>Sensibilidad Ej 1</vt:lpstr>
      <vt:lpstr>Ejercicio 2</vt:lpstr>
      <vt:lpstr>Sensibilidad Ej 2</vt:lpstr>
      <vt:lpstr>Ejercicio 3</vt:lpstr>
      <vt:lpstr>Respuestas Ej 3 1</vt:lpstr>
      <vt:lpstr>Respuestas Ej 3 2</vt:lpstr>
      <vt:lpstr>Respuestas Ej 3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2021-10-28T17:02:26Z</dcterms:created>
  <dcterms:modified xsi:type="dcterms:W3CDTF">2021-10-28T18:18:54Z</dcterms:modified>
</cp:coreProperties>
</file>