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2991169-B6C7-43BA-B922-87EFFC2DFD42}" xr6:coauthVersionLast="47" xr6:coauthVersionMax="47" xr10:uidLastSave="{00000000-0000-0000-0000-000000000000}"/>
  <bookViews>
    <workbookView xWindow="-110" yWindow="-110" windowWidth="19420" windowHeight="10560" activeTab="1" xr2:uid="{B498246F-77AE-4260-A494-814DC6CDE67C}"/>
  </bookViews>
  <sheets>
    <sheet name="Portada" sheetId="2" r:id="rId1"/>
    <sheet name="Ejercic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Q23" i="1"/>
  <c r="Q22" i="1"/>
  <c r="C20" i="1"/>
  <c r="C19" i="1"/>
  <c r="C18" i="1"/>
  <c r="Q6" i="1"/>
  <c r="Q7" i="1"/>
  <c r="Q8" i="1"/>
  <c r="Q9" i="1"/>
  <c r="S9" i="1" s="1"/>
  <c r="Q13" i="1"/>
  <c r="Q14" i="1"/>
  <c r="R5" i="1"/>
  <c r="Q5" i="1" s="1"/>
  <c r="S5" i="1" s="1"/>
  <c r="R6" i="1"/>
  <c r="T6" i="1" s="1"/>
  <c r="R7" i="1"/>
  <c r="R8" i="1"/>
  <c r="R9" i="1"/>
  <c r="R10" i="1"/>
  <c r="T10" i="1" s="1"/>
  <c r="R11" i="1"/>
  <c r="T11" i="1" s="1"/>
  <c r="R12" i="1"/>
  <c r="Q12" i="1" s="1"/>
  <c r="R13" i="1"/>
  <c r="R14" i="1"/>
  <c r="T14" i="1" s="1"/>
  <c r="R4" i="1"/>
  <c r="T4" i="1" s="1"/>
  <c r="T13" i="1"/>
  <c r="T9" i="1"/>
  <c r="T7" i="1"/>
  <c r="S14" i="1"/>
  <c r="S13" i="1"/>
  <c r="S7" i="1"/>
  <c r="S6" i="1"/>
  <c r="Q11" i="1" l="1"/>
  <c r="S11" i="1" s="1"/>
  <c r="Q10" i="1"/>
  <c r="S10" i="1" s="1"/>
  <c r="T5" i="1"/>
  <c r="Q4" i="1"/>
  <c r="S4" i="1" s="1"/>
  <c r="S12" i="1"/>
  <c r="S8" i="1"/>
  <c r="T8" i="1"/>
  <c r="O17" i="1" s="1"/>
  <c r="T12" i="1"/>
  <c r="O16" i="1" l="1"/>
  <c r="O19" i="1" s="1"/>
  <c r="Q21" i="1" l="1"/>
</calcChain>
</file>

<file path=xl/sharedStrings.xml><?xml version="1.0" encoding="utf-8"?>
<sst xmlns="http://schemas.openxmlformats.org/spreadsheetml/2006/main" count="86" uniqueCount="65">
  <si>
    <t>Actividad</t>
  </si>
  <si>
    <t>Presentar resultados en congresos</t>
  </si>
  <si>
    <t>Evaluación de TT II</t>
  </si>
  <si>
    <t>Evaluación de TT I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</si>
  <si>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</si>
  <si>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</si>
  <si>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</si>
  <si>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</si>
  <si>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</si>
  <si>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</si>
  <si>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</si>
  <si>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</si>
  <si>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</si>
  <si>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</si>
  <si>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Diseño del sistema</t>
  </si>
  <si>
    <t>I</t>
  </si>
  <si>
    <t>A</t>
  </si>
  <si>
    <t>E</t>
  </si>
  <si>
    <t>B</t>
  </si>
  <si>
    <t>C</t>
  </si>
  <si>
    <t>D</t>
  </si>
  <si>
    <t>F</t>
  </si>
  <si>
    <t>G</t>
  </si>
  <si>
    <t>H</t>
  </si>
  <si>
    <t>J</t>
  </si>
  <si>
    <t>K</t>
  </si>
  <si>
    <t>Antecesora</t>
  </si>
  <si>
    <t>-</t>
  </si>
  <si>
    <t>G, H, I</t>
  </si>
  <si>
    <t>a (días)</t>
  </si>
  <si>
    <t>b (días)</t>
  </si>
  <si>
    <t>m (días)</t>
  </si>
  <si>
    <t>t_e</t>
  </si>
  <si>
    <t>sigma_e</t>
  </si>
  <si>
    <t>T_e =</t>
  </si>
  <si>
    <t>Sigma_e=</t>
  </si>
  <si>
    <t>T_proyecto=</t>
  </si>
  <si>
    <t>días</t>
  </si>
  <si>
    <t>Usando CPM se calcula la ruta crítica</t>
  </si>
  <si>
    <t>ABCDIJK</t>
  </si>
  <si>
    <t>ABCEFGJK</t>
  </si>
  <si>
    <t>HJK</t>
  </si>
  <si>
    <t>Ruta crítica</t>
  </si>
  <si>
    <t>Probabilidad de terminar en 90 días</t>
  </si>
  <si>
    <t>ID</t>
  </si>
  <si>
    <t>Costo</t>
  </si>
  <si>
    <t>Costo total del proyecyo</t>
  </si>
  <si>
    <t>Sistema domótico aplicado a una base espacial usando IoT</t>
  </si>
  <si>
    <t>Marco teórico</t>
  </si>
  <si>
    <t>Determinación de requerimientos</t>
  </si>
  <si>
    <t>Desarrollo de codigo</t>
  </si>
  <si>
    <t>Pruebas unitarias</t>
  </si>
  <si>
    <t>Corrección de errores de requerimientos</t>
  </si>
  <si>
    <t xml:space="preserve">Creación del manual de usuario </t>
  </si>
  <si>
    <t>Especificación del reporte técnico</t>
  </si>
  <si>
    <t>Probabilidad de terminar en 150 días</t>
  </si>
  <si>
    <t>Probabilidad de terminar en 210 días</t>
  </si>
  <si>
    <t xml:space="preserve">Salario por persona: </t>
  </si>
  <si>
    <t>Personas involucradas: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</si>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</sst>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6" formatCode="0.0000%"/>
    <numFmt numFmtId="167" formatCode="0.00000%"/>
    <numFmt numFmtId="168" formatCode="0.000000%"/>
    <numFmt numFmtId="169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7FBF6"/>
        <bgColor indexed="64"/>
      </patternFill>
    </fill>
    <fill>
      <patternFill patternType="solid">
        <fgColor rgb="FF1DBD84"/>
        <bgColor indexed="64"/>
      </patternFill>
    </fill>
    <fill>
      <patternFill patternType="solid">
        <fgColor rgb="FFFFD9FA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justify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66" fontId="0" fillId="0" borderId="1" xfId="2" applyNumberFormat="1" applyFont="1" applyBorder="1"/>
    <xf numFmtId="167" fontId="0" fillId="0" borderId="1" xfId="2" applyNumberFormat="1" applyFont="1" applyBorder="1"/>
    <xf numFmtId="168" fontId="0" fillId="0" borderId="1" xfId="2" applyNumberFormat="1" applyFont="1" applyBorder="1"/>
    <xf numFmtId="169" fontId="0" fillId="0" borderId="1" xfId="1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ill="1" applyBorder="1"/>
    <xf numFmtId="44" fontId="0" fillId="3" borderId="1" xfId="1" applyFont="1" applyFill="1" applyBorder="1"/>
    <xf numFmtId="44" fontId="0" fillId="0" borderId="1" xfId="1" applyFont="1" applyFill="1" applyBorder="1"/>
    <xf numFmtId="44" fontId="0" fillId="0" borderId="1" xfId="0" applyNumberForma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D9FA"/>
      <color rgb="FFF3C3FD"/>
      <color rgb="FF1DBD84"/>
      <color rgb="FF97FBF6"/>
      <color rgb="FF2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A966-2136-4D55-9DD5-D9BF07F7A4AE}">
  <dimension ref="B2:D4"/>
  <sheetViews>
    <sheetView workbookViewId="0">
      <selection activeCell="E12" sqref="E12"/>
    </sheetView>
  </sheetViews>
  <sheetFormatPr baseColWidth="10" defaultRowHeight="14.5" x14ac:dyDescent="0.35"/>
  <cols>
    <col min="2" max="2" width="30.54296875" bestFit="1" customWidth="1"/>
    <col min="4" max="4" width="28.453125" bestFit="1" customWidth="1"/>
  </cols>
  <sheetData>
    <row r="2" spans="2:4" ht="15.5" x14ac:dyDescent="0.35">
      <c r="B2" s="32" t="s">
        <v>59</v>
      </c>
      <c r="D2" s="32" t="s">
        <v>60</v>
      </c>
    </row>
    <row r="3" spans="2:4" ht="15.5" x14ac:dyDescent="0.35">
      <c r="B3" s="32" t="s">
        <v>61</v>
      </c>
      <c r="D3" s="32" t="s">
        <v>62</v>
      </c>
    </row>
    <row r="4" spans="2:4" ht="15.5" x14ac:dyDescent="0.35">
      <c r="B4" s="32" t="s">
        <v>63</v>
      </c>
      <c r="D4" s="3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7171-C866-4C09-B9A8-2FF663B13C32}">
  <dimension ref="A1:U28"/>
  <sheetViews>
    <sheetView tabSelected="1" zoomScaleNormal="100" workbookViewId="0">
      <selection activeCell="B1" sqref="B1:L1"/>
    </sheetView>
  </sheetViews>
  <sheetFormatPr baseColWidth="10" defaultRowHeight="14.5" x14ac:dyDescent="0.35"/>
  <cols>
    <col min="2" max="2" width="20" customWidth="1"/>
    <col min="14" max="14" width="12.453125" customWidth="1"/>
    <col min="15" max="15" width="11.81640625" customWidth="1"/>
    <col min="16" max="16" width="11.08984375" bestFit="1" customWidth="1"/>
  </cols>
  <sheetData>
    <row r="1" spans="1:21" ht="39" customHeight="1" x14ac:dyDescent="0.35">
      <c r="B1" s="33" t="s">
        <v>47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21" x14ac:dyDescent="0.35">
      <c r="A3" s="5" t="s">
        <v>44</v>
      </c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N3" s="22" t="s">
        <v>0</v>
      </c>
      <c r="O3" s="22" t="s">
        <v>26</v>
      </c>
      <c r="P3" s="22" t="s">
        <v>29</v>
      </c>
      <c r="Q3" s="22" t="s">
        <v>31</v>
      </c>
      <c r="R3" s="22" t="s">
        <v>30</v>
      </c>
      <c r="S3" s="22" t="s">
        <v>32</v>
      </c>
      <c r="T3" s="22" t="s">
        <v>33</v>
      </c>
      <c r="U3" s="22" t="s">
        <v>45</v>
      </c>
    </row>
    <row r="4" spans="1:21" x14ac:dyDescent="0.35">
      <c r="A4" s="5" t="s">
        <v>16</v>
      </c>
      <c r="B4" s="2" t="s">
        <v>48</v>
      </c>
      <c r="C4" s="13">
        <v>18</v>
      </c>
      <c r="D4" s="1"/>
      <c r="E4" s="1"/>
      <c r="F4" s="1"/>
      <c r="G4" s="1"/>
      <c r="H4" s="1"/>
      <c r="I4" s="1"/>
      <c r="J4" s="1"/>
      <c r="K4" s="1"/>
      <c r="L4" s="1"/>
      <c r="N4" s="19" t="s">
        <v>16</v>
      </c>
      <c r="O4" s="20" t="s">
        <v>27</v>
      </c>
      <c r="P4" s="19">
        <v>12</v>
      </c>
      <c r="Q4" s="19">
        <f>ROUND((R4+P4)/2, 0)</f>
        <v>15</v>
      </c>
      <c r="R4" s="19">
        <f>SUM(C4:L4)</f>
        <v>18</v>
      </c>
      <c r="S4" s="21">
        <f t="shared" ref="S4:S14" si="0">(P4+4*Q4+R4)/6</f>
        <v>15</v>
      </c>
      <c r="T4" s="21">
        <f t="shared" ref="T4:T14" si="1">(R4-P4)/6</f>
        <v>1</v>
      </c>
      <c r="U4" s="29">
        <v>1000</v>
      </c>
    </row>
    <row r="5" spans="1:21" ht="30" customHeight="1" x14ac:dyDescent="0.35">
      <c r="A5" s="5" t="s">
        <v>18</v>
      </c>
      <c r="B5" s="4" t="s">
        <v>49</v>
      </c>
      <c r="C5" s="1"/>
      <c r="D5" s="13">
        <v>15</v>
      </c>
      <c r="E5" s="13">
        <v>20</v>
      </c>
      <c r="F5" s="1"/>
      <c r="G5" s="1"/>
      <c r="H5" s="1"/>
      <c r="I5" s="1"/>
      <c r="J5" s="1"/>
      <c r="K5" s="1"/>
      <c r="L5" s="1"/>
      <c r="N5" s="19" t="s">
        <v>18</v>
      </c>
      <c r="O5" s="19" t="s">
        <v>16</v>
      </c>
      <c r="P5" s="19">
        <v>25</v>
      </c>
      <c r="Q5" s="19">
        <f t="shared" ref="Q5:Q14" si="2">ROUND((R5+P5)/2, 0)</f>
        <v>30</v>
      </c>
      <c r="R5" s="19">
        <f t="shared" ref="R5:R14" si="3">SUM(C5:L5)</f>
        <v>35</v>
      </c>
      <c r="S5" s="21">
        <f t="shared" si="0"/>
        <v>30</v>
      </c>
      <c r="T5" s="21">
        <f t="shared" si="1"/>
        <v>1.6666666666666667</v>
      </c>
      <c r="U5" s="29">
        <v>400</v>
      </c>
    </row>
    <row r="6" spans="1:21" x14ac:dyDescent="0.35">
      <c r="A6" s="5" t="s">
        <v>19</v>
      </c>
      <c r="B6" s="3" t="s">
        <v>14</v>
      </c>
      <c r="C6" s="1"/>
      <c r="D6" s="1"/>
      <c r="E6" s="1"/>
      <c r="F6" s="13">
        <v>25</v>
      </c>
      <c r="G6" s="1"/>
      <c r="H6" s="1"/>
      <c r="I6" s="1"/>
      <c r="J6" s="1"/>
      <c r="K6" s="1"/>
      <c r="L6" s="1"/>
      <c r="N6" s="19" t="s">
        <v>19</v>
      </c>
      <c r="O6" s="19" t="s">
        <v>18</v>
      </c>
      <c r="P6" s="19">
        <v>13</v>
      </c>
      <c r="Q6" s="19">
        <f t="shared" si="2"/>
        <v>19</v>
      </c>
      <c r="R6" s="19">
        <f t="shared" si="3"/>
        <v>25</v>
      </c>
      <c r="S6" s="21">
        <f t="shared" si="0"/>
        <v>19</v>
      </c>
      <c r="T6" s="21">
        <f t="shared" si="1"/>
        <v>2</v>
      </c>
      <c r="U6" s="29">
        <v>2000</v>
      </c>
    </row>
    <row r="7" spans="1:21" x14ac:dyDescent="0.35">
      <c r="A7" s="5" t="s">
        <v>20</v>
      </c>
      <c r="B7" s="3" t="s">
        <v>3</v>
      </c>
      <c r="C7" s="1"/>
      <c r="D7" s="1"/>
      <c r="E7" s="1"/>
      <c r="F7" s="1"/>
      <c r="G7" s="13">
        <v>1</v>
      </c>
      <c r="H7" s="1"/>
      <c r="I7" s="1"/>
      <c r="J7" s="1"/>
      <c r="K7" s="1"/>
      <c r="L7" s="1"/>
      <c r="N7" s="5" t="s">
        <v>20</v>
      </c>
      <c r="O7" s="5" t="s">
        <v>19</v>
      </c>
      <c r="P7" s="5">
        <v>1</v>
      </c>
      <c r="Q7" s="14">
        <f t="shared" si="2"/>
        <v>1</v>
      </c>
      <c r="R7" s="14">
        <f t="shared" si="3"/>
        <v>1</v>
      </c>
      <c r="S7" s="1">
        <f t="shared" si="0"/>
        <v>1</v>
      </c>
      <c r="T7" s="1">
        <f t="shared" si="1"/>
        <v>0</v>
      </c>
      <c r="U7" s="30">
        <v>100</v>
      </c>
    </row>
    <row r="8" spans="1:21" x14ac:dyDescent="0.35">
      <c r="A8" s="5" t="s">
        <v>17</v>
      </c>
      <c r="B8" s="3" t="s">
        <v>50</v>
      </c>
      <c r="C8" s="1"/>
      <c r="D8" s="1"/>
      <c r="E8" s="1"/>
      <c r="F8" s="1"/>
      <c r="G8" s="13">
        <v>15</v>
      </c>
      <c r="H8" s="13">
        <v>22</v>
      </c>
      <c r="I8" s="13">
        <v>22</v>
      </c>
      <c r="J8" s="1"/>
      <c r="K8" s="1"/>
      <c r="L8" s="1"/>
      <c r="N8" s="19" t="s">
        <v>17</v>
      </c>
      <c r="O8" s="19" t="s">
        <v>19</v>
      </c>
      <c r="P8" s="19">
        <v>41</v>
      </c>
      <c r="Q8" s="19">
        <f t="shared" si="2"/>
        <v>50</v>
      </c>
      <c r="R8" s="19">
        <f t="shared" si="3"/>
        <v>59</v>
      </c>
      <c r="S8" s="21">
        <f t="shared" si="0"/>
        <v>50</v>
      </c>
      <c r="T8" s="21">
        <f t="shared" si="1"/>
        <v>3</v>
      </c>
      <c r="U8" s="29">
        <v>4000</v>
      </c>
    </row>
    <row r="9" spans="1:21" x14ac:dyDescent="0.35">
      <c r="A9" s="5" t="s">
        <v>21</v>
      </c>
      <c r="B9" s="3" t="s">
        <v>51</v>
      </c>
      <c r="C9" s="1"/>
      <c r="D9" s="1"/>
      <c r="E9" s="1"/>
      <c r="F9" s="1"/>
      <c r="G9" s="1"/>
      <c r="H9" s="1"/>
      <c r="I9" s="1"/>
      <c r="J9" s="13">
        <v>30</v>
      </c>
      <c r="K9" s="1"/>
      <c r="L9" s="1"/>
      <c r="N9" s="19" t="s">
        <v>21</v>
      </c>
      <c r="O9" s="19" t="s">
        <v>17</v>
      </c>
      <c r="P9" s="19">
        <v>10</v>
      </c>
      <c r="Q9" s="19">
        <f t="shared" si="2"/>
        <v>20</v>
      </c>
      <c r="R9" s="19">
        <f t="shared" si="3"/>
        <v>30</v>
      </c>
      <c r="S9" s="21">
        <f t="shared" si="0"/>
        <v>20</v>
      </c>
      <c r="T9" s="21">
        <f t="shared" si="1"/>
        <v>3.3333333333333335</v>
      </c>
      <c r="U9" s="29">
        <v>2000</v>
      </c>
    </row>
    <row r="10" spans="1:21" ht="35.5" customHeight="1" x14ac:dyDescent="0.35">
      <c r="A10" s="5" t="s">
        <v>22</v>
      </c>
      <c r="B10" s="12" t="s">
        <v>52</v>
      </c>
      <c r="C10" s="1"/>
      <c r="D10" s="1"/>
      <c r="E10" s="1"/>
      <c r="F10" s="1"/>
      <c r="G10" s="1"/>
      <c r="H10" s="1"/>
      <c r="I10" s="1"/>
      <c r="J10" s="1"/>
      <c r="K10" s="13">
        <v>15</v>
      </c>
      <c r="L10" s="1"/>
      <c r="N10" s="19" t="s">
        <v>22</v>
      </c>
      <c r="O10" s="19" t="s">
        <v>21</v>
      </c>
      <c r="P10" s="19">
        <v>9</v>
      </c>
      <c r="Q10" s="19">
        <f t="shared" si="2"/>
        <v>12</v>
      </c>
      <c r="R10" s="19">
        <f t="shared" si="3"/>
        <v>15</v>
      </c>
      <c r="S10" s="21">
        <f t="shared" si="0"/>
        <v>12</v>
      </c>
      <c r="T10" s="21">
        <f t="shared" si="1"/>
        <v>1</v>
      </c>
      <c r="U10" s="29">
        <v>1500</v>
      </c>
    </row>
    <row r="11" spans="1:21" ht="34.5" customHeight="1" x14ac:dyDescent="0.35">
      <c r="A11" s="5" t="s">
        <v>23</v>
      </c>
      <c r="B11" s="12" t="s">
        <v>53</v>
      </c>
      <c r="C11" s="13">
        <v>4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3">
        <v>4</v>
      </c>
      <c r="J11" s="13">
        <v>4</v>
      </c>
      <c r="K11" s="13">
        <v>4</v>
      </c>
      <c r="L11" s="13">
        <v>4</v>
      </c>
      <c r="N11" s="5" t="s">
        <v>23</v>
      </c>
      <c r="O11" s="5" t="s">
        <v>27</v>
      </c>
      <c r="P11" s="5">
        <v>22</v>
      </c>
      <c r="Q11" s="14">
        <f t="shared" si="2"/>
        <v>31</v>
      </c>
      <c r="R11" s="14">
        <f t="shared" si="3"/>
        <v>40</v>
      </c>
      <c r="S11" s="1">
        <f t="shared" si="0"/>
        <v>31</v>
      </c>
      <c r="T11" s="1">
        <f t="shared" si="1"/>
        <v>3</v>
      </c>
      <c r="U11" s="30">
        <v>300</v>
      </c>
    </row>
    <row r="12" spans="1:21" ht="29" x14ac:dyDescent="0.35">
      <c r="A12" s="5" t="s">
        <v>15</v>
      </c>
      <c r="B12" s="4" t="s">
        <v>54</v>
      </c>
      <c r="C12" s="1"/>
      <c r="D12" s="1"/>
      <c r="E12" s="1"/>
      <c r="F12" s="1"/>
      <c r="G12" s="1"/>
      <c r="H12" s="13">
        <v>2</v>
      </c>
      <c r="I12" s="13">
        <v>2</v>
      </c>
      <c r="J12" s="13">
        <v>3</v>
      </c>
      <c r="K12" s="13">
        <v>3</v>
      </c>
      <c r="L12" s="13">
        <v>4</v>
      </c>
      <c r="N12" s="5" t="s">
        <v>15</v>
      </c>
      <c r="O12" s="5" t="s">
        <v>20</v>
      </c>
      <c r="P12" s="5">
        <v>7</v>
      </c>
      <c r="Q12" s="14">
        <f t="shared" si="2"/>
        <v>11</v>
      </c>
      <c r="R12" s="14">
        <f t="shared" si="3"/>
        <v>14</v>
      </c>
      <c r="S12" s="1">
        <f t="shared" si="0"/>
        <v>10.833333333333334</v>
      </c>
      <c r="T12" s="1">
        <f t="shared" si="1"/>
        <v>1.1666666666666667</v>
      </c>
      <c r="U12" s="30">
        <v>200</v>
      </c>
    </row>
    <row r="13" spans="1:21" ht="29" x14ac:dyDescent="0.35">
      <c r="A13" s="5" t="s">
        <v>24</v>
      </c>
      <c r="B13" s="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3">
        <v>1</v>
      </c>
      <c r="N13" s="19" t="s">
        <v>24</v>
      </c>
      <c r="O13" s="19" t="s">
        <v>28</v>
      </c>
      <c r="P13" s="19">
        <v>1</v>
      </c>
      <c r="Q13" s="19">
        <f t="shared" si="2"/>
        <v>1</v>
      </c>
      <c r="R13" s="19">
        <f t="shared" si="3"/>
        <v>1</v>
      </c>
      <c r="S13" s="21">
        <f t="shared" si="0"/>
        <v>1</v>
      </c>
      <c r="T13" s="21">
        <f t="shared" si="1"/>
        <v>0</v>
      </c>
      <c r="U13" s="29">
        <v>3000</v>
      </c>
    </row>
    <row r="14" spans="1:21" x14ac:dyDescent="0.35">
      <c r="A14" s="5" t="s">
        <v>25</v>
      </c>
      <c r="B14" s="3" t="s">
        <v>2</v>
      </c>
      <c r="C14" s="1"/>
      <c r="D14" s="1"/>
      <c r="E14" s="1"/>
      <c r="F14" s="1"/>
      <c r="G14" s="1"/>
      <c r="H14" s="1"/>
      <c r="I14" s="1"/>
      <c r="J14" s="1"/>
      <c r="K14" s="1"/>
      <c r="L14" s="13">
        <v>1</v>
      </c>
      <c r="N14" s="19" t="s">
        <v>25</v>
      </c>
      <c r="O14" s="19" t="s">
        <v>24</v>
      </c>
      <c r="P14" s="19">
        <v>1</v>
      </c>
      <c r="Q14" s="19">
        <f t="shared" si="2"/>
        <v>1</v>
      </c>
      <c r="R14" s="19">
        <f t="shared" si="3"/>
        <v>1</v>
      </c>
      <c r="S14" s="21">
        <f t="shared" si="0"/>
        <v>1</v>
      </c>
      <c r="T14" s="21">
        <f t="shared" si="1"/>
        <v>0</v>
      </c>
      <c r="U14" s="29">
        <v>600</v>
      </c>
    </row>
    <row r="16" spans="1:21" x14ac:dyDescent="0.35">
      <c r="N16" s="23" t="s">
        <v>34</v>
      </c>
      <c r="O16" s="1">
        <f>SUM(S4:S6,S8:S10,S13:S14)</f>
        <v>148</v>
      </c>
    </row>
    <row r="17" spans="2:17" x14ac:dyDescent="0.35">
      <c r="B17" s="10" t="s">
        <v>38</v>
      </c>
      <c r="C17" s="9"/>
      <c r="N17" s="23" t="s">
        <v>35</v>
      </c>
      <c r="O17" s="1">
        <f>SUM(T4:T6,T8:T10,T13:T14)</f>
        <v>12</v>
      </c>
    </row>
    <row r="18" spans="2:17" x14ac:dyDescent="0.35">
      <c r="B18" s="8" t="s">
        <v>39</v>
      </c>
      <c r="C18" s="1">
        <f>SUM(Q4:Q7,Q12:Q14)</f>
        <v>78</v>
      </c>
    </row>
    <row r="19" spans="2:17" x14ac:dyDescent="0.35">
      <c r="B19" s="27" t="s">
        <v>40</v>
      </c>
      <c r="C19" s="28">
        <f>SUM(Q4:Q6,Q8:Q10,Q13:Q14)</f>
        <v>148</v>
      </c>
      <c r="D19" s="11" t="s">
        <v>42</v>
      </c>
      <c r="N19" s="22" t="s">
        <v>36</v>
      </c>
      <c r="O19" s="6">
        <f>O16+3*O17</f>
        <v>184</v>
      </c>
      <c r="P19" s="7" t="s">
        <v>37</v>
      </c>
    </row>
    <row r="20" spans="2:17" x14ac:dyDescent="0.35">
      <c r="B20" s="8" t="s">
        <v>41</v>
      </c>
      <c r="C20" s="1">
        <f>SUM(Q11,Q13:Q14)</f>
        <v>33</v>
      </c>
    </row>
    <row r="21" spans="2:17" x14ac:dyDescent="0.35">
      <c r="N21" s="24" t="s">
        <v>43</v>
      </c>
      <c r="O21" s="24"/>
      <c r="P21" s="24"/>
      <c r="Q21" s="17">
        <f>NORMSDIST((90-$O$16)/$O$17)</f>
        <v>6.7132845580909362E-7</v>
      </c>
    </row>
    <row r="22" spans="2:17" x14ac:dyDescent="0.35">
      <c r="N22" s="25" t="s">
        <v>55</v>
      </c>
      <c r="O22" s="25"/>
      <c r="P22" s="25"/>
      <c r="Q22" s="16">
        <f>NORMSDIST((150-$O$16)/$O$17)</f>
        <v>0.56618383261090366</v>
      </c>
    </row>
    <row r="23" spans="2:17" x14ac:dyDescent="0.35">
      <c r="N23" s="25" t="s">
        <v>56</v>
      </c>
      <c r="O23" s="25"/>
      <c r="P23" s="25"/>
      <c r="Q23" s="15">
        <f>NORMSDIST((210-$O$16)/$O$17)</f>
        <v>0.99999988084714664</v>
      </c>
    </row>
    <row r="25" spans="2:17" x14ac:dyDescent="0.35">
      <c r="N25" s="26" t="s">
        <v>46</v>
      </c>
      <c r="O25" s="26"/>
      <c r="P25" s="31">
        <f>SUM(U4:U14) + P27*P28</f>
        <v>39100</v>
      </c>
    </row>
    <row r="27" spans="2:17" x14ac:dyDescent="0.35">
      <c r="N27" s="26" t="s">
        <v>57</v>
      </c>
      <c r="O27" s="26"/>
      <c r="P27" s="18">
        <v>8000</v>
      </c>
    </row>
    <row r="28" spans="2:17" x14ac:dyDescent="0.35">
      <c r="N28" s="26" t="s">
        <v>58</v>
      </c>
      <c r="O28" s="26"/>
      <c r="P28" s="1">
        <v>3</v>
      </c>
    </row>
  </sheetData>
  <mergeCells count="7">
    <mergeCell ref="N27:O27"/>
    <mergeCell ref="N28:O28"/>
    <mergeCell ref="B1:L1"/>
    <mergeCell ref="N21:P21"/>
    <mergeCell ref="N22:P22"/>
    <mergeCell ref="N23:P23"/>
    <mergeCell ref="N25:O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 ramirez</dc:creator>
  <cp:lastModifiedBy>Eduardo Martinez</cp:lastModifiedBy>
  <dcterms:created xsi:type="dcterms:W3CDTF">2020-12-14T23:34:35Z</dcterms:created>
  <dcterms:modified xsi:type="dcterms:W3CDTF">2021-11-11T03:04:24Z</dcterms:modified>
</cp:coreProperties>
</file>