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ptimo Semestre\Metodos\Metodos\Metodos\"/>
    </mc:Choice>
  </mc:AlternateContent>
  <xr:revisionPtr revIDLastSave="0" documentId="13_ncr:1_{2EBC7763-FD9F-404D-9104-383FBAB2E89D}" xr6:coauthVersionLast="47" xr6:coauthVersionMax="47" xr10:uidLastSave="{00000000-0000-0000-0000-000000000000}"/>
  <bookViews>
    <workbookView xWindow="-110" yWindow="-110" windowWidth="19420" windowHeight="10560" activeTab="4" xr2:uid="{4DB7E83A-8751-4F7A-BF8A-63F7531E5C5A}"/>
  </bookViews>
  <sheets>
    <sheet name="Portada" sheetId="6" r:id="rId1"/>
    <sheet name="Ejercicio 1" sheetId="1" r:id="rId2"/>
    <sheet name="Ejercicio 2.1" sheetId="2" r:id="rId3"/>
    <sheet name="Ejercicio 2.2" sheetId="3" r:id="rId4"/>
    <sheet name="Ejercicio 2.3" sheetId="4" r:id="rId5"/>
  </sheets>
  <definedNames>
    <definedName name="solver_adj" localSheetId="2" hidden="1">'Ejercicio 2.2'!$F$21:$Y$21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'Ejercicio 2.2'!$F$22</definedName>
    <definedName name="solver_lhs10" localSheetId="2" hidden="1">'Ejercicio 2.2'!$F$31</definedName>
    <definedName name="solver_lhs11" localSheetId="2" hidden="1">'Ejercicio 2.2'!$F$32</definedName>
    <definedName name="solver_lhs12" localSheetId="2" hidden="1">'Ejercicio 2.2'!$F$33</definedName>
    <definedName name="solver_lhs13" localSheetId="2" hidden="1">'Ejercicio 2.2'!$F$34</definedName>
    <definedName name="solver_lhs14" localSheetId="2" hidden="1">'Ejercicio 2.2'!$F$35</definedName>
    <definedName name="solver_lhs2" localSheetId="2" hidden="1">'Ejercicio 2.2'!$F$23</definedName>
    <definedName name="solver_lhs3" localSheetId="2" hidden="1">'Ejercicio 2.2'!$F$24</definedName>
    <definedName name="solver_lhs4" localSheetId="2" hidden="1">'Ejercicio 2.2'!$F$25</definedName>
    <definedName name="solver_lhs5" localSheetId="2" hidden="1">'Ejercicio 2.2'!$F$26</definedName>
    <definedName name="solver_lhs6" localSheetId="2" hidden="1">'Ejercicio 2.2'!$F$27</definedName>
    <definedName name="solver_lhs7" localSheetId="2" hidden="1">'Ejercicio 2.2'!$F$28</definedName>
    <definedName name="solver_lhs8" localSheetId="2" hidden="1">'Ejercicio 2.2'!$F$29</definedName>
    <definedName name="solver_lhs9" localSheetId="2" hidden="1">'Ejercicio 2.2'!$F$30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14</definedName>
    <definedName name="solver_nwt" localSheetId="2" hidden="1">1</definedName>
    <definedName name="solver_opt" localSheetId="2" hidden="1">'Ejercicio 2.2'!$E$21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2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'Ejercicio 2.2'!$G$22</definedName>
    <definedName name="solver_rhs10" localSheetId="2" hidden="1">'Ejercicio 2.2'!$G$31</definedName>
    <definedName name="solver_rhs11" localSheetId="2" hidden="1">'Ejercicio 2.2'!$G$32</definedName>
    <definedName name="solver_rhs12" localSheetId="2" hidden="1">'Ejercicio 2.2'!$G$33</definedName>
    <definedName name="solver_rhs13" localSheetId="2" hidden="1">'Ejercicio 2.2'!$G$34</definedName>
    <definedName name="solver_rhs14" localSheetId="2" hidden="1">'Ejercicio 2.2'!$G$35</definedName>
    <definedName name="solver_rhs2" localSheetId="2" hidden="1">'Ejercicio 2.2'!$G$23</definedName>
    <definedName name="solver_rhs3" localSheetId="2" hidden="1">'Ejercicio 2.2'!$G$24</definedName>
    <definedName name="solver_rhs4" localSheetId="2" hidden="1">'Ejercicio 2.2'!$G$25</definedName>
    <definedName name="solver_rhs5" localSheetId="2" hidden="1">'Ejercicio 2.2'!$G$26</definedName>
    <definedName name="solver_rhs6" localSheetId="2" hidden="1">'Ejercicio 2.2'!$G$27</definedName>
    <definedName name="solver_rhs7" localSheetId="2" hidden="1">'Ejercicio 2.2'!$G$28</definedName>
    <definedName name="solver_rhs8" localSheetId="2" hidden="1">'Ejercicio 2.2'!$G$29</definedName>
    <definedName name="solver_rhs9" localSheetId="2" hidden="1">'Ejercicio 2.2'!$G$30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4" l="1"/>
  <c r="M14" i="4"/>
  <c r="J14" i="4"/>
  <c r="S13" i="4"/>
  <c r="S16" i="4" s="1"/>
  <c r="M13" i="4"/>
  <c r="J13" i="4"/>
  <c r="J3" i="4"/>
  <c r="J4" i="4" s="1"/>
  <c r="F35" i="3"/>
  <c r="L34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E21" i="3"/>
  <c r="S17" i="4" l="1"/>
  <c r="F31" i="2"/>
  <c r="G31" i="2" s="1"/>
  <c r="F50" i="2"/>
  <c r="F49" i="2"/>
  <c r="F23" i="2"/>
  <c r="G23" i="2" s="1"/>
  <c r="F46" i="2"/>
  <c r="G46" i="2" s="1"/>
  <c r="F32" i="2"/>
  <c r="G32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C21" i="2"/>
  <c r="N12" i="1"/>
  <c r="N14" i="1"/>
  <c r="N13" i="1"/>
  <c r="N11" i="1"/>
  <c r="N10" i="1"/>
  <c r="N9" i="1"/>
  <c r="F48" i="2" l="1"/>
  <c r="G48" i="2" l="1"/>
  <c r="B35" i="4" s="1"/>
  <c r="B34" i="4"/>
</calcChain>
</file>

<file path=xl/sharedStrings.xml><?xml version="1.0" encoding="utf-8"?>
<sst xmlns="http://schemas.openxmlformats.org/spreadsheetml/2006/main" count="206" uniqueCount="152">
  <si>
    <t>Nodos</t>
  </si>
  <si>
    <t>Distancias</t>
  </si>
  <si>
    <t>A-C</t>
  </si>
  <si>
    <t>A-D</t>
  </si>
  <si>
    <t>A-B</t>
  </si>
  <si>
    <t>C-D</t>
  </si>
  <si>
    <t>C-B</t>
  </si>
  <si>
    <t>D-B</t>
  </si>
  <si>
    <t>Id</t>
  </si>
  <si>
    <t>Trayectorias</t>
  </si>
  <si>
    <t>Distancia</t>
  </si>
  <si>
    <t>A-B-D-C-A</t>
  </si>
  <si>
    <t>A-C-D-B-A</t>
  </si>
  <si>
    <t>A-B-C-D-A</t>
  </si>
  <si>
    <t>A-C-B-D-A</t>
  </si>
  <si>
    <t>A-D-C-B-A</t>
  </si>
  <si>
    <t>A-D-B-C-A</t>
  </si>
  <si>
    <t>Ruta optima:</t>
  </si>
  <si>
    <t>Menor distancia:</t>
  </si>
  <si>
    <t>Usted es contratado por si amplia experiencia en optimización de rutas. Una compañía dedicada a Tours Nacionales, pretende realizar un nuevo proyecto, visitando las ciudades enunciadas en la siguiente tabla.</t>
  </si>
  <si>
    <t>La Raza, CDMX</t>
  </si>
  <si>
    <t>Ezequiel, Montes, Qro.</t>
  </si>
  <si>
    <t>San Juan del Río, Qro.</t>
  </si>
  <si>
    <t>Querétaro, Qro.</t>
  </si>
  <si>
    <t>Tepeji del Río, Hgo</t>
  </si>
  <si>
    <t>Unidades: km</t>
  </si>
  <si>
    <t>a) Determine todas las combinaciones posibles calculando el costo asociado a cada una.</t>
  </si>
  <si>
    <t>b) Emplee el método simplex (Solver - Excel)</t>
  </si>
  <si>
    <t>R</t>
  </si>
  <si>
    <t xml:space="preserve">E </t>
  </si>
  <si>
    <t xml:space="preserve">S </t>
  </si>
  <si>
    <t xml:space="preserve">Q </t>
  </si>
  <si>
    <t xml:space="preserve">T </t>
  </si>
  <si>
    <t xml:space="preserve">Número de combinaciones = </t>
  </si>
  <si>
    <t>Trayectoria</t>
  </si>
  <si>
    <t>Nodo</t>
  </si>
  <si>
    <t>R-E</t>
  </si>
  <si>
    <t>R-S</t>
  </si>
  <si>
    <t>R-Q</t>
  </si>
  <si>
    <t>R-T</t>
  </si>
  <si>
    <t>E-S</t>
  </si>
  <si>
    <t>E-Q</t>
  </si>
  <si>
    <t>E-T</t>
  </si>
  <si>
    <t>S-Q</t>
  </si>
  <si>
    <t>S-T</t>
  </si>
  <si>
    <t>Q-T</t>
  </si>
  <si>
    <t>R-E-S-Q-T-R</t>
  </si>
  <si>
    <t>R-E-S-T-Q-R</t>
  </si>
  <si>
    <t>R-E-Q-S-T-R</t>
  </si>
  <si>
    <t>R-E-Q-T-S-R</t>
  </si>
  <si>
    <t>R-E-T-Q-S-R</t>
  </si>
  <si>
    <t>R-E-T-S-Q-R</t>
  </si>
  <si>
    <t>R-S-E-Q-T-R</t>
  </si>
  <si>
    <t>R-S-E-T-Q-R</t>
  </si>
  <si>
    <t>R-S-Q-E-T-R</t>
  </si>
  <si>
    <t>R-S-Q-T-E-R</t>
  </si>
  <si>
    <t>R-S-T-Q-E-R</t>
  </si>
  <si>
    <t>R-Q-E-S-T-R</t>
  </si>
  <si>
    <t>R-Q-E-T-S-R</t>
  </si>
  <si>
    <t>R-Q-S-E-T-R</t>
  </si>
  <si>
    <t>R-Q-S-T-E-R</t>
  </si>
  <si>
    <t>R-Q-T-S-E-R</t>
  </si>
  <si>
    <t>R-T-E-S-Q-R</t>
  </si>
  <si>
    <t>R-T-E-Q-S-R</t>
  </si>
  <si>
    <t>R-T-S-E-Q-R</t>
  </si>
  <si>
    <t>R-T-S-Q-E-R</t>
  </si>
  <si>
    <t>R-T-Q-S-E-R</t>
  </si>
  <si>
    <t>R-S-T-E-Q-R</t>
  </si>
  <si>
    <t>R-Q-T-E-S-R</t>
  </si>
  <si>
    <t>R-T-Q-E-S-R</t>
  </si>
  <si>
    <t>Trayectoria=</t>
  </si>
  <si>
    <t>Menor distancia=</t>
  </si>
  <si>
    <t>E</t>
  </si>
  <si>
    <t>Q</t>
  </si>
  <si>
    <t>T</t>
  </si>
  <si>
    <t>S</t>
  </si>
  <si>
    <t>Definimos variables para cada casilla</t>
  </si>
  <si>
    <t>RE</t>
  </si>
  <si>
    <t>RS</t>
  </si>
  <si>
    <t>RQ</t>
  </si>
  <si>
    <t>RT</t>
  </si>
  <si>
    <t>ER</t>
  </si>
  <si>
    <t>ES</t>
  </si>
  <si>
    <t>EQ</t>
  </si>
  <si>
    <t>ET</t>
  </si>
  <si>
    <t>SR</t>
  </si>
  <si>
    <t>SE</t>
  </si>
  <si>
    <t>SQ</t>
  </si>
  <si>
    <t>ST</t>
  </si>
  <si>
    <t>QR</t>
  </si>
  <si>
    <t>QE</t>
  </si>
  <si>
    <t>QS</t>
  </si>
  <si>
    <t>QT</t>
  </si>
  <si>
    <t>TR</t>
  </si>
  <si>
    <t>TE</t>
  </si>
  <si>
    <t>TS</t>
  </si>
  <si>
    <t>TQ</t>
  </si>
  <si>
    <t>Min Z=</t>
  </si>
  <si>
    <t>s.a.</t>
  </si>
  <si>
    <t>RE+RS+RQ+RT = 1</t>
  </si>
  <si>
    <t>ER+ES+EQ+ET = 1</t>
  </si>
  <si>
    <t>SR+SE+SQ+ST = 1</t>
  </si>
  <si>
    <t>QR+QE+QS+QT = 1</t>
  </si>
  <si>
    <t>TR+TE+TS+TQ = 1</t>
  </si>
  <si>
    <t>ER+SR+QR+TR = 1</t>
  </si>
  <si>
    <t>RE+SE+QE+TE = 1</t>
  </si>
  <si>
    <t>RS+ES+QS+TS = 1</t>
  </si>
  <si>
    <t>RQ+EQ+SQ+TQ = 1</t>
  </si>
  <si>
    <t>RT+ET+ST+QT = 1</t>
  </si>
  <si>
    <t>RE, RS,…, TS, TQ &gt;=0</t>
  </si>
  <si>
    <t>Z</t>
  </si>
  <si>
    <t>R-T-R</t>
  </si>
  <si>
    <t xml:space="preserve"> </t>
  </si>
  <si>
    <t>E-S-Q-E</t>
  </si>
  <si>
    <t>R-T-S-R</t>
  </si>
  <si>
    <t>E-Q-E</t>
  </si>
  <si>
    <t>Nodos ciclados 1</t>
  </si>
  <si>
    <t>Nodos ciclados 2</t>
  </si>
  <si>
    <t>Trayectoria final con simplex</t>
  </si>
  <si>
    <t>Nuevas restricciones dadas por los nodos ciclados:</t>
  </si>
  <si>
    <t>Costo</t>
  </si>
  <si>
    <t xml:space="preserve">Z= </t>
  </si>
  <si>
    <t xml:space="preserve">c)Resuélvalo empleando algoritmo de árbol de extensión mínima. </t>
  </si>
  <si>
    <t xml:space="preserve">Al usar el algoritmo el resultado es el siguiente: </t>
  </si>
  <si>
    <t>Distancia total=</t>
  </si>
  <si>
    <t xml:space="preserve">d) Que tanto difiere su resultado del inciso c) respecto al a) y b) </t>
  </si>
  <si>
    <t>Respuesta:</t>
  </si>
  <si>
    <t xml:space="preserve">Costo = </t>
  </si>
  <si>
    <t>Costo=</t>
  </si>
  <si>
    <t>Distancia:</t>
  </si>
  <si>
    <t>Costo:</t>
  </si>
  <si>
    <t>Distancia total= 37+51+69.81+88</t>
  </si>
  <si>
    <t>Tomando en cuenta lo anterior y sumando las disntacias correspondientes</t>
  </si>
  <si>
    <t>R-T-S-E-S-Q=</t>
  </si>
  <si>
    <t>R-T-S-Q-S-E=</t>
  </si>
  <si>
    <t>Ahora considerando que necesitamos regresar a S para despues ir a T y luego R</t>
  </si>
  <si>
    <t>R-T-S-E-S-Q-S=</t>
  </si>
  <si>
    <t>R-T-S-Q-S-E-S=</t>
  </si>
  <si>
    <t>Finalmente tenemos que un viaje redondo es:</t>
  </si>
  <si>
    <t>R-T-S-E-S-Q-S-T-R=</t>
  </si>
  <si>
    <t>R-T-S-Q-S-E-S-T-R=</t>
  </si>
  <si>
    <t>Diferencias</t>
  </si>
  <si>
    <t>Se quiere conocer el itinerario a fin de minimizar el costo de combustible y el tiempo de recorrido. La tabla tiene los km de punto a punto de cada trayectoria.  Encuentre la ruta óptima (distancia) para visitar todos los puntos, y determine el costo asociada a la misma sabiendo que el vehículo de turismo a  emplear tiene un rendimiento combinado promedio de 6 km/lt y el costo por litro de combustible es de $23.00. El punto de partida y llegada es en la Raza, CDMX. (No considerar los costos de peaje).</t>
  </si>
  <si>
    <t>(23/6)*(206.8RE+157.8RS+208RQ+69.81RT+206.8ER+37ES+59EQ+125ET+157.8SR+37SE+51SQ+88ST+208QT+59QE+51QS+139QT+69.81TR+125TE+88TS+139TQ)</t>
  </si>
  <si>
    <t>La diferencia es poca, considerando que el algoritmo no está diseñado para atender rutas que salen de un punto y regresan al mismo, o que pasan por el mismo punto mas de una vez.</t>
  </si>
  <si>
    <t>Considerando que el algoritmo no esta preparado para viajes con retorno al mismo punto, decidimos agregar los pasos siguientes, obteniendo 2 posibles rutas dependiendo si desde el nodo S se viaja primero al nodo E o al nodo Q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</si>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</sst>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C1FB"/>
        <bgColor indexed="64"/>
      </patternFill>
    </fill>
    <fill>
      <patternFill patternType="solid">
        <fgColor rgb="FFA9F1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0" xfId="0" applyBorder="1"/>
    <xf numFmtId="0" fontId="0" fillId="2" borderId="5" xfId="0" applyFill="1" applyBorder="1"/>
    <xf numFmtId="0" fontId="0" fillId="2" borderId="4" xfId="0" applyFill="1" applyBorder="1"/>
    <xf numFmtId="0" fontId="0" fillId="3" borderId="0" xfId="0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F1F9"/>
      <color rgb="FFDFC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180975</xdr:rowOff>
    </xdr:from>
    <xdr:to>
      <xdr:col>5</xdr:col>
      <xdr:colOff>428625</xdr:colOff>
      <xdr:row>6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977F49-195E-47C2-B8EE-D8601C1442EB}"/>
            </a:ext>
          </a:extLst>
        </xdr:cNvPr>
        <xdr:cNvSpPr txBox="1"/>
      </xdr:nvSpPr>
      <xdr:spPr>
        <a:xfrm>
          <a:off x="752475" y="371475"/>
          <a:ext cx="3486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/>
            <a:t>1. Encuentre la ruta óptima para visitar todas las ciudades una vez, empleando el problema del viajero. Iniciando en el nodo A, y terminando en el mismo. </a:t>
          </a:r>
          <a:endParaRPr lang="en-US" sz="1100"/>
        </a:p>
      </xdr:txBody>
    </xdr:sp>
    <xdr:clientData/>
  </xdr:twoCellAnchor>
  <xdr:twoCellAnchor editAs="oneCell">
    <xdr:from>
      <xdr:col>1</xdr:col>
      <xdr:colOff>9525</xdr:colOff>
      <xdr:row>7</xdr:row>
      <xdr:rowOff>0</xdr:rowOff>
    </xdr:from>
    <xdr:to>
      <xdr:col>6</xdr:col>
      <xdr:colOff>612868</xdr:colOff>
      <xdr:row>22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8282BA-77E0-4390-8AB7-117305671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333500"/>
          <a:ext cx="4413343" cy="3181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156883</xdr:colOff>
      <xdr:row>3</xdr:row>
      <xdr:rowOff>171823</xdr:rowOff>
    </xdr:from>
    <xdr:to>
      <xdr:col>7</xdr:col>
      <xdr:colOff>602564</xdr:colOff>
      <xdr:row>18</xdr:row>
      <xdr:rowOff>97117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8D63372-B1E4-427C-AAB6-351E686D7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3" b="21637"/>
        <a:stretch/>
      </xdr:blipFill>
      <xdr:spPr>
        <a:xfrm>
          <a:off x="156883" y="732117"/>
          <a:ext cx="6100916" cy="27267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AD17-F802-4009-AD05-C20C8ED2324A}">
  <dimension ref="B2:D4"/>
  <sheetViews>
    <sheetView workbookViewId="0">
      <selection activeCell="B2" sqref="B2:D4"/>
    </sheetView>
  </sheetViews>
  <sheetFormatPr baseColWidth="10" defaultRowHeight="14.5" x14ac:dyDescent="0.35"/>
  <cols>
    <col min="2" max="2" width="30.54296875" bestFit="1" customWidth="1"/>
    <col min="4" max="4" width="28.453125" bestFit="1" customWidth="1"/>
  </cols>
  <sheetData>
    <row r="2" spans="2:4" ht="15.5" x14ac:dyDescent="0.35">
      <c r="B2" s="40" t="s">
        <v>146</v>
      </c>
      <c r="D2" s="40" t="s">
        <v>147</v>
      </c>
    </row>
    <row r="3" spans="2:4" ht="15.5" x14ac:dyDescent="0.35">
      <c r="B3" s="40" t="s">
        <v>148</v>
      </c>
      <c r="D3" s="40" t="s">
        <v>149</v>
      </c>
    </row>
    <row r="4" spans="2:4" ht="15.5" x14ac:dyDescent="0.35">
      <c r="B4" s="40" t="s">
        <v>150</v>
      </c>
      <c r="D4" s="40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9959-0907-41B0-BB2A-38B8B1BDEDB3}">
  <dimension ref="I8:N21"/>
  <sheetViews>
    <sheetView zoomScale="85" zoomScaleNormal="85" workbookViewId="0">
      <selection activeCell="I21" sqref="I21"/>
    </sheetView>
  </sheetViews>
  <sheetFormatPr baseColWidth="10" defaultRowHeight="14.5" x14ac:dyDescent="0.35"/>
  <cols>
    <col min="12" max="12" width="12.7265625" customWidth="1"/>
    <col min="13" max="13" width="13.81640625" customWidth="1"/>
  </cols>
  <sheetData>
    <row r="8" spans="9:14" x14ac:dyDescent="0.35">
      <c r="I8" s="25" t="s">
        <v>0</v>
      </c>
      <c r="J8" s="25" t="s">
        <v>1</v>
      </c>
      <c r="L8" s="26" t="s">
        <v>8</v>
      </c>
      <c r="M8" s="26" t="s">
        <v>9</v>
      </c>
      <c r="N8" s="26" t="s">
        <v>10</v>
      </c>
    </row>
    <row r="9" spans="9:14" x14ac:dyDescent="0.35">
      <c r="I9" s="23" t="s">
        <v>2</v>
      </c>
      <c r="J9" s="23">
        <v>7</v>
      </c>
      <c r="L9" s="24">
        <v>1</v>
      </c>
      <c r="M9" s="23" t="s">
        <v>12</v>
      </c>
      <c r="N9" s="23">
        <f>7+4+15+9</f>
        <v>35</v>
      </c>
    </row>
    <row r="10" spans="9:14" x14ac:dyDescent="0.35">
      <c r="I10" s="23" t="s">
        <v>3</v>
      </c>
      <c r="J10" s="23">
        <v>8</v>
      </c>
      <c r="L10" s="24">
        <v>2</v>
      </c>
      <c r="M10" s="23" t="s">
        <v>11</v>
      </c>
      <c r="N10" s="23">
        <f>9+15+4+7</f>
        <v>35</v>
      </c>
    </row>
    <row r="11" spans="9:14" x14ac:dyDescent="0.35">
      <c r="I11" s="23" t="s">
        <v>4</v>
      </c>
      <c r="J11" s="23">
        <v>9</v>
      </c>
      <c r="L11" s="24">
        <v>3</v>
      </c>
      <c r="M11" s="23" t="s">
        <v>13</v>
      </c>
      <c r="N11" s="23">
        <f>9+10+4+8</f>
        <v>31</v>
      </c>
    </row>
    <row r="12" spans="9:14" x14ac:dyDescent="0.35">
      <c r="I12" s="23" t="s">
        <v>5</v>
      </c>
      <c r="J12" s="23">
        <v>4</v>
      </c>
      <c r="L12" s="24">
        <v>4</v>
      </c>
      <c r="M12" s="23" t="s">
        <v>14</v>
      </c>
      <c r="N12" s="23">
        <f>7+10+15+8</f>
        <v>40</v>
      </c>
    </row>
    <row r="13" spans="9:14" x14ac:dyDescent="0.35">
      <c r="I13" s="23" t="s">
        <v>6</v>
      </c>
      <c r="J13" s="23">
        <v>10</v>
      </c>
      <c r="L13" s="24">
        <v>5</v>
      </c>
      <c r="M13" s="23" t="s">
        <v>15</v>
      </c>
      <c r="N13" s="23">
        <f>8+4+10+9</f>
        <v>31</v>
      </c>
    </row>
    <row r="14" spans="9:14" x14ac:dyDescent="0.35">
      <c r="I14" s="23" t="s">
        <v>7</v>
      </c>
      <c r="J14" s="23">
        <v>15</v>
      </c>
      <c r="L14" s="24">
        <v>6</v>
      </c>
      <c r="M14" s="23" t="s">
        <v>16</v>
      </c>
      <c r="N14" s="23">
        <f>8+15+10+7</f>
        <v>40</v>
      </c>
    </row>
    <row r="19" spans="12:13" ht="29" x14ac:dyDescent="0.35">
      <c r="L19" s="27" t="s">
        <v>18</v>
      </c>
      <c r="M19" s="28">
        <v>31</v>
      </c>
    </row>
    <row r="20" spans="12:13" x14ac:dyDescent="0.35">
      <c r="L20" s="28" t="s">
        <v>17</v>
      </c>
      <c r="M20" s="29" t="s">
        <v>15</v>
      </c>
    </row>
    <row r="21" spans="12:13" x14ac:dyDescent="0.35">
      <c r="L21" s="30"/>
      <c r="M21" s="29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E2D0-2406-476E-B5F9-007DC2B43E18}">
  <dimension ref="A1:G93"/>
  <sheetViews>
    <sheetView topLeftCell="A3" zoomScaleNormal="100" workbookViewId="0">
      <selection activeCell="H59" sqref="H59"/>
    </sheetView>
  </sheetViews>
  <sheetFormatPr baseColWidth="10" defaultRowHeight="14.5" x14ac:dyDescent="0.35"/>
  <cols>
    <col min="1" max="1" width="20.81640625" customWidth="1"/>
    <col min="5" max="5" width="11.453125" customWidth="1"/>
    <col min="9" max="9" width="14.453125" customWidth="1"/>
    <col min="12" max="12" width="13.81640625" customWidth="1"/>
    <col min="13" max="13" width="11" customWidth="1"/>
    <col min="14" max="17" width="6" customWidth="1"/>
    <col min="18" max="18" width="16.7265625" customWidth="1"/>
    <col min="19" max="19" width="9" customWidth="1"/>
    <col min="20" max="32" width="6" customWidth="1"/>
  </cols>
  <sheetData>
    <row r="1" spans="1:7" x14ac:dyDescent="0.35">
      <c r="A1" s="7" t="s">
        <v>19</v>
      </c>
      <c r="B1" s="7"/>
      <c r="C1" s="7"/>
      <c r="D1" s="7"/>
      <c r="E1" s="7"/>
      <c r="F1" s="7"/>
    </row>
    <row r="2" spans="1:7" x14ac:dyDescent="0.35">
      <c r="A2" s="7"/>
      <c r="B2" s="7"/>
      <c r="C2" s="7"/>
      <c r="D2" s="7"/>
      <c r="E2" s="7"/>
      <c r="F2" s="7"/>
    </row>
    <row r="3" spans="1:7" x14ac:dyDescent="0.35">
      <c r="A3" s="7"/>
      <c r="B3" s="7"/>
      <c r="C3" s="7"/>
      <c r="D3" s="7"/>
      <c r="E3" s="7"/>
      <c r="F3" s="7"/>
    </row>
    <row r="4" spans="1:7" x14ac:dyDescent="0.35">
      <c r="B4" t="s">
        <v>28</v>
      </c>
      <c r="C4" t="s">
        <v>29</v>
      </c>
      <c r="D4" t="s">
        <v>30</v>
      </c>
      <c r="E4" t="s">
        <v>31</v>
      </c>
      <c r="F4" t="s">
        <v>32</v>
      </c>
    </row>
    <row r="5" spans="1:7" ht="48.75" customHeight="1" x14ac:dyDescent="0.35">
      <c r="A5" s="2"/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1"/>
    </row>
    <row r="6" spans="1:7" x14ac:dyDescent="0.35">
      <c r="A6" s="2" t="s">
        <v>20</v>
      </c>
      <c r="B6" s="2">
        <v>0</v>
      </c>
      <c r="C6" s="2">
        <v>206.8</v>
      </c>
      <c r="D6" s="2">
        <v>157.80000000000001</v>
      </c>
      <c r="E6" s="2">
        <v>208</v>
      </c>
      <c r="F6" s="2">
        <v>69.81</v>
      </c>
    </row>
    <row r="7" spans="1:7" x14ac:dyDescent="0.35">
      <c r="A7" s="2" t="s">
        <v>21</v>
      </c>
      <c r="B7" s="2">
        <v>206.8</v>
      </c>
      <c r="C7" s="2">
        <v>0</v>
      </c>
      <c r="D7" s="2">
        <v>37</v>
      </c>
      <c r="E7" s="2">
        <v>59</v>
      </c>
      <c r="F7" s="2">
        <v>125</v>
      </c>
    </row>
    <row r="8" spans="1:7" x14ac:dyDescent="0.35">
      <c r="A8" s="2" t="s">
        <v>22</v>
      </c>
      <c r="B8" s="2">
        <v>157.80000000000001</v>
      </c>
      <c r="C8" s="2">
        <v>37</v>
      </c>
      <c r="D8" s="2">
        <v>0</v>
      </c>
      <c r="E8" s="2">
        <v>51</v>
      </c>
      <c r="F8" s="2">
        <v>88</v>
      </c>
    </row>
    <row r="9" spans="1:7" x14ac:dyDescent="0.35">
      <c r="A9" s="2" t="s">
        <v>23</v>
      </c>
      <c r="B9" s="2">
        <v>208</v>
      </c>
      <c r="C9" s="2">
        <v>59</v>
      </c>
      <c r="D9" s="2">
        <v>51</v>
      </c>
      <c r="E9" s="2">
        <v>0</v>
      </c>
      <c r="F9" s="2">
        <v>139</v>
      </c>
    </row>
    <row r="10" spans="1:7" x14ac:dyDescent="0.35">
      <c r="A10" s="2" t="s">
        <v>24</v>
      </c>
      <c r="B10" s="2">
        <v>69.81</v>
      </c>
      <c r="C10" s="2">
        <v>125</v>
      </c>
      <c r="D10" s="2">
        <v>88</v>
      </c>
      <c r="E10" s="2">
        <v>139</v>
      </c>
      <c r="F10" s="2">
        <v>0</v>
      </c>
    </row>
    <row r="11" spans="1:7" x14ac:dyDescent="0.35">
      <c r="A11" t="s">
        <v>25</v>
      </c>
    </row>
    <row r="13" spans="1:7" x14ac:dyDescent="0.35">
      <c r="A13" s="8" t="s">
        <v>142</v>
      </c>
      <c r="B13" s="8"/>
      <c r="C13" s="8"/>
      <c r="D13" s="8"/>
      <c r="E13" s="8"/>
      <c r="F13" s="8"/>
    </row>
    <row r="14" spans="1:7" x14ac:dyDescent="0.35">
      <c r="A14" s="8"/>
      <c r="B14" s="8"/>
      <c r="C14" s="8"/>
      <c r="D14" s="8"/>
      <c r="E14" s="8"/>
      <c r="F14" s="8"/>
    </row>
    <row r="15" spans="1:7" x14ac:dyDescent="0.35">
      <c r="A15" s="8"/>
      <c r="B15" s="8"/>
      <c r="C15" s="8"/>
      <c r="D15" s="8"/>
      <c r="E15" s="8"/>
      <c r="F15" s="8"/>
    </row>
    <row r="16" spans="1:7" x14ac:dyDescent="0.35">
      <c r="A16" s="8"/>
      <c r="B16" s="8"/>
      <c r="C16" s="8"/>
      <c r="D16" s="8"/>
      <c r="E16" s="8"/>
      <c r="F16" s="8"/>
    </row>
    <row r="17" spans="1:7" x14ac:dyDescent="0.35">
      <c r="A17" s="8"/>
      <c r="B17" s="8"/>
      <c r="C17" s="8"/>
      <c r="D17" s="8"/>
      <c r="E17" s="8"/>
      <c r="F17" s="8"/>
    </row>
    <row r="18" spans="1:7" x14ac:dyDescent="0.35">
      <c r="A18" s="8"/>
      <c r="B18" s="8"/>
      <c r="C18" s="8"/>
      <c r="D18" s="8"/>
      <c r="E18" s="8"/>
      <c r="F18" s="8"/>
    </row>
    <row r="20" spans="1:7" x14ac:dyDescent="0.35">
      <c r="A20" s="5" t="s">
        <v>26</v>
      </c>
    </row>
    <row r="21" spans="1:7" x14ac:dyDescent="0.35">
      <c r="A21" t="s">
        <v>33</v>
      </c>
      <c r="C21" s="5">
        <f>(FACT(5-1))/2</f>
        <v>12</v>
      </c>
    </row>
    <row r="22" spans="1:7" x14ac:dyDescent="0.35">
      <c r="A22" s="31" t="s">
        <v>35</v>
      </c>
      <c r="B22" s="31" t="s">
        <v>10</v>
      </c>
      <c r="D22" s="31" t="s">
        <v>8</v>
      </c>
      <c r="E22" s="31" t="s">
        <v>34</v>
      </c>
      <c r="F22" s="31" t="s">
        <v>10</v>
      </c>
      <c r="G22" s="31" t="s">
        <v>120</v>
      </c>
    </row>
    <row r="23" spans="1:7" x14ac:dyDescent="0.35">
      <c r="A23" s="4" t="s">
        <v>36</v>
      </c>
      <c r="B23" s="2">
        <v>206.8</v>
      </c>
      <c r="D23" s="2">
        <v>1</v>
      </c>
      <c r="E23" s="2" t="s">
        <v>46</v>
      </c>
      <c r="F23" s="32">
        <f>B23+B27+B30+B32+B26</f>
        <v>503.61</v>
      </c>
      <c r="G23" s="2">
        <f>F23*(23/6)</f>
        <v>1930.5050000000001</v>
      </c>
    </row>
    <row r="24" spans="1:7" x14ac:dyDescent="0.35">
      <c r="A24" s="4" t="s">
        <v>37</v>
      </c>
      <c r="B24" s="2">
        <v>157.80000000000001</v>
      </c>
      <c r="D24" s="2">
        <v>2</v>
      </c>
      <c r="E24" s="2" t="s">
        <v>47</v>
      </c>
      <c r="F24" s="32">
        <f>B23+B27+B31+B32+B25</f>
        <v>678.8</v>
      </c>
      <c r="G24" s="2">
        <f>F24*(23/6)</f>
        <v>2602.0666666666666</v>
      </c>
    </row>
    <row r="25" spans="1:7" x14ac:dyDescent="0.35">
      <c r="A25" s="4" t="s">
        <v>38</v>
      </c>
      <c r="B25" s="2">
        <v>208</v>
      </c>
      <c r="D25" s="2">
        <v>3</v>
      </c>
      <c r="E25" s="2" t="s">
        <v>48</v>
      </c>
      <c r="F25" s="2">
        <f>B23+B28+B30+B31+B26</f>
        <v>474.61</v>
      </c>
      <c r="G25" s="2">
        <f>F25*(23/6)</f>
        <v>1819.3383333333334</v>
      </c>
    </row>
    <row r="26" spans="1:7" x14ac:dyDescent="0.35">
      <c r="A26" s="4" t="s">
        <v>39</v>
      </c>
      <c r="B26" s="2">
        <v>69.81</v>
      </c>
      <c r="D26" s="2">
        <v>4</v>
      </c>
      <c r="E26" s="2" t="s">
        <v>49</v>
      </c>
      <c r="F26" s="2">
        <f>B23+B28+B32+B31+B24</f>
        <v>650.6</v>
      </c>
      <c r="G26" s="2">
        <f>F26*(23/6)</f>
        <v>2493.9666666666667</v>
      </c>
    </row>
    <row r="27" spans="1:7" x14ac:dyDescent="0.35">
      <c r="A27" s="4" t="s">
        <v>40</v>
      </c>
      <c r="B27" s="2">
        <v>37</v>
      </c>
      <c r="D27" s="2">
        <v>5</v>
      </c>
      <c r="E27" s="2" t="s">
        <v>50</v>
      </c>
      <c r="F27" s="2">
        <f>B23+B29+B32+B30+B24</f>
        <v>679.59999999999991</v>
      </c>
      <c r="G27" s="2">
        <f>F27*(23/6)</f>
        <v>2605.1333333333332</v>
      </c>
    </row>
    <row r="28" spans="1:7" x14ac:dyDescent="0.35">
      <c r="A28" s="4" t="s">
        <v>41</v>
      </c>
      <c r="B28" s="2">
        <v>59</v>
      </c>
      <c r="D28" s="2">
        <v>6</v>
      </c>
      <c r="E28" s="2" t="s">
        <v>51</v>
      </c>
      <c r="F28" s="2">
        <f>B23+B29+B31+B30+B25</f>
        <v>678.8</v>
      </c>
      <c r="G28" s="2">
        <f>F28*(23/6)</f>
        <v>2602.0666666666666</v>
      </c>
    </row>
    <row r="29" spans="1:7" x14ac:dyDescent="0.35">
      <c r="A29" s="4" t="s">
        <v>42</v>
      </c>
      <c r="B29" s="2">
        <v>125</v>
      </c>
      <c r="D29" s="2">
        <v>7</v>
      </c>
      <c r="E29" s="2" t="s">
        <v>52</v>
      </c>
      <c r="F29" s="2">
        <f>B24+B27+B28+B32+B26</f>
        <v>462.61</v>
      </c>
      <c r="G29" s="2">
        <f>F29*(23/6)</f>
        <v>1773.3383333333334</v>
      </c>
    </row>
    <row r="30" spans="1:7" x14ac:dyDescent="0.35">
      <c r="A30" s="4" t="s">
        <v>43</v>
      </c>
      <c r="B30" s="2">
        <v>51</v>
      </c>
      <c r="D30" s="2">
        <v>8</v>
      </c>
      <c r="E30" s="2" t="s">
        <v>53</v>
      </c>
      <c r="F30" s="2">
        <f>B24+B27+B29+B32+B25</f>
        <v>666.8</v>
      </c>
      <c r="G30" s="2">
        <f>F30*(23/6)</f>
        <v>2556.0666666666666</v>
      </c>
    </row>
    <row r="31" spans="1:7" x14ac:dyDescent="0.35">
      <c r="A31" s="4" t="s">
        <v>44</v>
      </c>
      <c r="B31" s="2">
        <v>88</v>
      </c>
      <c r="D31" s="2">
        <v>9</v>
      </c>
      <c r="E31" s="2" t="s">
        <v>54</v>
      </c>
      <c r="F31" s="2">
        <f>B24+B30+B28+B29+B26</f>
        <v>462.61</v>
      </c>
      <c r="G31" s="2">
        <f>F31*(23/6)</f>
        <v>1773.3383333333334</v>
      </c>
    </row>
    <row r="32" spans="1:7" x14ac:dyDescent="0.35">
      <c r="A32" s="4" t="s">
        <v>45</v>
      </c>
      <c r="B32" s="2">
        <v>139</v>
      </c>
      <c r="D32" s="2">
        <v>10</v>
      </c>
      <c r="E32" s="2" t="s">
        <v>55</v>
      </c>
      <c r="F32" s="2">
        <f>B24+B30+B32+B29+B23</f>
        <v>679.6</v>
      </c>
      <c r="G32" s="2">
        <f>F32*(23/6)</f>
        <v>2605.1333333333337</v>
      </c>
    </row>
    <row r="33" spans="4:7" x14ac:dyDescent="0.35">
      <c r="D33" s="2">
        <v>11</v>
      </c>
      <c r="E33" s="2" t="s">
        <v>56</v>
      </c>
      <c r="F33" s="2">
        <f>B24+B31+B32+B28+B23</f>
        <v>650.6</v>
      </c>
      <c r="G33" s="2">
        <f>F33*(23/6)</f>
        <v>2493.9666666666667</v>
      </c>
    </row>
    <row r="34" spans="4:7" x14ac:dyDescent="0.35">
      <c r="D34" s="2">
        <v>12</v>
      </c>
      <c r="E34" s="2" t="s">
        <v>67</v>
      </c>
      <c r="F34" s="2">
        <f>B24+B31+B29+B28+B25</f>
        <v>637.79999999999995</v>
      </c>
      <c r="G34" s="2">
        <f>F34*(23/6)</f>
        <v>2444.9</v>
      </c>
    </row>
    <row r="35" spans="4:7" x14ac:dyDescent="0.35">
      <c r="D35" s="33">
        <v>13</v>
      </c>
      <c r="E35" s="33" t="s">
        <v>57</v>
      </c>
      <c r="F35" s="33">
        <f>B25+B28+B27+B31+B26</f>
        <v>461.81</v>
      </c>
      <c r="G35" s="33">
        <f>F35*(23/6)</f>
        <v>1770.2716666666668</v>
      </c>
    </row>
    <row r="36" spans="4:7" x14ac:dyDescent="0.35">
      <c r="D36" s="2">
        <v>14</v>
      </c>
      <c r="E36" s="2" t="s">
        <v>58</v>
      </c>
      <c r="F36" s="2">
        <f>B25+B28+B29+B31+B24</f>
        <v>637.79999999999995</v>
      </c>
      <c r="G36" s="2">
        <f>F36*(23/6)</f>
        <v>2444.9</v>
      </c>
    </row>
    <row r="37" spans="4:7" x14ac:dyDescent="0.35">
      <c r="D37" s="2">
        <v>15</v>
      </c>
      <c r="E37" s="2" t="s">
        <v>59</v>
      </c>
      <c r="F37" s="2">
        <f>B25+B30+B27+B29+B26</f>
        <v>490.81</v>
      </c>
      <c r="G37" s="2">
        <f>F37*(23/6)</f>
        <v>1881.4383333333335</v>
      </c>
    </row>
    <row r="38" spans="4:7" x14ac:dyDescent="0.35">
      <c r="D38" s="2">
        <v>16</v>
      </c>
      <c r="E38" s="2" t="s">
        <v>60</v>
      </c>
      <c r="F38" s="2">
        <f>B25+B30+B31+B29+B23</f>
        <v>678.8</v>
      </c>
      <c r="G38" s="2">
        <f>F38*(23/6)</f>
        <v>2602.0666666666666</v>
      </c>
    </row>
    <row r="39" spans="4:7" x14ac:dyDescent="0.35">
      <c r="D39" s="2">
        <v>17</v>
      </c>
      <c r="E39" s="2" t="s">
        <v>61</v>
      </c>
      <c r="F39" s="2">
        <f>B25+B32+B31+B27+B23</f>
        <v>678.8</v>
      </c>
      <c r="G39" s="2">
        <f>F39*(23/6)</f>
        <v>2602.0666666666666</v>
      </c>
    </row>
    <row r="40" spans="4:7" x14ac:dyDescent="0.35">
      <c r="D40" s="2">
        <v>18</v>
      </c>
      <c r="E40" s="2" t="s">
        <v>68</v>
      </c>
      <c r="F40" s="2">
        <f>B25+B32+B29+B27+B24</f>
        <v>666.8</v>
      </c>
      <c r="G40" s="2">
        <f>F40*(23/6)</f>
        <v>2556.0666666666666</v>
      </c>
    </row>
    <row r="41" spans="4:7" x14ac:dyDescent="0.35">
      <c r="D41" s="2">
        <v>19</v>
      </c>
      <c r="E41" s="2" t="s">
        <v>62</v>
      </c>
      <c r="F41" s="2">
        <f>B26+B29+B27+B30+B25</f>
        <v>490.81</v>
      </c>
      <c r="G41" s="2">
        <f>F41*(23/6)</f>
        <v>1881.4383333333335</v>
      </c>
    </row>
    <row r="42" spans="4:7" x14ac:dyDescent="0.35">
      <c r="D42" s="2">
        <v>20</v>
      </c>
      <c r="E42" s="2" t="s">
        <v>63</v>
      </c>
      <c r="F42" s="2">
        <f>B26+B29+B28+B30+B24</f>
        <v>462.61</v>
      </c>
      <c r="G42" s="2">
        <f>F42*(23/6)</f>
        <v>1773.3383333333334</v>
      </c>
    </row>
    <row r="43" spans="4:7" x14ac:dyDescent="0.35">
      <c r="D43" s="33">
        <v>21</v>
      </c>
      <c r="E43" s="33" t="s">
        <v>64</v>
      </c>
      <c r="F43" s="33">
        <f>B26+B31+B27+B28+B25</f>
        <v>461.81</v>
      </c>
      <c r="G43" s="33">
        <f>F43*(23/6)</f>
        <v>1770.2716666666668</v>
      </c>
    </row>
    <row r="44" spans="4:7" x14ac:dyDescent="0.35">
      <c r="D44" s="2">
        <v>22</v>
      </c>
      <c r="E44" s="2" t="s">
        <v>65</v>
      </c>
      <c r="F44" s="2">
        <f>B26+B31+B30+B28+B23</f>
        <v>474.61</v>
      </c>
      <c r="G44" s="2">
        <f>F44*(23/6)</f>
        <v>1819.3383333333334</v>
      </c>
    </row>
    <row r="45" spans="4:7" x14ac:dyDescent="0.35">
      <c r="D45" s="2">
        <v>23</v>
      </c>
      <c r="E45" s="2" t="s">
        <v>66</v>
      </c>
      <c r="F45" s="32">
        <f>B26+B32+B30+B27+B23</f>
        <v>503.61</v>
      </c>
      <c r="G45" s="2">
        <f>F45*(23/6)</f>
        <v>1930.5050000000001</v>
      </c>
    </row>
    <row r="46" spans="4:7" x14ac:dyDescent="0.35">
      <c r="D46" s="2">
        <v>24</v>
      </c>
      <c r="E46" s="2" t="s">
        <v>69</v>
      </c>
      <c r="F46" s="2">
        <f>B26+B32+B28+B27+B24</f>
        <v>462.61</v>
      </c>
      <c r="G46" s="2">
        <f>F46*(23/6)</f>
        <v>1773.3383333333334</v>
      </c>
    </row>
    <row r="48" spans="4:7" x14ac:dyDescent="0.35">
      <c r="D48" s="34" t="s">
        <v>71</v>
      </c>
      <c r="E48" s="34"/>
      <c r="F48" s="35">
        <f>F35</f>
        <v>461.81</v>
      </c>
      <c r="G48">
        <f>F48*(23/6)</f>
        <v>1770.2716666666668</v>
      </c>
    </row>
    <row r="49" spans="4:6" x14ac:dyDescent="0.35">
      <c r="D49" s="34" t="s">
        <v>70</v>
      </c>
      <c r="E49" s="34"/>
      <c r="F49" s="35" t="str">
        <f>E35</f>
        <v>R-Q-E-S-T-R</v>
      </c>
    </row>
    <row r="50" spans="4:6" x14ac:dyDescent="0.35">
      <c r="D50" s="35"/>
      <c r="E50" s="35"/>
      <c r="F50" s="35" t="str">
        <f>E43</f>
        <v>R-T-S-E-Q-R</v>
      </c>
    </row>
    <row r="57" spans="4:6" ht="18.5" customHeight="1" x14ac:dyDescent="0.35"/>
    <row r="63" spans="4:6" ht="14.5" customHeight="1" x14ac:dyDescent="0.35"/>
    <row r="76" ht="15" customHeight="1" x14ac:dyDescent="0.35"/>
    <row r="86" ht="14.5" customHeight="1" x14ac:dyDescent="0.35"/>
    <row r="88" ht="14.5" customHeight="1" x14ac:dyDescent="0.35"/>
    <row r="93" ht="14.5" customHeight="1" x14ac:dyDescent="0.35"/>
  </sheetData>
  <mergeCells count="4">
    <mergeCell ref="A1:F3"/>
    <mergeCell ref="A13:F18"/>
    <mergeCell ref="D48:E48"/>
    <mergeCell ref="D49:E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59D3-74B4-4C8E-AF38-086596F5FAB6}">
  <dimension ref="A1:Y35"/>
  <sheetViews>
    <sheetView topLeftCell="A9" zoomScale="70" zoomScaleNormal="70" workbookViewId="0">
      <selection activeCell="E21" sqref="E21"/>
    </sheetView>
  </sheetViews>
  <sheetFormatPr baseColWidth="10" defaultRowHeight="14.5" x14ac:dyDescent="0.35"/>
  <sheetData>
    <row r="1" spans="1:6" x14ac:dyDescent="0.35">
      <c r="A1" s="5" t="s">
        <v>27</v>
      </c>
    </row>
    <row r="3" spans="1:6" x14ac:dyDescent="0.35">
      <c r="A3" s="12" t="s">
        <v>0</v>
      </c>
      <c r="B3" s="12" t="s">
        <v>28</v>
      </c>
      <c r="C3" s="12" t="s">
        <v>72</v>
      </c>
      <c r="D3" s="12" t="s">
        <v>75</v>
      </c>
      <c r="E3" s="12" t="s">
        <v>73</v>
      </c>
      <c r="F3" s="12" t="s">
        <v>74</v>
      </c>
    </row>
    <row r="4" spans="1:6" x14ac:dyDescent="0.35">
      <c r="A4" s="12" t="s">
        <v>28</v>
      </c>
      <c r="B4" s="2">
        <v>0</v>
      </c>
      <c r="C4" s="2">
        <v>206.8</v>
      </c>
      <c r="D4" s="2">
        <v>157.80000000000001</v>
      </c>
      <c r="E4" s="2">
        <v>208</v>
      </c>
      <c r="F4" s="2">
        <v>69.81</v>
      </c>
    </row>
    <row r="5" spans="1:6" x14ac:dyDescent="0.35">
      <c r="A5" s="12" t="s">
        <v>72</v>
      </c>
      <c r="B5" s="2">
        <v>206.8</v>
      </c>
      <c r="C5" s="2">
        <v>0</v>
      </c>
      <c r="D5" s="2">
        <v>37</v>
      </c>
      <c r="E5" s="2">
        <v>59</v>
      </c>
      <c r="F5" s="2">
        <v>125</v>
      </c>
    </row>
    <row r="6" spans="1:6" x14ac:dyDescent="0.35">
      <c r="A6" s="12" t="s">
        <v>75</v>
      </c>
      <c r="B6" s="2">
        <v>157.80000000000001</v>
      </c>
      <c r="C6" s="2">
        <v>37</v>
      </c>
      <c r="D6" s="2">
        <v>0</v>
      </c>
      <c r="E6" s="2">
        <v>51</v>
      </c>
      <c r="F6" s="2">
        <v>88</v>
      </c>
    </row>
    <row r="7" spans="1:6" x14ac:dyDescent="0.35">
      <c r="A7" s="12" t="s">
        <v>73</v>
      </c>
      <c r="B7" s="2">
        <v>208</v>
      </c>
      <c r="C7" s="2">
        <v>59</v>
      </c>
      <c r="D7" s="2">
        <v>51</v>
      </c>
      <c r="E7" s="2">
        <v>0</v>
      </c>
      <c r="F7" s="2">
        <v>139</v>
      </c>
    </row>
    <row r="8" spans="1:6" x14ac:dyDescent="0.35">
      <c r="A8" s="12" t="s">
        <v>74</v>
      </c>
      <c r="B8" s="2">
        <v>69.81</v>
      </c>
      <c r="C8" s="2">
        <v>125</v>
      </c>
      <c r="D8" s="2">
        <v>88</v>
      </c>
      <c r="E8" s="2">
        <v>139</v>
      </c>
      <c r="F8" s="2">
        <v>0</v>
      </c>
    </row>
    <row r="10" spans="1:6" x14ac:dyDescent="0.35">
      <c r="A10" s="6" t="s">
        <v>76</v>
      </c>
    </row>
    <row r="11" spans="1:6" x14ac:dyDescent="0.35">
      <c r="A11" s="12" t="s">
        <v>0</v>
      </c>
      <c r="B11" s="12" t="s">
        <v>28</v>
      </c>
      <c r="C11" s="12" t="s">
        <v>72</v>
      </c>
      <c r="D11" s="12" t="s">
        <v>75</v>
      </c>
      <c r="E11" s="12" t="s">
        <v>73</v>
      </c>
      <c r="F11" s="12" t="s">
        <v>74</v>
      </c>
    </row>
    <row r="12" spans="1:6" x14ac:dyDescent="0.35">
      <c r="A12" s="12" t="s">
        <v>28</v>
      </c>
      <c r="B12" s="11">
        <v>0</v>
      </c>
      <c r="C12" s="11" t="s">
        <v>77</v>
      </c>
      <c r="D12" s="11" t="s">
        <v>78</v>
      </c>
      <c r="E12" s="11" t="s">
        <v>79</v>
      </c>
      <c r="F12" s="11" t="s">
        <v>80</v>
      </c>
    </row>
    <row r="13" spans="1:6" x14ac:dyDescent="0.35">
      <c r="A13" s="12" t="s">
        <v>72</v>
      </c>
      <c r="B13" s="11" t="s">
        <v>81</v>
      </c>
      <c r="C13" s="11">
        <v>0</v>
      </c>
      <c r="D13" s="11" t="s">
        <v>82</v>
      </c>
      <c r="E13" s="11" t="s">
        <v>83</v>
      </c>
      <c r="F13" s="11" t="s">
        <v>84</v>
      </c>
    </row>
    <row r="14" spans="1:6" x14ac:dyDescent="0.35">
      <c r="A14" s="12" t="s">
        <v>75</v>
      </c>
      <c r="B14" s="11" t="s">
        <v>85</v>
      </c>
      <c r="C14" s="11" t="s">
        <v>86</v>
      </c>
      <c r="D14" s="11">
        <v>0</v>
      </c>
      <c r="E14" s="11" t="s">
        <v>87</v>
      </c>
      <c r="F14" s="11" t="s">
        <v>88</v>
      </c>
    </row>
    <row r="15" spans="1:6" x14ac:dyDescent="0.35">
      <c r="A15" s="12" t="s">
        <v>73</v>
      </c>
      <c r="B15" s="11" t="s">
        <v>89</v>
      </c>
      <c r="C15" s="11" t="s">
        <v>90</v>
      </c>
      <c r="D15" s="11" t="s">
        <v>91</v>
      </c>
      <c r="E15" s="11">
        <v>0</v>
      </c>
      <c r="F15" s="11" t="s">
        <v>92</v>
      </c>
    </row>
    <row r="16" spans="1:6" x14ac:dyDescent="0.35">
      <c r="A16" s="12" t="s">
        <v>74</v>
      </c>
      <c r="B16" s="11" t="s">
        <v>93</v>
      </c>
      <c r="C16" s="11" t="s">
        <v>94</v>
      </c>
      <c r="D16" s="11" t="s">
        <v>95</v>
      </c>
      <c r="E16" s="11" t="s">
        <v>96</v>
      </c>
      <c r="F16" s="11">
        <v>0</v>
      </c>
    </row>
    <row r="18" spans="1:25" x14ac:dyDescent="0.35">
      <c r="A18" s="19" t="s">
        <v>97</v>
      </c>
      <c r="B18" s="9" t="s">
        <v>143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5" x14ac:dyDescent="0.35">
      <c r="A19" s="20" t="s">
        <v>98</v>
      </c>
    </row>
    <row r="20" spans="1:25" x14ac:dyDescent="0.35">
      <c r="E20" s="12" t="s">
        <v>110</v>
      </c>
      <c r="F20" s="12" t="s">
        <v>77</v>
      </c>
      <c r="G20" s="12" t="s">
        <v>78</v>
      </c>
      <c r="H20" s="12" t="s">
        <v>79</v>
      </c>
      <c r="I20" s="12" t="s">
        <v>80</v>
      </c>
      <c r="J20" s="12" t="s">
        <v>81</v>
      </c>
      <c r="K20" s="12" t="s">
        <v>82</v>
      </c>
      <c r="L20" s="12" t="s">
        <v>83</v>
      </c>
      <c r="M20" s="12" t="s">
        <v>84</v>
      </c>
      <c r="N20" s="12" t="s">
        <v>85</v>
      </c>
      <c r="O20" s="12" t="s">
        <v>86</v>
      </c>
      <c r="P20" s="12" t="s">
        <v>87</v>
      </c>
      <c r="Q20" s="12" t="s">
        <v>88</v>
      </c>
      <c r="R20" s="12" t="s">
        <v>89</v>
      </c>
      <c r="S20" s="12" t="s">
        <v>90</v>
      </c>
      <c r="T20" s="12" t="s">
        <v>91</v>
      </c>
      <c r="U20" s="12" t="s">
        <v>92</v>
      </c>
      <c r="V20" s="12" t="s">
        <v>93</v>
      </c>
      <c r="W20" s="12" t="s">
        <v>94</v>
      </c>
      <c r="X20" s="12" t="s">
        <v>95</v>
      </c>
      <c r="Y20" s="12" t="s">
        <v>96</v>
      </c>
    </row>
    <row r="21" spans="1:25" x14ac:dyDescent="0.35">
      <c r="E21" s="2">
        <f>(23/6)*(206.8*F21+157.8*G21+208*H21+69.81*I21+206.8*J21+37*K21+59*L21+125*M21+157.8*N21+37*O21+51*P21+88*Q21+208*R21+59*S21+51*T21+139*U21+69.81*V21+125*W21+88*X21+139*Y21)</f>
        <v>1770.2716666666668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</row>
    <row r="22" spans="1:25" x14ac:dyDescent="0.35">
      <c r="B22" t="s">
        <v>99</v>
      </c>
      <c r="E22" s="2" t="s">
        <v>98</v>
      </c>
      <c r="F22" s="16">
        <f>SUM(F21:I21)</f>
        <v>1</v>
      </c>
      <c r="G22" s="16">
        <v>1</v>
      </c>
    </row>
    <row r="23" spans="1:25" x14ac:dyDescent="0.35">
      <c r="B23" t="s">
        <v>100</v>
      </c>
      <c r="E23" s="18"/>
      <c r="F23" s="17">
        <f>SUM(J21:M21)</f>
        <v>1</v>
      </c>
      <c r="G23" s="2">
        <v>1</v>
      </c>
    </row>
    <row r="24" spans="1:25" x14ac:dyDescent="0.35">
      <c r="B24" t="s">
        <v>101</v>
      </c>
      <c r="E24" s="18"/>
      <c r="F24" s="17">
        <f>SUM(N21:Q21)</f>
        <v>1</v>
      </c>
      <c r="G24" s="2">
        <v>1</v>
      </c>
      <c r="K24" s="30" t="s">
        <v>116</v>
      </c>
      <c r="L24" s="30"/>
    </row>
    <row r="25" spans="1:25" x14ac:dyDescent="0.35">
      <c r="B25" t="s">
        <v>102</v>
      </c>
      <c r="E25" s="18"/>
      <c r="F25" s="17">
        <f>SUM(R21:U21)</f>
        <v>1</v>
      </c>
      <c r="G25" s="2">
        <v>1</v>
      </c>
      <c r="K25" s="30" t="s">
        <v>111</v>
      </c>
      <c r="L25" s="30" t="s">
        <v>112</v>
      </c>
    </row>
    <row r="26" spans="1:25" x14ac:dyDescent="0.35">
      <c r="B26" t="s">
        <v>103</v>
      </c>
      <c r="E26" s="18"/>
      <c r="F26" s="17">
        <f>SUM(V21:Y21)</f>
        <v>1</v>
      </c>
      <c r="G26" s="2">
        <v>1</v>
      </c>
      <c r="K26" s="30" t="s">
        <v>113</v>
      </c>
      <c r="L26" s="30"/>
    </row>
    <row r="27" spans="1:25" x14ac:dyDescent="0.35">
      <c r="B27" t="s">
        <v>104</v>
      </c>
      <c r="E27" s="18"/>
      <c r="F27" s="17">
        <f>J21+N21+R21+V21</f>
        <v>1</v>
      </c>
      <c r="G27" s="2">
        <v>1</v>
      </c>
    </row>
    <row r="28" spans="1:25" x14ac:dyDescent="0.35">
      <c r="B28" t="s">
        <v>105</v>
      </c>
      <c r="E28" s="18"/>
      <c r="F28" s="17">
        <f>F21+O21+S21+W21</f>
        <v>1</v>
      </c>
      <c r="G28" s="2">
        <v>1</v>
      </c>
      <c r="K28" s="30" t="s">
        <v>117</v>
      </c>
      <c r="L28" s="30"/>
    </row>
    <row r="29" spans="1:25" x14ac:dyDescent="0.35">
      <c r="B29" t="s">
        <v>106</v>
      </c>
      <c r="E29" s="18"/>
      <c r="F29" s="17">
        <f>G21+K21+T21+X21</f>
        <v>1</v>
      </c>
      <c r="G29" s="2">
        <v>1</v>
      </c>
      <c r="K29" s="30" t="s">
        <v>114</v>
      </c>
      <c r="L29" s="30"/>
    </row>
    <row r="30" spans="1:25" x14ac:dyDescent="0.35">
      <c r="B30" t="s">
        <v>107</v>
      </c>
      <c r="E30" s="18"/>
      <c r="F30" s="17">
        <f>H21+L21+P21+Y21</f>
        <v>1</v>
      </c>
      <c r="G30" s="2">
        <v>1</v>
      </c>
      <c r="K30" s="30" t="s">
        <v>115</v>
      </c>
      <c r="L30" s="30"/>
    </row>
    <row r="31" spans="1:25" x14ac:dyDescent="0.35">
      <c r="B31" t="s">
        <v>108</v>
      </c>
      <c r="E31" s="18"/>
      <c r="F31" s="17">
        <f>I21+M21+Q21+U21</f>
        <v>1</v>
      </c>
      <c r="G31" s="2">
        <v>1</v>
      </c>
    </row>
    <row r="32" spans="1:25" x14ac:dyDescent="0.35">
      <c r="B32" t="s">
        <v>109</v>
      </c>
      <c r="D32" s="15" t="s">
        <v>119</v>
      </c>
      <c r="E32" s="15"/>
      <c r="F32" s="2">
        <f>I21+V21</f>
        <v>1</v>
      </c>
      <c r="G32" s="2">
        <v>1</v>
      </c>
      <c r="K32" s="35" t="s">
        <v>118</v>
      </c>
      <c r="L32" s="35"/>
      <c r="M32" s="35"/>
      <c r="N32" s="6"/>
      <c r="O32" s="6"/>
    </row>
    <row r="33" spans="4:15" x14ac:dyDescent="0.35">
      <c r="D33" s="15"/>
      <c r="E33" s="15"/>
      <c r="F33" s="2">
        <f>K21+P21+S21</f>
        <v>0</v>
      </c>
      <c r="G33" s="2">
        <v>2</v>
      </c>
      <c r="K33" s="35" t="s">
        <v>64</v>
      </c>
      <c r="L33" s="35"/>
      <c r="M33" s="35"/>
      <c r="N33" s="6"/>
      <c r="O33" s="6"/>
    </row>
    <row r="34" spans="4:15" x14ac:dyDescent="0.35">
      <c r="D34" s="15"/>
      <c r="E34" s="15"/>
      <c r="F34" s="2">
        <f>L21+S21</f>
        <v>1</v>
      </c>
      <c r="G34" s="2">
        <v>1</v>
      </c>
      <c r="K34" s="35" t="s">
        <v>121</v>
      </c>
      <c r="L34" s="36">
        <f>E21</f>
        <v>1770.2716666666668</v>
      </c>
      <c r="M34" s="36"/>
    </row>
    <row r="35" spans="4:15" x14ac:dyDescent="0.35">
      <c r="D35" s="15"/>
      <c r="E35" s="15"/>
      <c r="F35" s="2">
        <f>I21+X21+N21</f>
        <v>2</v>
      </c>
      <c r="G35" s="2">
        <v>2</v>
      </c>
    </row>
  </sheetData>
  <mergeCells count="3">
    <mergeCell ref="B18:X18"/>
    <mergeCell ref="D32:E35"/>
    <mergeCell ref="L34:M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531F-1BF6-4F4C-8105-F8EA3E5C9EAF}">
  <dimension ref="A1:S42"/>
  <sheetViews>
    <sheetView tabSelected="1" zoomScale="85" zoomScaleNormal="85" workbookViewId="0">
      <selection activeCell="G23" sqref="G23"/>
    </sheetView>
  </sheetViews>
  <sheetFormatPr baseColWidth="10" defaultRowHeight="14.5" x14ac:dyDescent="0.35"/>
  <cols>
    <col min="4" max="4" width="15.54296875" customWidth="1"/>
    <col min="9" max="9" width="15.08984375" customWidth="1"/>
    <col min="12" max="12" width="13" bestFit="1" customWidth="1"/>
    <col min="18" max="18" width="39.26953125" bestFit="1" customWidth="1"/>
  </cols>
  <sheetData>
    <row r="1" spans="1:19" x14ac:dyDescent="0.35">
      <c r="A1" s="5" t="s">
        <v>122</v>
      </c>
    </row>
    <row r="2" spans="1:19" x14ac:dyDescent="0.35">
      <c r="E2" t="s">
        <v>123</v>
      </c>
      <c r="I2" s="13" t="s">
        <v>131</v>
      </c>
      <c r="J2" s="13"/>
      <c r="K2" s="13"/>
    </row>
    <row r="3" spans="1:19" x14ac:dyDescent="0.35">
      <c r="A3" t="s">
        <v>112</v>
      </c>
      <c r="I3" s="14" t="s">
        <v>124</v>
      </c>
      <c r="J3" s="14">
        <f xml:space="preserve"> 37+51+69.81+88</f>
        <v>245.81</v>
      </c>
      <c r="K3" s="13"/>
    </row>
    <row r="4" spans="1:19" x14ac:dyDescent="0.35">
      <c r="I4" s="14" t="s">
        <v>128</v>
      </c>
      <c r="J4" s="14">
        <f>J3*(23/6)</f>
        <v>942.27166666666676</v>
      </c>
      <c r="K4" s="13"/>
    </row>
    <row r="6" spans="1:19" x14ac:dyDescent="0.35">
      <c r="I6" s="21" t="s">
        <v>145</v>
      </c>
      <c r="J6" s="21"/>
      <c r="K6" s="21"/>
      <c r="L6" s="21"/>
      <c r="M6" s="21"/>
      <c r="N6" s="21"/>
      <c r="O6" s="21"/>
    </row>
    <row r="7" spans="1:19" x14ac:dyDescent="0.35">
      <c r="I7" s="21"/>
      <c r="J7" s="21"/>
      <c r="K7" s="21"/>
      <c r="L7" s="21"/>
      <c r="M7" s="21"/>
      <c r="N7" s="21"/>
      <c r="O7" s="21"/>
    </row>
    <row r="8" spans="1:19" x14ac:dyDescent="0.35">
      <c r="I8" s="21"/>
      <c r="J8" s="21"/>
      <c r="K8" s="21"/>
      <c r="L8" s="21"/>
      <c r="M8" s="21"/>
      <c r="N8" s="21"/>
      <c r="O8" s="21"/>
    </row>
    <row r="9" spans="1:19" x14ac:dyDescent="0.35">
      <c r="I9" s="21"/>
      <c r="J9" s="21"/>
      <c r="K9" s="21"/>
      <c r="L9" s="21"/>
      <c r="M9" s="21"/>
      <c r="N9" s="21"/>
      <c r="O9" s="21"/>
    </row>
    <row r="10" spans="1:19" x14ac:dyDescent="0.35">
      <c r="I10" t="s">
        <v>132</v>
      </c>
    </row>
    <row r="11" spans="1:19" x14ac:dyDescent="0.35">
      <c r="L11" s="10" t="s">
        <v>135</v>
      </c>
      <c r="M11" s="10"/>
      <c r="N11" s="10"/>
      <c r="O11" s="10"/>
      <c r="P11" s="10"/>
      <c r="R11" t="s">
        <v>138</v>
      </c>
    </row>
    <row r="12" spans="1:19" x14ac:dyDescent="0.35">
      <c r="J12" t="s">
        <v>10</v>
      </c>
      <c r="L12" s="10"/>
      <c r="M12" s="10"/>
      <c r="N12" s="10"/>
      <c r="O12" s="10"/>
      <c r="P12" s="10"/>
      <c r="S12" t="s">
        <v>10</v>
      </c>
    </row>
    <row r="13" spans="1:19" x14ac:dyDescent="0.35">
      <c r="I13" t="s">
        <v>133</v>
      </c>
      <c r="J13">
        <f>'Ejercicio 2.1'!B26+'Ejercicio 2.1'!B31+'Ejercicio 2.1'!B27+'Ejercicio 2.1'!B27+'Ejercicio 2.1'!B30</f>
        <v>282.81</v>
      </c>
      <c r="L13" t="s">
        <v>136</v>
      </c>
      <c r="M13">
        <f>'Ejercicio 2.1'!B26+'Ejercicio 2.1'!B31+'Ejercicio 2.1'!B27+'Ejercicio 2.1'!B27+'Ejercicio 2.1'!B30+'Ejercicio 2.1'!B30</f>
        <v>333.81</v>
      </c>
      <c r="R13" t="s">
        <v>139</v>
      </c>
      <c r="S13">
        <f>'Ejercicio 2.1'!B26+'Ejercicio 2.1'!B31+'Ejercicio 2.1'!B27+'Ejercicio 2.1'!B27+'Ejercicio 2.1'!B30+'Ejercicio 2.1'!B30+'Ejercicio 2.1'!B31+'Ejercicio 2.1'!B26</f>
        <v>491.62</v>
      </c>
    </row>
    <row r="14" spans="1:19" x14ac:dyDescent="0.35">
      <c r="I14" t="s">
        <v>134</v>
      </c>
      <c r="J14">
        <f>'Ejercicio 2.1'!B26+'Ejercicio 2.1'!B31+'Ejercicio 2.1'!B30+'Ejercicio 2.1'!B30+'Ejercicio 2.1'!B27</f>
        <v>296.81</v>
      </c>
      <c r="L14" t="s">
        <v>137</v>
      </c>
      <c r="M14">
        <f>'Ejercicio 2.1'!B26+'Ejercicio 2.1'!B31+'Ejercicio 2.1'!B30+'Ejercicio 2.1'!B30+'Ejercicio 2.1'!B27+'Ejercicio 2.1'!B27</f>
        <v>333.81</v>
      </c>
      <c r="R14" t="s">
        <v>140</v>
      </c>
      <c r="S14">
        <f>'Ejercicio 2.1'!B26+'Ejercicio 2.1'!B31+'Ejercicio 2.1'!B30+'Ejercicio 2.1'!B30+'Ejercicio 2.1'!B27+'Ejercicio 2.1'!B27+'Ejercicio 2.1'!B31+'Ejercicio 2.1'!B26</f>
        <v>491.62</v>
      </c>
    </row>
    <row r="16" spans="1:19" x14ac:dyDescent="0.35">
      <c r="R16" s="14" t="s">
        <v>124</v>
      </c>
      <c r="S16" s="14">
        <f>S13</f>
        <v>491.62</v>
      </c>
    </row>
    <row r="17" spans="1:19" x14ac:dyDescent="0.35">
      <c r="R17" s="14" t="s">
        <v>127</v>
      </c>
      <c r="S17" s="14">
        <f>S16*(23/6)</f>
        <v>1884.5433333333335</v>
      </c>
    </row>
    <row r="22" spans="1:19" x14ac:dyDescent="0.35">
      <c r="A22" s="5" t="s">
        <v>125</v>
      </c>
    </row>
    <row r="24" spans="1:19" x14ac:dyDescent="0.35">
      <c r="A24" t="s">
        <v>126</v>
      </c>
    </row>
    <row r="25" spans="1:19" x14ac:dyDescent="0.35">
      <c r="A25" s="21" t="s">
        <v>144</v>
      </c>
      <c r="B25" s="21"/>
      <c r="C25" s="21"/>
      <c r="D25" s="21"/>
    </row>
    <row r="26" spans="1:19" x14ac:dyDescent="0.35">
      <c r="A26" s="21"/>
      <c r="B26" s="21"/>
      <c r="C26" s="21"/>
      <c r="D26" s="21"/>
    </row>
    <row r="27" spans="1:19" x14ac:dyDescent="0.35">
      <c r="A27" s="21"/>
      <c r="B27" s="21"/>
      <c r="C27" s="21"/>
      <c r="D27" s="21"/>
    </row>
    <row r="28" spans="1:19" x14ac:dyDescent="0.35">
      <c r="A28" s="21"/>
      <c r="B28" s="21"/>
      <c r="C28" s="21"/>
      <c r="D28" s="21"/>
    </row>
    <row r="29" spans="1:19" x14ac:dyDescent="0.35">
      <c r="A29" s="21"/>
      <c r="B29" s="21"/>
      <c r="C29" s="21"/>
      <c r="D29" s="21"/>
    </row>
    <row r="30" spans="1:19" x14ac:dyDescent="0.35">
      <c r="A30" s="21"/>
      <c r="B30" s="21"/>
      <c r="C30" s="21"/>
      <c r="D30" s="21"/>
    </row>
    <row r="31" spans="1:19" x14ac:dyDescent="0.35">
      <c r="A31" s="21"/>
      <c r="B31" s="21"/>
      <c r="C31" s="21"/>
      <c r="D31" s="21"/>
    </row>
    <row r="33" spans="1:3" x14ac:dyDescent="0.35">
      <c r="A33" s="37" t="s">
        <v>141</v>
      </c>
      <c r="B33" s="38"/>
    </row>
    <row r="34" spans="1:3" x14ac:dyDescent="0.35">
      <c r="A34" s="39" t="s">
        <v>129</v>
      </c>
      <c r="B34" s="39">
        <f>S16-'Ejercicio 2.1'!F48</f>
        <v>29.810000000000002</v>
      </c>
    </row>
    <row r="35" spans="1:3" x14ac:dyDescent="0.35">
      <c r="A35" s="39" t="s">
        <v>130</v>
      </c>
      <c r="B35" s="39">
        <f>S17-'Ejercicio 2.1'!G48</f>
        <v>114.27166666666676</v>
      </c>
    </row>
    <row r="37" spans="1:3" x14ac:dyDescent="0.35">
      <c r="A37" s="22"/>
      <c r="B37" s="22"/>
      <c r="C37" s="22"/>
    </row>
    <row r="38" spans="1:3" x14ac:dyDescent="0.35">
      <c r="A38" s="22"/>
      <c r="B38" s="22"/>
      <c r="C38" s="22"/>
    </row>
    <row r="39" spans="1:3" x14ac:dyDescent="0.35">
      <c r="A39" s="22"/>
      <c r="B39" s="22"/>
      <c r="C39" s="22"/>
    </row>
    <row r="40" spans="1:3" x14ac:dyDescent="0.35">
      <c r="A40" s="22"/>
      <c r="B40" s="22"/>
      <c r="C40" s="22"/>
    </row>
    <row r="41" spans="1:3" x14ac:dyDescent="0.35">
      <c r="A41" s="22"/>
      <c r="B41" s="22"/>
      <c r="C41" s="22"/>
    </row>
    <row r="42" spans="1:3" x14ac:dyDescent="0.35">
      <c r="A42" s="22"/>
      <c r="B42" s="22"/>
      <c r="C42" s="22"/>
    </row>
  </sheetData>
  <mergeCells count="4">
    <mergeCell ref="I6:O9"/>
    <mergeCell ref="L11:P12"/>
    <mergeCell ref="A25:D31"/>
    <mergeCell ref="A33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Ejercicio 1</vt:lpstr>
      <vt:lpstr>Ejercicio 2.1</vt:lpstr>
      <vt:lpstr>Ejercicio 2.2</vt:lpstr>
      <vt:lpstr>Ejercicio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Martinez</dc:creator>
  <cp:lastModifiedBy>Eduardo Martinez</cp:lastModifiedBy>
  <dcterms:created xsi:type="dcterms:W3CDTF">2020-12-18T15:26:57Z</dcterms:created>
  <dcterms:modified xsi:type="dcterms:W3CDTF">2021-11-24T01:39:23Z</dcterms:modified>
</cp:coreProperties>
</file>