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2 Simplex Sensibilidad/"/>
    </mc:Choice>
  </mc:AlternateContent>
  <xr:revisionPtr revIDLastSave="1776" documentId="11_E60897F41BE170836B02CE998F75CCDC64E183C8" xr6:coauthVersionLast="47" xr6:coauthVersionMax="47" xr10:uidLastSave="{7A8C2B65-2162-4562-A7D6-7E681E777094}"/>
  <bookViews>
    <workbookView xWindow="-120" yWindow="-120" windowWidth="20730" windowHeight="11160" activeTab="6" xr2:uid="{00000000-000D-0000-FFFF-FFFF00000000}"/>
  </bookViews>
  <sheets>
    <sheet name="A" sheetId="1" r:id="rId1"/>
    <sheet name="B" sheetId="8" r:id="rId2"/>
    <sheet name="C" sheetId="3" r:id="rId3"/>
    <sheet name="D" sheetId="5" r:id="rId4"/>
    <sheet name="E" sheetId="6" r:id="rId5"/>
    <sheet name="F" sheetId="4" r:id="rId6"/>
    <sheet name="Sensibilidad F" sheetId="9" r:id="rId7"/>
  </sheets>
  <definedNames>
    <definedName name="solver_adj" localSheetId="0" hidden="1">A!$D$20:$F$20</definedName>
    <definedName name="solver_adj" localSheetId="2" hidden="1">'C'!$C$3:$E$3</definedName>
    <definedName name="solver_adj" localSheetId="3" hidden="1">D!$C$3:$E$3</definedName>
    <definedName name="solver_adj" localSheetId="4" hidden="1">E!$C$3:$E$3</definedName>
    <definedName name="solver_adj" localSheetId="5" hidden="1">F!$I$14:$O$14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A!$C$21</definedName>
    <definedName name="solver_lhs1" localSheetId="2" hidden="1">'C'!$B$10</definedName>
    <definedName name="solver_lhs1" localSheetId="3" hidden="1">D!$B$10</definedName>
    <definedName name="solver_lhs1" localSheetId="4" hidden="1">E!$B$10</definedName>
    <definedName name="solver_lhs1" localSheetId="5" hidden="1">F!$H$15</definedName>
    <definedName name="solver_lhs10" localSheetId="0" hidden="1">A!$C$30</definedName>
    <definedName name="solver_lhs10" localSheetId="2" hidden="1">'C'!$B$8</definedName>
    <definedName name="solver_lhs10" localSheetId="3" hidden="1">D!$B$9</definedName>
    <definedName name="solver_lhs10" localSheetId="4" hidden="1">E!$B$9</definedName>
    <definedName name="solver_lhs11" localSheetId="2" hidden="1">'C'!$B$9</definedName>
    <definedName name="solver_lhs2" localSheetId="0" hidden="1">A!$C$22</definedName>
    <definedName name="solver_lhs2" localSheetId="2" hidden="1">'C'!$B$11</definedName>
    <definedName name="solver_lhs2" localSheetId="3" hidden="1">D!$B$11</definedName>
    <definedName name="solver_lhs2" localSheetId="4" hidden="1">E!$B$11</definedName>
    <definedName name="solver_lhs2" localSheetId="5" hidden="1">F!$H$16</definedName>
    <definedName name="solver_lhs3" localSheetId="0" hidden="1">A!$C$23</definedName>
    <definedName name="solver_lhs3" localSheetId="2" hidden="1">'C'!$B$12</definedName>
    <definedName name="solver_lhs3" localSheetId="3" hidden="1">D!$B$12</definedName>
    <definedName name="solver_lhs3" localSheetId="4" hidden="1">E!$B$12</definedName>
    <definedName name="solver_lhs3" localSheetId="5" hidden="1">F!$H$17</definedName>
    <definedName name="solver_lhs4" localSheetId="0" hidden="1">A!$C$24</definedName>
    <definedName name="solver_lhs4" localSheetId="2" hidden="1">'C'!$B$13</definedName>
    <definedName name="solver_lhs4" localSheetId="3" hidden="1">D!$B$13</definedName>
    <definedName name="solver_lhs4" localSheetId="4" hidden="1">E!$B$13</definedName>
    <definedName name="solver_lhs5" localSheetId="0" hidden="1">A!$C$25</definedName>
    <definedName name="solver_lhs5" localSheetId="2" hidden="1">'C'!$B$14</definedName>
    <definedName name="solver_lhs5" localSheetId="3" hidden="1">D!$B$4</definedName>
    <definedName name="solver_lhs5" localSheetId="4" hidden="1">E!$B$4</definedName>
    <definedName name="solver_lhs6" localSheetId="0" hidden="1">A!$C$26</definedName>
    <definedName name="solver_lhs6" localSheetId="2" hidden="1">'C'!$B$4</definedName>
    <definedName name="solver_lhs6" localSheetId="3" hidden="1">D!$B$5</definedName>
    <definedName name="solver_lhs6" localSheetId="4" hidden="1">E!$B$5</definedName>
    <definedName name="solver_lhs7" localSheetId="0" hidden="1">A!$C$27</definedName>
    <definedName name="solver_lhs7" localSheetId="2" hidden="1">'C'!$B$5</definedName>
    <definedName name="solver_lhs7" localSheetId="3" hidden="1">D!$B$6</definedName>
    <definedName name="solver_lhs7" localSheetId="4" hidden="1">E!$B$6</definedName>
    <definedName name="solver_lhs8" localSheetId="0" hidden="1">A!$C$28</definedName>
    <definedName name="solver_lhs8" localSheetId="2" hidden="1">'C'!$B$6</definedName>
    <definedName name="solver_lhs8" localSheetId="3" hidden="1">D!$B$7</definedName>
    <definedName name="solver_lhs8" localSheetId="4" hidden="1">E!$B$7</definedName>
    <definedName name="solver_lhs9" localSheetId="0" hidden="1">A!$C$29</definedName>
    <definedName name="solver_lhs9" localSheetId="2" hidden="1">'C'!$B$7</definedName>
    <definedName name="solver_lhs9" localSheetId="3" hidden="1">D!$B$8</definedName>
    <definedName name="solver_lhs9" localSheetId="4" hidden="1">E!$B$8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10</definedName>
    <definedName name="solver_num" localSheetId="2" hidden="1">11</definedName>
    <definedName name="solver_num" localSheetId="3" hidden="1">10</definedName>
    <definedName name="solver_num" localSheetId="4" hidden="1">10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A!$C$20</definedName>
    <definedName name="solver_opt" localSheetId="2" hidden="1">'C'!$B$3</definedName>
    <definedName name="solver_opt" localSheetId="3" hidden="1">D!$B$3</definedName>
    <definedName name="solver_opt" localSheetId="4" hidden="1">E!$B$3</definedName>
    <definedName name="solver_opt" localSheetId="5" hidden="1">F!$H$14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10" localSheetId="0" hidden="1">3</definedName>
    <definedName name="solver_rel10" localSheetId="2" hidden="1">3</definedName>
    <definedName name="solver_rel10" localSheetId="3" hidden="1">3</definedName>
    <definedName name="solver_rel10" localSheetId="4" hidden="1">3</definedName>
    <definedName name="solver_rel11" localSheetId="2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3</definedName>
    <definedName name="solver_rel7" localSheetId="2" hidden="1">3</definedName>
    <definedName name="solver_rel7" localSheetId="3" hidden="1">3</definedName>
    <definedName name="solver_rel7" localSheetId="4" hidden="1">3</definedName>
    <definedName name="solver_rel8" localSheetId="0" hidden="1">3</definedName>
    <definedName name="solver_rel8" localSheetId="2" hidden="1">3</definedName>
    <definedName name="solver_rel8" localSheetId="3" hidden="1">3</definedName>
    <definedName name="solver_rel8" localSheetId="4" hidden="1">3</definedName>
    <definedName name="solver_rel9" localSheetId="0" hidden="1">3</definedName>
    <definedName name="solver_rel9" localSheetId="2" hidden="1">3</definedName>
    <definedName name="solver_rel9" localSheetId="3" hidden="1">3</definedName>
    <definedName name="solver_rel9" localSheetId="4" hidden="1">3</definedName>
    <definedName name="solver_rhs1" localSheetId="0" hidden="1">A!$D$21</definedName>
    <definedName name="solver_rhs1" localSheetId="2" hidden="1">'C'!$C$10</definedName>
    <definedName name="solver_rhs1" localSheetId="3" hidden="1">D!$C$10</definedName>
    <definedName name="solver_rhs1" localSheetId="4" hidden="1">E!$C$10</definedName>
    <definedName name="solver_rhs1" localSheetId="5" hidden="1">F!$I$15</definedName>
    <definedName name="solver_rhs10" localSheetId="0" hidden="1">A!$D$30</definedName>
    <definedName name="solver_rhs10" localSheetId="2" hidden="1">'C'!$C$8</definedName>
    <definedName name="solver_rhs10" localSheetId="3" hidden="1">D!$C$9</definedName>
    <definedName name="solver_rhs10" localSheetId="4" hidden="1">E!$C$9</definedName>
    <definedName name="solver_rhs11" localSheetId="2" hidden="1">'C'!$C$9</definedName>
    <definedName name="solver_rhs2" localSheetId="0" hidden="1">A!$D$22</definedName>
    <definedName name="solver_rhs2" localSheetId="2" hidden="1">'C'!$C$11</definedName>
    <definedName name="solver_rhs2" localSheetId="3" hidden="1">D!$C$11</definedName>
    <definedName name="solver_rhs2" localSheetId="4" hidden="1">E!$C$11</definedName>
    <definedName name="solver_rhs2" localSheetId="5" hidden="1">F!$I$16</definedName>
    <definedName name="solver_rhs3" localSheetId="0" hidden="1">A!$D$23</definedName>
    <definedName name="solver_rhs3" localSheetId="2" hidden="1">'C'!$C$12</definedName>
    <definedName name="solver_rhs3" localSheetId="3" hidden="1">D!$C$12</definedName>
    <definedName name="solver_rhs3" localSheetId="4" hidden="1">E!$C$12</definedName>
    <definedName name="solver_rhs3" localSheetId="5" hidden="1">F!$I$17</definedName>
    <definedName name="solver_rhs4" localSheetId="0" hidden="1">A!$D$24</definedName>
    <definedName name="solver_rhs4" localSheetId="2" hidden="1">'C'!$C$13</definedName>
    <definedName name="solver_rhs4" localSheetId="3" hidden="1">D!$C$13</definedName>
    <definedName name="solver_rhs4" localSheetId="4" hidden="1">E!$C$13</definedName>
    <definedName name="solver_rhs5" localSheetId="0" hidden="1">A!$D$25</definedName>
    <definedName name="solver_rhs5" localSheetId="2" hidden="1">'C'!$C$14</definedName>
    <definedName name="solver_rhs5" localSheetId="3" hidden="1">D!$C$4</definedName>
    <definedName name="solver_rhs5" localSheetId="4" hidden="1">E!$C$4</definedName>
    <definedName name="solver_rhs6" localSheetId="0" hidden="1">A!$D$26</definedName>
    <definedName name="solver_rhs6" localSheetId="2" hidden="1">'C'!$C$4</definedName>
    <definedName name="solver_rhs6" localSheetId="3" hidden="1">D!$C$5</definedName>
    <definedName name="solver_rhs6" localSheetId="4" hidden="1">E!$C$5</definedName>
    <definedName name="solver_rhs7" localSheetId="0" hidden="1">A!$D$27</definedName>
    <definedName name="solver_rhs7" localSheetId="2" hidden="1">'C'!$C$5</definedName>
    <definedName name="solver_rhs7" localSheetId="3" hidden="1">D!$C$6</definedName>
    <definedName name="solver_rhs7" localSheetId="4" hidden="1">E!$C$6</definedName>
    <definedName name="solver_rhs8" localSheetId="0" hidden="1">A!$D$28</definedName>
    <definedName name="solver_rhs8" localSheetId="2" hidden="1">'C'!$C$6</definedName>
    <definedName name="solver_rhs8" localSheetId="3" hidden="1">D!$C$7</definedName>
    <definedName name="solver_rhs8" localSheetId="4" hidden="1">E!$C$7</definedName>
    <definedName name="solver_rhs9" localSheetId="0" hidden="1">A!$D$29</definedName>
    <definedName name="solver_rhs9" localSheetId="2" hidden="1">'C'!$C$7</definedName>
    <definedName name="solver_rhs9" localSheetId="3" hidden="1">D!$C$8</definedName>
    <definedName name="solver_rhs9" localSheetId="4" hidden="1">E!$C$8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B13" i="4"/>
  <c r="B12" i="4"/>
  <c r="B11" i="4"/>
  <c r="B10" i="4"/>
  <c r="B9" i="4"/>
  <c r="B8" i="4"/>
  <c r="B7" i="4"/>
  <c r="B6" i="4"/>
  <c r="B5" i="4"/>
  <c r="B4" i="4"/>
  <c r="B3" i="4"/>
  <c r="B13" i="6"/>
  <c r="B12" i="6"/>
  <c r="B11" i="6"/>
  <c r="B10" i="6"/>
  <c r="B9" i="6"/>
  <c r="B8" i="6"/>
  <c r="B7" i="6"/>
  <c r="B6" i="6"/>
  <c r="B5" i="6"/>
  <c r="B4" i="6"/>
  <c r="B3" i="6"/>
  <c r="B9" i="5"/>
  <c r="B13" i="5"/>
  <c r="B12" i="5"/>
  <c r="B11" i="5"/>
  <c r="B10" i="5"/>
  <c r="B8" i="5"/>
  <c r="B7" i="5"/>
  <c r="B6" i="5"/>
  <c r="B5" i="5"/>
  <c r="B4" i="5"/>
  <c r="B3" i="5"/>
  <c r="N17" i="8"/>
  <c r="N18" i="8"/>
  <c r="N19" i="8"/>
  <c r="N20" i="8"/>
  <c r="N21" i="8"/>
  <c r="N22" i="8"/>
  <c r="N24" i="8"/>
  <c r="N25" i="8"/>
  <c r="N16" i="8"/>
  <c r="J19" i="8"/>
  <c r="J20" i="8"/>
  <c r="J23" i="8"/>
  <c r="N11" i="8"/>
  <c r="J11" i="8"/>
  <c r="J10" i="8"/>
  <c r="J9" i="8"/>
  <c r="C30" i="1"/>
  <c r="B13" i="3"/>
  <c r="C29" i="1"/>
  <c r="B12" i="3"/>
  <c r="B14" i="3"/>
  <c r="B11" i="3"/>
  <c r="B10" i="3"/>
  <c r="B9" i="3"/>
  <c r="B8" i="3"/>
  <c r="B7" i="3"/>
  <c r="B6" i="3"/>
  <c r="B5" i="3"/>
  <c r="B4" i="3"/>
  <c r="B3" i="3"/>
  <c r="C22" i="1"/>
  <c r="C21" i="1"/>
  <c r="C28" i="1"/>
  <c r="C27" i="1"/>
  <c r="C26" i="1"/>
  <c r="C25" i="1"/>
  <c r="C24" i="1"/>
  <c r="C23" i="1"/>
  <c r="C20" i="1"/>
</calcChain>
</file>

<file path=xl/sharedStrings.xml><?xml version="1.0" encoding="utf-8"?>
<sst xmlns="http://schemas.openxmlformats.org/spreadsheetml/2006/main" count="282" uniqueCount="100">
  <si>
    <t>A=# libras de almendras</t>
  </si>
  <si>
    <t>N=#libras de nueces</t>
  </si>
  <si>
    <t>C=#libras de cacahuates</t>
  </si>
  <si>
    <t>Mín Z= costo de producción</t>
  </si>
  <si>
    <t>Mín Z=0.85A+0.65N+0.35C</t>
  </si>
  <si>
    <t>s.a.</t>
  </si>
  <si>
    <t>r1: A&lt;=3000</t>
  </si>
  <si>
    <t>r2: N&lt;=2000</t>
  </si>
  <si>
    <t>r3: C&gt;=0</t>
  </si>
  <si>
    <t>r4: A&gt;=1250</t>
  </si>
  <si>
    <t>r5 N&gt;=750</t>
  </si>
  <si>
    <t>r6: 0.45A.+0.45N+0.10C&gt;=1000</t>
  </si>
  <si>
    <t>r7: 0.30A+0.30N+0.40C&gt;=500</t>
  </si>
  <si>
    <t>r8: 0.20A+0.20N+0.60C&gt;=1500</t>
  </si>
  <si>
    <t>r9,r10,r11: A,N,C&gt;=0</t>
  </si>
  <si>
    <t>Z</t>
  </si>
  <si>
    <t>A</t>
  </si>
  <si>
    <t>N</t>
  </si>
  <si>
    <t>C</t>
  </si>
  <si>
    <t>r10: N &gt;=0</t>
  </si>
  <si>
    <t>r9: A &gt;=0</t>
  </si>
  <si>
    <t>Microsoft Excel 16.0 Informe de sensibilidad</t>
  </si>
  <si>
    <t>Hoja de cálculo: [Simplex Sensibilidad.xlsx]A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</si>
  <si>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</si>
  <si>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</si>
  <si>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</si>
  <si>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</si>
  <si>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</si>
  <si>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</si>
  <si>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</si>
  <si>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</si>
  <si>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</si>
  <si>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</si>
  <si>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</si>
  <si>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</si>
  <si>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</si>
  <si>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</si>
  <si>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</si>
  <si>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</si>
  <si>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</si>
  <si>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$D$20</t>
  </si>
  <si>
    <t>$E$20</t>
  </si>
  <si>
    <t>$F$20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</si>
  <si>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</si>
  <si>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</si>
  <si>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</si>
  <si>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</si>
  <si>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</si>
  <si>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</si>
  <si>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</si>
  <si>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</si>
  <si>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</si>
  <si>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</si>
  <si>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r1: -A&gt;=-3000</t>
  </si>
  <si>
    <t>r2: -N&gt;=-2000</t>
  </si>
  <si>
    <t>&lt;=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</si>
  <si>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</si>
  <si>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</si>
  <si>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</si>
  <si>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</si>
  <si>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</si>
  <si>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</si>
  <si>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</si>
  <si>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</si>
  <si>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</si>
  <si>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</si>
  <si>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-INFINITO</t>
  </si>
  <si>
    <t>INFINITO</t>
  </si>
  <si>
    <t>r11: -C&gt;=-2000</t>
  </si>
  <si>
    <t>Informe creado: 26/09/2021 06:38:59 p. m.</t>
  </si>
  <si>
    <t>r6: 0.5A.+0.5N&gt;=1000</t>
  </si>
  <si>
    <t>r7: 0.30A+0.30N+0.40C&gt;=1000</t>
  </si>
  <si>
    <t>Primal</t>
  </si>
  <si>
    <t>Dual</t>
  </si>
  <si>
    <t>Z = -3000P -2000Y + 1250E + 750F + 1000L + 500M + 1500R</t>
  </si>
  <si>
    <t>R1</t>
  </si>
  <si>
    <t>R2</t>
  </si>
  <si>
    <t>R3</t>
  </si>
  <si>
    <t>P</t>
  </si>
  <si>
    <t>Y</t>
  </si>
  <si>
    <t>E</t>
  </si>
  <si>
    <t>F</t>
  </si>
  <si>
    <t>L</t>
  </si>
  <si>
    <t>M</t>
  </si>
  <si>
    <t>R</t>
  </si>
  <si>
    <t>-P+E+0.45L+0.3M+0.2R &lt;= 0.85</t>
  </si>
  <si>
    <t>-Y+F+0.45L+0.3M+0.2R&lt;=0.65</t>
  </si>
  <si>
    <t>0.10L+0.40M+0.60R &lt;= 0.35</t>
  </si>
  <si>
    <t>Hoja de cálculo: [Simplex Sensibilidad.xlsx]F</t>
  </si>
  <si>
    <t>Informe creado: 26/09/2021 07:12:15 p. m.</t>
  </si>
  <si>
    <t>$I$14</t>
  </si>
  <si>
    <t>$J$14</t>
  </si>
  <si>
    <t>$K$14</t>
  </si>
  <si>
    <t>$L$14</t>
  </si>
  <si>
    <t>$M$14</t>
  </si>
  <si>
    <t>$N$14</t>
  </si>
  <si>
    <t>$O$14</t>
  </si>
  <si>
    <t>$H$15</t>
  </si>
  <si>
    <t>$H$16</t>
  </si>
  <si>
    <t>$H$17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</si>
</sst>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200025</xdr:colOff>
      <xdr:row>17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7447A4-6B7B-44CC-A288-085D1CBA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86425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16" workbookViewId="0">
      <selection activeCell="C19" sqref="C19:F30"/>
    </sheetView>
  </sheetViews>
  <sheetFormatPr baseColWidth="10" defaultColWidth="9.140625" defaultRowHeight="15" x14ac:dyDescent="0.25"/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 t="s">
        <v>0</v>
      </c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2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4</v>
      </c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5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6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7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8</v>
      </c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9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 t="s">
        <v>10</v>
      </c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 t="s">
        <v>11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 t="s">
        <v>12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13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 t="s">
        <v>14</v>
      </c>
    </row>
    <row r="19" spans="3:6" x14ac:dyDescent="0.25">
      <c r="C19" t="s">
        <v>15</v>
      </c>
      <c r="D19" t="s">
        <v>16</v>
      </c>
      <c r="E19" t="s">
        <v>17</v>
      </c>
      <c r="F19" t="s">
        <v>18</v>
      </c>
    </row>
    <row r="20" spans="3:6" x14ac:dyDescent="0.25">
      <c r="C20">
        <f>0.85*D20 + 0.65*E20+0.35*F20</f>
        <v>2191.6666666666665</v>
      </c>
      <c r="D20">
        <v>1250</v>
      </c>
      <c r="E20">
        <v>750</v>
      </c>
      <c r="F20">
        <v>1833.3333333333335</v>
      </c>
    </row>
    <row r="21" spans="3:6" x14ac:dyDescent="0.25">
      <c r="C21">
        <f>-D20</f>
        <v>-1250</v>
      </c>
      <c r="D21">
        <v>-3000</v>
      </c>
      <c r="F21" s="1" t="s">
        <v>53</v>
      </c>
    </row>
    <row r="22" spans="3:6" x14ac:dyDescent="0.25">
      <c r="C22">
        <f>-E20</f>
        <v>-750</v>
      </c>
      <c r="D22">
        <v>-2000</v>
      </c>
      <c r="F22" s="1" t="s">
        <v>54</v>
      </c>
    </row>
    <row r="23" spans="3:6" x14ac:dyDescent="0.25">
      <c r="C23">
        <f>F20</f>
        <v>1833.3333333333335</v>
      </c>
      <c r="D23">
        <v>0</v>
      </c>
      <c r="F23" s="1" t="s">
        <v>8</v>
      </c>
    </row>
    <row r="24" spans="3:6" x14ac:dyDescent="0.25">
      <c r="C24">
        <f>D20</f>
        <v>1250</v>
      </c>
      <c r="D24">
        <v>1250</v>
      </c>
      <c r="F24" s="1" t="s">
        <v>9</v>
      </c>
    </row>
    <row r="25" spans="3:6" x14ac:dyDescent="0.25">
      <c r="C25">
        <f>E20</f>
        <v>750</v>
      </c>
      <c r="D25">
        <v>750</v>
      </c>
      <c r="F25" s="1" t="s">
        <v>10</v>
      </c>
    </row>
    <row r="26" spans="3:6" x14ac:dyDescent="0.25">
      <c r="C26">
        <f xml:space="preserve"> 0.45*D20+0.45*E20+0.1*F20</f>
        <v>1083.3333333333335</v>
      </c>
      <c r="D26">
        <v>1000</v>
      </c>
      <c r="F26" s="1" t="s">
        <v>11</v>
      </c>
    </row>
    <row r="27" spans="3:6" x14ac:dyDescent="0.25">
      <c r="C27">
        <f>0.3*D20+0.3*E20+0.4*F20</f>
        <v>1333.3333333333335</v>
      </c>
      <c r="D27">
        <v>500</v>
      </c>
      <c r="F27" s="1" t="s">
        <v>12</v>
      </c>
    </row>
    <row r="28" spans="3:6" x14ac:dyDescent="0.25">
      <c r="C28">
        <f xml:space="preserve"> 0.2*D20+0.2*E20+0.6*F20</f>
        <v>1500</v>
      </c>
      <c r="D28">
        <v>1500</v>
      </c>
      <c r="F28" s="1" t="s">
        <v>13</v>
      </c>
    </row>
    <row r="29" spans="3:6" x14ac:dyDescent="0.25">
      <c r="C29">
        <f>D20</f>
        <v>1250</v>
      </c>
      <c r="D29">
        <v>0</v>
      </c>
      <c r="F29" s="1" t="s">
        <v>20</v>
      </c>
    </row>
    <row r="30" spans="3:6" x14ac:dyDescent="0.25">
      <c r="C30">
        <f>E20</f>
        <v>750</v>
      </c>
      <c r="D30">
        <v>0</v>
      </c>
      <c r="F30" s="1" t="s">
        <v>19</v>
      </c>
    </row>
    <row r="31" spans="3:6" x14ac:dyDescent="0.25">
      <c r="F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1604-0A2E-4DA7-B252-60F7EE4BD5B8}">
  <dimension ref="A1:N25"/>
  <sheetViews>
    <sheetView showGridLines="0" topLeftCell="A7" workbookViewId="0">
      <selection activeCell="P14" sqref="P14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5" width="12" bestFit="1" customWidth="1"/>
    <col min="6" max="6" width="12.85546875" bestFit="1" customWidth="1"/>
    <col min="7" max="8" width="12" bestFit="1" customWidth="1"/>
    <col min="11" max="11" width="3" bestFit="1" customWidth="1"/>
    <col min="12" max="12" width="3.7109375" bestFit="1" customWidth="1"/>
    <col min="13" max="13" width="3" bestFit="1" customWidth="1"/>
  </cols>
  <sheetData>
    <row r="1" spans="1:14" x14ac:dyDescent="0.25">
      <c r="A1" s="2" t="s">
        <v>21</v>
      </c>
    </row>
    <row r="2" spans="1:14" x14ac:dyDescent="0.25">
      <c r="A2" s="2" t="s">
        <v>22</v>
      </c>
    </row>
    <row r="3" spans="1:14" x14ac:dyDescent="0.25">
      <c r="A3" s="2" t="s">
        <v>69</v>
      </c>
    </row>
    <row r="6" spans="1:14" ht="15.75" thickBot="1" x14ac:dyDescent="0.3">
      <c r="A6" t="s">
        <v>23</v>
      </c>
    </row>
    <row r="7" spans="1:14" x14ac:dyDescent="0.25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14" ht="15.75" thickBot="1" x14ac:dyDescent="0.3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14" x14ac:dyDescent="0.25">
      <c r="B9" s="3" t="s">
        <v>40</v>
      </c>
      <c r="C9" s="3" t="s">
        <v>16</v>
      </c>
      <c r="D9" s="3">
        <v>1250</v>
      </c>
      <c r="E9" s="3">
        <v>0</v>
      </c>
      <c r="F9" s="3">
        <v>0.85</v>
      </c>
      <c r="G9" s="3">
        <v>1E+30</v>
      </c>
      <c r="H9" s="3">
        <v>0.73333333333333328</v>
      </c>
      <c r="J9">
        <f>D9 - H9</f>
        <v>1249.2666666666667</v>
      </c>
      <c r="K9" t="s">
        <v>55</v>
      </c>
      <c r="L9" s="12" t="s">
        <v>16</v>
      </c>
      <c r="M9" t="s">
        <v>55</v>
      </c>
      <c r="N9" s="10" t="s">
        <v>67</v>
      </c>
    </row>
    <row r="10" spans="1:14" x14ac:dyDescent="0.25">
      <c r="B10" s="3" t="s">
        <v>41</v>
      </c>
      <c r="C10" s="3" t="s">
        <v>17</v>
      </c>
      <c r="D10" s="3">
        <v>750</v>
      </c>
      <c r="E10" s="3">
        <v>0</v>
      </c>
      <c r="F10" s="3">
        <v>0.65</v>
      </c>
      <c r="G10" s="3">
        <v>1E+30</v>
      </c>
      <c r="H10" s="3">
        <v>0.53333333333333333</v>
      </c>
      <c r="J10">
        <f>D10 - H10</f>
        <v>749.4666666666667</v>
      </c>
      <c r="K10" t="s">
        <v>55</v>
      </c>
      <c r="L10" s="12" t="s">
        <v>17</v>
      </c>
      <c r="M10" t="s">
        <v>55</v>
      </c>
      <c r="N10" s="10" t="s">
        <v>67</v>
      </c>
    </row>
    <row r="11" spans="1:14" ht="15.75" thickBot="1" x14ac:dyDescent="0.3">
      <c r="B11" s="4" t="s">
        <v>42</v>
      </c>
      <c r="C11" s="4" t="s">
        <v>18</v>
      </c>
      <c r="D11" s="4">
        <v>1833.3333333333335</v>
      </c>
      <c r="E11" s="4">
        <v>0</v>
      </c>
      <c r="F11" s="4">
        <v>0.35000000000000009</v>
      </c>
      <c r="G11" s="4">
        <v>1.6000000000000014</v>
      </c>
      <c r="H11" s="4">
        <v>0.34999999999999992</v>
      </c>
      <c r="J11">
        <f>D11 - H11</f>
        <v>1832.9833333333336</v>
      </c>
      <c r="K11" t="s">
        <v>55</v>
      </c>
      <c r="L11" s="12" t="s">
        <v>18</v>
      </c>
      <c r="M11" t="s">
        <v>55</v>
      </c>
      <c r="N11" s="11">
        <f>D11 + G11</f>
        <v>1834.9333333333334</v>
      </c>
    </row>
    <row r="13" spans="1:14" ht="15.75" thickBot="1" x14ac:dyDescent="0.3">
      <c r="A13" t="s">
        <v>35</v>
      </c>
    </row>
    <row r="14" spans="1:14" x14ac:dyDescent="0.25">
      <c r="B14" s="5"/>
      <c r="C14" s="5"/>
      <c r="D14" s="5" t="s">
        <v>26</v>
      </c>
      <c r="E14" s="5" t="s">
        <v>36</v>
      </c>
      <c r="F14" s="5" t="s">
        <v>38</v>
      </c>
      <c r="G14" s="5" t="s">
        <v>32</v>
      </c>
      <c r="H14" s="5" t="s">
        <v>32</v>
      </c>
    </row>
    <row r="15" spans="1:14" ht="15.75" thickBot="1" x14ac:dyDescent="0.3">
      <c r="B15" s="6" t="s">
        <v>24</v>
      </c>
      <c r="C15" s="6" t="s">
        <v>25</v>
      </c>
      <c r="D15" s="6" t="s">
        <v>27</v>
      </c>
      <c r="E15" s="6" t="s">
        <v>37</v>
      </c>
      <c r="F15" s="6" t="s">
        <v>39</v>
      </c>
      <c r="G15" s="6" t="s">
        <v>33</v>
      </c>
      <c r="H15" s="6" t="s">
        <v>34</v>
      </c>
    </row>
    <row r="16" spans="1:14" x14ac:dyDescent="0.25">
      <c r="B16" s="3" t="s">
        <v>43</v>
      </c>
      <c r="C16" s="3" t="s">
        <v>15</v>
      </c>
      <c r="D16" s="3">
        <v>-1250</v>
      </c>
      <c r="E16" s="3">
        <v>0</v>
      </c>
      <c r="F16" s="3">
        <v>-3000</v>
      </c>
      <c r="G16" s="3">
        <v>1750</v>
      </c>
      <c r="H16" s="3">
        <v>1E+30</v>
      </c>
      <c r="J16" s="9" t="s">
        <v>66</v>
      </c>
      <c r="K16" t="s">
        <v>55</v>
      </c>
      <c r="L16" s="12" t="s">
        <v>56</v>
      </c>
      <c r="M16" t="s">
        <v>55</v>
      </c>
      <c r="N16" s="11">
        <f>D16+G16</f>
        <v>500</v>
      </c>
    </row>
    <row r="17" spans="2:14" x14ac:dyDescent="0.25">
      <c r="B17" s="3" t="s">
        <v>44</v>
      </c>
      <c r="C17" s="3" t="s">
        <v>15</v>
      </c>
      <c r="D17" s="3">
        <v>-750</v>
      </c>
      <c r="E17" s="3">
        <v>0</v>
      </c>
      <c r="F17" s="3">
        <v>-2000</v>
      </c>
      <c r="G17" s="3">
        <v>1250</v>
      </c>
      <c r="H17" s="3">
        <v>1E+30</v>
      </c>
      <c r="J17" s="9" t="s">
        <v>66</v>
      </c>
      <c r="K17" t="s">
        <v>55</v>
      </c>
      <c r="L17" s="12" t="s">
        <v>57</v>
      </c>
      <c r="M17" t="s">
        <v>55</v>
      </c>
      <c r="N17" s="11">
        <f>D17+G17</f>
        <v>500</v>
      </c>
    </row>
    <row r="18" spans="2:14" x14ac:dyDescent="0.25">
      <c r="B18" s="3" t="s">
        <v>45</v>
      </c>
      <c r="C18" s="3" t="s">
        <v>15</v>
      </c>
      <c r="D18" s="3">
        <v>1833.3333333333335</v>
      </c>
      <c r="E18" s="3">
        <v>0</v>
      </c>
      <c r="F18" s="3">
        <v>0</v>
      </c>
      <c r="G18" s="3">
        <v>1833.3333333333335</v>
      </c>
      <c r="H18" s="3">
        <v>1E+30</v>
      </c>
      <c r="J18" s="9" t="s">
        <v>66</v>
      </c>
      <c r="K18" t="s">
        <v>55</v>
      </c>
      <c r="L18" s="12" t="s">
        <v>58</v>
      </c>
      <c r="M18" t="s">
        <v>55</v>
      </c>
      <c r="N18" s="11">
        <f>D18+G18</f>
        <v>3666.666666666667</v>
      </c>
    </row>
    <row r="19" spans="2:14" x14ac:dyDescent="0.25">
      <c r="B19" s="3" t="s">
        <v>46</v>
      </c>
      <c r="C19" s="3" t="s">
        <v>15</v>
      </c>
      <c r="D19" s="3">
        <v>1250</v>
      </c>
      <c r="E19" s="3">
        <v>0.73333333333333328</v>
      </c>
      <c r="F19" s="3">
        <v>1250</v>
      </c>
      <c r="G19" s="3">
        <v>1750</v>
      </c>
      <c r="H19" s="3">
        <v>199.9999999999998</v>
      </c>
      <c r="J19" s="8">
        <f t="shared" ref="J17:J25" si="0">D19 -H19</f>
        <v>1050.0000000000002</v>
      </c>
      <c r="K19" t="s">
        <v>55</v>
      </c>
      <c r="L19" s="12" t="s">
        <v>59</v>
      </c>
      <c r="M19" t="s">
        <v>55</v>
      </c>
      <c r="N19" s="11">
        <f>D19+G19</f>
        <v>3000</v>
      </c>
    </row>
    <row r="20" spans="2:14" x14ac:dyDescent="0.25">
      <c r="B20" s="3" t="s">
        <v>47</v>
      </c>
      <c r="C20" s="3" t="s">
        <v>15</v>
      </c>
      <c r="D20" s="3">
        <v>750</v>
      </c>
      <c r="E20" s="3">
        <v>0.53333333333333333</v>
      </c>
      <c r="F20" s="3">
        <v>750</v>
      </c>
      <c r="G20" s="3">
        <v>1250</v>
      </c>
      <c r="H20" s="3">
        <v>199.9999999999998</v>
      </c>
      <c r="J20" s="8">
        <f t="shared" si="0"/>
        <v>550.00000000000023</v>
      </c>
      <c r="K20" t="s">
        <v>55</v>
      </c>
      <c r="L20" s="12" t="s">
        <v>60</v>
      </c>
      <c r="M20" t="s">
        <v>55</v>
      </c>
      <c r="N20" s="11">
        <f>D20+G20</f>
        <v>2000</v>
      </c>
    </row>
    <row r="21" spans="2:14" x14ac:dyDescent="0.25">
      <c r="B21" s="3" t="s">
        <v>48</v>
      </c>
      <c r="C21" s="3" t="s">
        <v>15</v>
      </c>
      <c r="D21" s="3">
        <v>1083.3333333333335</v>
      </c>
      <c r="E21" s="3">
        <v>0</v>
      </c>
      <c r="F21" s="3">
        <v>1000</v>
      </c>
      <c r="G21" s="3">
        <v>83.333333333333258</v>
      </c>
      <c r="H21" s="3">
        <v>1E+30</v>
      </c>
      <c r="J21" s="9" t="s">
        <v>66</v>
      </c>
      <c r="K21" t="s">
        <v>55</v>
      </c>
      <c r="L21" s="12" t="s">
        <v>61</v>
      </c>
      <c r="M21" t="s">
        <v>55</v>
      </c>
      <c r="N21" s="11">
        <f>D21+G21</f>
        <v>1166.6666666666667</v>
      </c>
    </row>
    <row r="22" spans="2:14" x14ac:dyDescent="0.25">
      <c r="B22" s="3" t="s">
        <v>49</v>
      </c>
      <c r="C22" s="3" t="s">
        <v>15</v>
      </c>
      <c r="D22" s="3">
        <v>1333.3333333333335</v>
      </c>
      <c r="E22" s="3">
        <v>0</v>
      </c>
      <c r="F22" s="3">
        <v>500</v>
      </c>
      <c r="G22" s="3">
        <v>833.33333333333337</v>
      </c>
      <c r="H22" s="3">
        <v>1E+30</v>
      </c>
      <c r="J22" s="9" t="s">
        <v>66</v>
      </c>
      <c r="K22" t="s">
        <v>55</v>
      </c>
      <c r="L22" s="12" t="s">
        <v>62</v>
      </c>
      <c r="M22" t="s">
        <v>55</v>
      </c>
      <c r="N22" s="11">
        <f>D22+G22</f>
        <v>2166.666666666667</v>
      </c>
    </row>
    <row r="23" spans="2:14" x14ac:dyDescent="0.25">
      <c r="B23" s="3" t="s">
        <v>50</v>
      </c>
      <c r="C23" s="3" t="s">
        <v>15</v>
      </c>
      <c r="D23" s="3">
        <v>1500</v>
      </c>
      <c r="E23" s="3">
        <v>0.58333333333333326</v>
      </c>
      <c r="F23" s="3">
        <v>1500</v>
      </c>
      <c r="G23" s="3">
        <v>1E+30</v>
      </c>
      <c r="H23" s="3">
        <v>499.99999999999989</v>
      </c>
      <c r="J23" s="8">
        <f t="shared" si="0"/>
        <v>1000.0000000000001</v>
      </c>
      <c r="K23" t="s">
        <v>55</v>
      </c>
      <c r="L23" s="12" t="s">
        <v>63</v>
      </c>
      <c r="M23" t="s">
        <v>55</v>
      </c>
      <c r="N23" s="11" t="s">
        <v>67</v>
      </c>
    </row>
    <row r="24" spans="2:14" x14ac:dyDescent="0.25">
      <c r="B24" s="3" t="s">
        <v>51</v>
      </c>
      <c r="C24" s="3" t="s">
        <v>15</v>
      </c>
      <c r="D24" s="3">
        <v>1250</v>
      </c>
      <c r="E24" s="3">
        <v>0</v>
      </c>
      <c r="F24" s="3">
        <v>0</v>
      </c>
      <c r="G24" s="3">
        <v>1250</v>
      </c>
      <c r="H24" s="3">
        <v>1E+30</v>
      </c>
      <c r="J24" s="9" t="s">
        <v>66</v>
      </c>
      <c r="K24" t="s">
        <v>55</v>
      </c>
      <c r="L24" s="12" t="s">
        <v>64</v>
      </c>
      <c r="M24" t="s">
        <v>55</v>
      </c>
      <c r="N24" s="11">
        <f>D24+G24</f>
        <v>2500</v>
      </c>
    </row>
    <row r="25" spans="2:14" ht="15.75" thickBot="1" x14ac:dyDescent="0.3">
      <c r="B25" s="4" t="s">
        <v>52</v>
      </c>
      <c r="C25" s="4" t="s">
        <v>15</v>
      </c>
      <c r="D25" s="4">
        <v>750</v>
      </c>
      <c r="E25" s="4">
        <v>0</v>
      </c>
      <c r="F25" s="4">
        <v>0</v>
      </c>
      <c r="G25" s="4">
        <v>750</v>
      </c>
      <c r="H25" s="4">
        <v>1E+30</v>
      </c>
      <c r="J25" s="9" t="s">
        <v>66</v>
      </c>
      <c r="K25" t="s">
        <v>55</v>
      </c>
      <c r="L25" s="12" t="s">
        <v>65</v>
      </c>
      <c r="M25" t="s">
        <v>55</v>
      </c>
      <c r="N25" s="11">
        <f>D25+G25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924-F4B3-4FB3-B855-9A6BA7A02F5F}">
  <dimension ref="B2:E14"/>
  <sheetViews>
    <sheetView workbookViewId="0">
      <selection activeCell="D20" sqref="D20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0.45*C3+0.45*D3+0.1*E3</f>
        <v>1083.3333333333335</v>
      </c>
      <c r="C9">
        <v>1000</v>
      </c>
      <c r="E9" s="1" t="s">
        <v>11</v>
      </c>
    </row>
    <row r="10" spans="2:5" x14ac:dyDescent="0.25">
      <c r="B10">
        <f>0.3*C3+0.3*D3+0.4*E3</f>
        <v>1333.3333333333335</v>
      </c>
      <c r="C10">
        <v>500</v>
      </c>
      <c r="E10" s="1" t="s">
        <v>12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  <row r="14" spans="2:5" x14ac:dyDescent="0.25">
      <c r="B14">
        <f>E3</f>
        <v>1833.3333333333335</v>
      </c>
      <c r="C14">
        <v>-2000</v>
      </c>
      <c r="E14" s="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0450-F11B-496B-9FC9-89D80B78280E}">
  <dimension ref="B2:E14"/>
  <sheetViews>
    <sheetView workbookViewId="0">
      <selection activeCell="H14" sqref="H14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0.5*C3+0.5*D3</f>
        <v>1000</v>
      </c>
      <c r="C9">
        <v>1000</v>
      </c>
      <c r="E9" s="1" t="s">
        <v>70</v>
      </c>
    </row>
    <row r="10" spans="2:5" x14ac:dyDescent="0.25">
      <c r="B10">
        <f>0.3*C3+0.3*D3+0.4*E3</f>
        <v>1333.3333333333335</v>
      </c>
      <c r="C10">
        <v>500</v>
      </c>
      <c r="E10" s="1" t="s">
        <v>12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  <row r="14" spans="2:5" x14ac:dyDescent="0.25">
      <c r="E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4E7B-D6FB-4C40-9278-C09C65991D26}">
  <dimension ref="B2:E13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0.45*C3+0.45*D3+0.1*E3</f>
        <v>1083.3333333333335</v>
      </c>
      <c r="C9">
        <v>1000</v>
      </c>
      <c r="E9" s="1" t="s">
        <v>11</v>
      </c>
    </row>
    <row r="10" spans="2:5" x14ac:dyDescent="0.25">
      <c r="B10">
        <f>0.3*C3+0.3*D3+0.4*E3</f>
        <v>1333.3333333333335</v>
      </c>
      <c r="C10">
        <v>1000</v>
      </c>
      <c r="E10" s="1" t="s">
        <v>71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B84-7CA1-4FDD-BD5A-959FE589FFC0}">
  <dimension ref="B1:O17"/>
  <sheetViews>
    <sheetView workbookViewId="0">
      <selection activeCell="K10" sqref="K10"/>
    </sheetView>
  </sheetViews>
  <sheetFormatPr baseColWidth="10" defaultRowHeight="15" x14ac:dyDescent="0.25"/>
  <sheetData>
    <row r="1" spans="2:15" x14ac:dyDescent="0.25">
      <c r="B1" t="s">
        <v>72</v>
      </c>
      <c r="H1" t="s">
        <v>73</v>
      </c>
      <c r="M1" t="s">
        <v>75</v>
      </c>
      <c r="N1" t="s">
        <v>76</v>
      </c>
      <c r="O1" t="s">
        <v>77</v>
      </c>
    </row>
    <row r="2" spans="2:15" x14ac:dyDescent="0.25">
      <c r="B2" t="s">
        <v>15</v>
      </c>
      <c r="C2" t="s">
        <v>16</v>
      </c>
      <c r="D2" t="s">
        <v>17</v>
      </c>
      <c r="E2" t="s">
        <v>18</v>
      </c>
      <c r="H2" t="s">
        <v>74</v>
      </c>
      <c r="M2" t="s">
        <v>16</v>
      </c>
      <c r="N2" t="s">
        <v>17</v>
      </c>
      <c r="O2" t="s">
        <v>18</v>
      </c>
    </row>
    <row r="3" spans="2:1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  <c r="H3" t="s">
        <v>75</v>
      </c>
      <c r="I3" s="7" t="s">
        <v>85</v>
      </c>
    </row>
    <row r="4" spans="2:15" x14ac:dyDescent="0.25">
      <c r="B4">
        <f>-C3</f>
        <v>-1250</v>
      </c>
      <c r="C4">
        <v>-3000</v>
      </c>
      <c r="E4" s="1" t="s">
        <v>53</v>
      </c>
      <c r="H4" t="s">
        <v>76</v>
      </c>
      <c r="I4" s="7" t="s">
        <v>86</v>
      </c>
      <c r="M4" t="s">
        <v>78</v>
      </c>
      <c r="N4" s="1" t="s">
        <v>53</v>
      </c>
    </row>
    <row r="5" spans="2:15" x14ac:dyDescent="0.25">
      <c r="B5">
        <f>-D3</f>
        <v>-750</v>
      </c>
      <c r="C5">
        <v>-2000</v>
      </c>
      <c r="E5" s="1" t="s">
        <v>54</v>
      </c>
      <c r="H5" t="s">
        <v>77</v>
      </c>
      <c r="I5" t="s">
        <v>87</v>
      </c>
      <c r="M5" t="s">
        <v>79</v>
      </c>
      <c r="N5" s="1" t="s">
        <v>54</v>
      </c>
    </row>
    <row r="6" spans="2:15" x14ac:dyDescent="0.25">
      <c r="B6">
        <f>E3</f>
        <v>1833.3333333333335</v>
      </c>
      <c r="C6">
        <v>0</v>
      </c>
      <c r="E6" s="1" t="s">
        <v>8</v>
      </c>
      <c r="M6" t="s">
        <v>80</v>
      </c>
      <c r="N6" s="1" t="s">
        <v>9</v>
      </c>
    </row>
    <row r="7" spans="2:15" x14ac:dyDescent="0.25">
      <c r="B7">
        <f>C3</f>
        <v>1250</v>
      </c>
      <c r="C7">
        <v>1250</v>
      </c>
      <c r="E7" s="1" t="s">
        <v>9</v>
      </c>
      <c r="M7" t="s">
        <v>81</v>
      </c>
      <c r="N7" s="1" t="s">
        <v>10</v>
      </c>
    </row>
    <row r="8" spans="2:15" x14ac:dyDescent="0.25">
      <c r="B8">
        <f>D3</f>
        <v>750</v>
      </c>
      <c r="C8">
        <v>750</v>
      </c>
      <c r="E8" s="1" t="s">
        <v>10</v>
      </c>
      <c r="M8" t="s">
        <v>82</v>
      </c>
      <c r="N8" s="1" t="s">
        <v>11</v>
      </c>
    </row>
    <row r="9" spans="2:15" x14ac:dyDescent="0.25">
      <c r="B9">
        <f xml:space="preserve"> 0.45*C3+0.45*D3+0.1*E3</f>
        <v>1083.3333333333335</v>
      </c>
      <c r="C9">
        <v>1000</v>
      </c>
      <c r="E9" s="1" t="s">
        <v>11</v>
      </c>
      <c r="M9" t="s">
        <v>83</v>
      </c>
      <c r="N9" s="1" t="s">
        <v>12</v>
      </c>
    </row>
    <row r="10" spans="2:15" x14ac:dyDescent="0.25">
      <c r="B10">
        <f>0.3*C3+0.3*D3+0.4*E3</f>
        <v>1333.3333333333335</v>
      </c>
      <c r="C10">
        <v>500</v>
      </c>
      <c r="E10" s="1" t="s">
        <v>12</v>
      </c>
      <c r="M10" t="s">
        <v>84</v>
      </c>
      <c r="N10" s="1" t="s">
        <v>13</v>
      </c>
    </row>
    <row r="11" spans="2:15" x14ac:dyDescent="0.25">
      <c r="B11">
        <f xml:space="preserve"> 0.2*C3+0.2*D3+0.6*E3</f>
        <v>1500</v>
      </c>
      <c r="C11">
        <v>1500</v>
      </c>
      <c r="E11" s="1" t="s">
        <v>13</v>
      </c>
    </row>
    <row r="12" spans="2:15" x14ac:dyDescent="0.25">
      <c r="B12">
        <f>C3</f>
        <v>1250</v>
      </c>
      <c r="C12">
        <v>0</v>
      </c>
      <c r="E12" s="1" t="s">
        <v>20</v>
      </c>
    </row>
    <row r="13" spans="2:15" x14ac:dyDescent="0.25">
      <c r="B13">
        <f>D3</f>
        <v>750</v>
      </c>
      <c r="C13">
        <v>0</v>
      </c>
      <c r="E13" s="1" t="s">
        <v>19</v>
      </c>
      <c r="H13" t="s">
        <v>15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s="1" t="s">
        <v>83</v>
      </c>
      <c r="O13" t="s">
        <v>84</v>
      </c>
    </row>
    <row r="14" spans="2:15" x14ac:dyDescent="0.25">
      <c r="H14">
        <f>-3000*I14-2000*J14+1250*K14+750*L14+1000*M14+500*N14+1500*O14</f>
        <v>2191.6666666666665</v>
      </c>
      <c r="I14">
        <v>0</v>
      </c>
      <c r="J14">
        <v>0</v>
      </c>
      <c r="K14">
        <v>0.73333333333333328</v>
      </c>
      <c r="L14">
        <v>0.53333333333333344</v>
      </c>
      <c r="M14">
        <v>0</v>
      </c>
      <c r="N14">
        <v>0</v>
      </c>
      <c r="O14">
        <v>0.58333333333333315</v>
      </c>
    </row>
    <row r="15" spans="2:15" x14ac:dyDescent="0.25">
      <c r="H15">
        <f>-I14+K14+0.45*M14+0.3*N14+0.2*O14</f>
        <v>0.84999999999999987</v>
      </c>
      <c r="I15">
        <v>0.85</v>
      </c>
      <c r="J15" t="s">
        <v>75</v>
      </c>
      <c r="K15" s="7" t="s">
        <v>85</v>
      </c>
      <c r="L15" s="7"/>
    </row>
    <row r="16" spans="2:15" x14ac:dyDescent="0.25">
      <c r="H16">
        <f>-J14+L14+0.45*M14+0.3*N14+0.2*O14</f>
        <v>0.65000000000000013</v>
      </c>
      <c r="I16">
        <v>0.65</v>
      </c>
      <c r="J16" t="s">
        <v>76</v>
      </c>
      <c r="K16" s="7" t="s">
        <v>86</v>
      </c>
      <c r="L16" s="7"/>
    </row>
    <row r="17" spans="8:11" x14ac:dyDescent="0.25">
      <c r="H17">
        <f>0.1*M14+0.4*N14+0.6*O14</f>
        <v>0.34999999999999987</v>
      </c>
      <c r="I17">
        <v>0.35</v>
      </c>
      <c r="J17" t="s">
        <v>77</v>
      </c>
      <c r="K17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8F8F-013B-4E61-AF3C-E7C8BA2522F5}">
  <dimension ref="A1:H22"/>
  <sheetViews>
    <sheetView showGridLines="0" tabSelected="1" topLeftCell="A4" workbookViewId="0">
      <selection activeCell="C24" sqref="C24"/>
    </sheetView>
  </sheetViews>
  <sheetFormatPr baseColWidth="10"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2" t="s">
        <v>21</v>
      </c>
    </row>
    <row r="2" spans="1:8" x14ac:dyDescent="0.25">
      <c r="A2" s="2" t="s">
        <v>88</v>
      </c>
    </row>
    <row r="3" spans="1:8" x14ac:dyDescent="0.25">
      <c r="A3" s="2" t="s">
        <v>89</v>
      </c>
    </row>
    <row r="6" spans="1:8" ht="15.75" thickBot="1" x14ac:dyDescent="0.3">
      <c r="A6" t="s">
        <v>23</v>
      </c>
    </row>
    <row r="7" spans="1:8" x14ac:dyDescent="0.25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8" ht="15.75" thickBot="1" x14ac:dyDescent="0.3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8" x14ac:dyDescent="0.25">
      <c r="B9" s="3" t="s">
        <v>90</v>
      </c>
      <c r="C9" s="3" t="s">
        <v>78</v>
      </c>
      <c r="D9" s="3">
        <v>0</v>
      </c>
      <c r="E9" s="3">
        <v>-1750</v>
      </c>
      <c r="F9" s="3">
        <v>-3000</v>
      </c>
      <c r="G9" s="3">
        <v>1750</v>
      </c>
      <c r="H9" s="3">
        <v>1E+30</v>
      </c>
    </row>
    <row r="10" spans="1:8" x14ac:dyDescent="0.25">
      <c r="B10" s="3" t="s">
        <v>91</v>
      </c>
      <c r="C10" s="3" t="s">
        <v>79</v>
      </c>
      <c r="D10" s="3">
        <v>0</v>
      </c>
      <c r="E10" s="3">
        <v>-1250</v>
      </c>
      <c r="F10" s="3">
        <v>-2000</v>
      </c>
      <c r="G10" s="3">
        <v>1250</v>
      </c>
      <c r="H10" s="3">
        <v>1E+30</v>
      </c>
    </row>
    <row r="11" spans="1:8" x14ac:dyDescent="0.25">
      <c r="B11" s="3" t="s">
        <v>92</v>
      </c>
      <c r="C11" s="3" t="s">
        <v>80</v>
      </c>
      <c r="D11" s="3">
        <v>0.73333333333333328</v>
      </c>
      <c r="E11" s="3">
        <v>0</v>
      </c>
      <c r="F11" s="3">
        <v>1250</v>
      </c>
      <c r="G11" s="3">
        <v>1750</v>
      </c>
      <c r="H11" s="3">
        <v>200</v>
      </c>
    </row>
    <row r="12" spans="1:8" x14ac:dyDescent="0.25">
      <c r="B12" s="3" t="s">
        <v>93</v>
      </c>
      <c r="C12" s="3" t="s">
        <v>81</v>
      </c>
      <c r="D12" s="3">
        <v>0.53333333333333344</v>
      </c>
      <c r="E12" s="3">
        <v>0</v>
      </c>
      <c r="F12" s="3">
        <v>750</v>
      </c>
      <c r="G12" s="3">
        <v>1250</v>
      </c>
      <c r="H12" s="3">
        <v>200</v>
      </c>
    </row>
    <row r="13" spans="1:8" x14ac:dyDescent="0.25">
      <c r="B13" s="3" t="s">
        <v>94</v>
      </c>
      <c r="C13" s="3" t="s">
        <v>82</v>
      </c>
      <c r="D13" s="3">
        <v>0</v>
      </c>
      <c r="E13" s="3">
        <v>-83.333333333333343</v>
      </c>
      <c r="F13" s="3">
        <v>1000</v>
      </c>
      <c r="G13" s="3">
        <v>83.333333333333343</v>
      </c>
      <c r="H13" s="3">
        <v>1E+30</v>
      </c>
    </row>
    <row r="14" spans="1:8" x14ac:dyDescent="0.25">
      <c r="B14" s="3" t="s">
        <v>95</v>
      </c>
      <c r="C14" s="3" t="s">
        <v>83</v>
      </c>
      <c r="D14" s="3">
        <v>0</v>
      </c>
      <c r="E14" s="3">
        <v>-833.33333333333337</v>
      </c>
      <c r="F14" s="3">
        <v>500</v>
      </c>
      <c r="G14" s="3">
        <v>833.33333333333337</v>
      </c>
      <c r="H14" s="3">
        <v>1E+30</v>
      </c>
    </row>
    <row r="15" spans="1:8" ht="15.75" thickBot="1" x14ac:dyDescent="0.3">
      <c r="B15" s="4" t="s">
        <v>96</v>
      </c>
      <c r="C15" s="4" t="s">
        <v>84</v>
      </c>
      <c r="D15" s="4">
        <v>0.58333333333333315</v>
      </c>
      <c r="E15" s="4">
        <v>0</v>
      </c>
      <c r="F15" s="4">
        <v>1500</v>
      </c>
      <c r="G15" s="4">
        <v>1E+30</v>
      </c>
      <c r="H15" s="4">
        <v>500.00000000000017</v>
      </c>
    </row>
    <row r="17" spans="1:8" ht="15.75" thickBot="1" x14ac:dyDescent="0.3">
      <c r="A17" t="s">
        <v>35</v>
      </c>
    </row>
    <row r="18" spans="1:8" x14ac:dyDescent="0.25">
      <c r="B18" s="5"/>
      <c r="C18" s="5"/>
      <c r="D18" s="5" t="s">
        <v>26</v>
      </c>
      <c r="E18" s="5" t="s">
        <v>36</v>
      </c>
      <c r="F18" s="5" t="s">
        <v>38</v>
      </c>
      <c r="G18" s="5" t="s">
        <v>32</v>
      </c>
      <c r="H18" s="5" t="s">
        <v>32</v>
      </c>
    </row>
    <row r="19" spans="1:8" ht="15.75" thickBot="1" x14ac:dyDescent="0.3">
      <c r="B19" s="6" t="s">
        <v>24</v>
      </c>
      <c r="C19" s="6" t="s">
        <v>25</v>
      </c>
      <c r="D19" s="6" t="s">
        <v>27</v>
      </c>
      <c r="E19" s="6" t="s">
        <v>37</v>
      </c>
      <c r="F19" s="6" t="s">
        <v>39</v>
      </c>
      <c r="G19" s="6" t="s">
        <v>33</v>
      </c>
      <c r="H19" s="6" t="s">
        <v>34</v>
      </c>
    </row>
    <row r="20" spans="1:8" x14ac:dyDescent="0.25">
      <c r="B20" s="3" t="s">
        <v>97</v>
      </c>
      <c r="C20" s="3" t="s">
        <v>15</v>
      </c>
      <c r="D20" s="3">
        <v>0.84999999999999987</v>
      </c>
      <c r="E20" s="3">
        <v>1250</v>
      </c>
      <c r="F20" s="3">
        <v>0.85</v>
      </c>
      <c r="G20" s="3">
        <v>1E+30</v>
      </c>
      <c r="H20" s="3">
        <v>0.73333333333333328</v>
      </c>
    </row>
    <row r="21" spans="1:8" x14ac:dyDescent="0.25">
      <c r="B21" s="3" t="s">
        <v>98</v>
      </c>
      <c r="C21" s="3" t="s">
        <v>15</v>
      </c>
      <c r="D21" s="3">
        <v>0.65000000000000013</v>
      </c>
      <c r="E21" s="3">
        <v>750</v>
      </c>
      <c r="F21" s="3">
        <v>0.65</v>
      </c>
      <c r="G21" s="3">
        <v>1E+30</v>
      </c>
      <c r="H21" s="3">
        <v>0.53333333333333344</v>
      </c>
    </row>
    <row r="22" spans="1:8" ht="15.75" thickBot="1" x14ac:dyDescent="0.3">
      <c r="B22" s="4" t="s">
        <v>99</v>
      </c>
      <c r="C22" s="4" t="s">
        <v>15</v>
      </c>
      <c r="D22" s="4">
        <v>0.34999999999999987</v>
      </c>
      <c r="E22" s="4">
        <v>1833.333333333333</v>
      </c>
      <c r="F22" s="4">
        <v>0.35</v>
      </c>
      <c r="G22" s="4">
        <v>1.600000000000001</v>
      </c>
      <c r="H22" s="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Sensibilidad 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yosafat martinez</cp:lastModifiedBy>
  <cp:revision/>
  <dcterms:created xsi:type="dcterms:W3CDTF">2021-09-26T20:56:24Z</dcterms:created>
  <dcterms:modified xsi:type="dcterms:W3CDTF">2021-09-27T00:16:44Z</dcterms:modified>
  <cp:category/>
  <cp:contentStatus/>
</cp:coreProperties>
</file>