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Segundo Parcial\T8 Templado\"/>
    </mc:Choice>
  </mc:AlternateContent>
  <xr:revisionPtr revIDLastSave="0" documentId="13_ncr:1_{4BAAF7E3-07C3-4165-8B8E-9C49D681AB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TS_1" sheetId="1" r:id="rId1"/>
    <sheet name="ATS_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F21" i="1"/>
  <c r="G21" i="1"/>
  <c r="F22" i="1"/>
  <c r="G22" i="1"/>
  <c r="F23" i="1"/>
  <c r="G23" i="1"/>
  <c r="G19" i="1"/>
  <c r="F19" i="1"/>
  <c r="F5" i="2"/>
  <c r="F4" i="2"/>
  <c r="F1" i="2" l="1"/>
  <c r="F2" i="2" l="1"/>
  <c r="E14" i="2"/>
  <c r="E19" i="2"/>
  <c r="E24" i="2"/>
  <c r="E29" i="2"/>
  <c r="E9" i="1"/>
  <c r="E14" i="1"/>
  <c r="E19" i="1"/>
  <c r="E24" i="1"/>
  <c r="E29" i="1"/>
  <c r="I30" i="2" l="1"/>
  <c r="D30" i="2"/>
  <c r="D31" i="2" s="1"/>
  <c r="C30" i="2"/>
  <c r="E30" i="2" s="1"/>
  <c r="H25" i="2"/>
  <c r="D25" i="2"/>
  <c r="C25" i="2"/>
  <c r="D20" i="2"/>
  <c r="D21" i="2" s="1"/>
  <c r="C20" i="2"/>
  <c r="E20" i="2" s="1"/>
  <c r="D15" i="2"/>
  <c r="C15" i="2"/>
  <c r="H14" i="2"/>
  <c r="J14" i="2" s="1"/>
  <c r="I11" i="2"/>
  <c r="A9" i="2"/>
  <c r="I14" i="2"/>
  <c r="K14" i="2" s="1"/>
  <c r="O14" i="2" s="1"/>
  <c r="H33" i="2"/>
  <c r="D8" i="2"/>
  <c r="C8" i="2"/>
  <c r="E15" i="2" l="1"/>
  <c r="E25" i="2"/>
  <c r="E8" i="2"/>
  <c r="K30" i="2"/>
  <c r="O30" i="2" s="1"/>
  <c r="J25" i="2"/>
  <c r="C26" i="2"/>
  <c r="C27" i="2" s="1"/>
  <c r="L14" i="2"/>
  <c r="M14" i="2"/>
  <c r="N14" i="2"/>
  <c r="C16" i="2"/>
  <c r="C17" i="2" s="1"/>
  <c r="E9" i="2"/>
  <c r="B9" i="2"/>
  <c r="B10" i="2" s="1"/>
  <c r="B11" i="2" s="1"/>
  <c r="B12" i="2" s="1"/>
  <c r="B13" i="2" s="1"/>
  <c r="B14" i="2" s="1"/>
  <c r="H12" i="2"/>
  <c r="H13" i="2"/>
  <c r="D16" i="2"/>
  <c r="H31" i="2"/>
  <c r="H32" i="2"/>
  <c r="C21" i="2"/>
  <c r="E21" i="2" s="1"/>
  <c r="H30" i="2"/>
  <c r="J30" i="2" s="1"/>
  <c r="H29" i="2"/>
  <c r="J29" i="2" s="1"/>
  <c r="H18" i="2"/>
  <c r="H17" i="2"/>
  <c r="H16" i="2"/>
  <c r="H28" i="2"/>
  <c r="H27" i="2"/>
  <c r="H26" i="2"/>
  <c r="J26" i="2" s="1"/>
  <c r="H20" i="2"/>
  <c r="J20" i="2" s="1"/>
  <c r="H19" i="2"/>
  <c r="J19" i="2" s="1"/>
  <c r="I23" i="2"/>
  <c r="I22" i="2"/>
  <c r="I21" i="2"/>
  <c r="K21" i="2" s="1"/>
  <c r="O21" i="2" s="1"/>
  <c r="I15" i="2"/>
  <c r="K15" i="2" s="1"/>
  <c r="O15" i="2" s="1"/>
  <c r="I28" i="2"/>
  <c r="I27" i="2"/>
  <c r="I26" i="2"/>
  <c r="I33" i="2"/>
  <c r="I32" i="2"/>
  <c r="I31" i="2"/>
  <c r="K31" i="2" s="1"/>
  <c r="O31" i="2" s="1"/>
  <c r="I25" i="2"/>
  <c r="K25" i="2" s="1"/>
  <c r="O25" i="2" s="1"/>
  <c r="I24" i="2"/>
  <c r="K24" i="2" s="1"/>
  <c r="O24" i="2" s="1"/>
  <c r="I13" i="2"/>
  <c r="I12" i="2"/>
  <c r="H10" i="2"/>
  <c r="H15" i="2"/>
  <c r="J15" i="2" s="1"/>
  <c r="I19" i="2"/>
  <c r="K19" i="2" s="1"/>
  <c r="O19" i="2" s="1"/>
  <c r="D22" i="2"/>
  <c r="C31" i="2"/>
  <c r="E31" i="2" s="1"/>
  <c r="H8" i="2"/>
  <c r="J8" i="2" s="1"/>
  <c r="H9" i="2"/>
  <c r="I8" i="2"/>
  <c r="K8" i="2" s="1"/>
  <c r="O8" i="2" s="1"/>
  <c r="I9" i="2"/>
  <c r="I10" i="2"/>
  <c r="H11" i="2"/>
  <c r="I16" i="2"/>
  <c r="I17" i="2"/>
  <c r="I18" i="2"/>
  <c r="I20" i="2"/>
  <c r="K20" i="2" s="1"/>
  <c r="O20" i="2" s="1"/>
  <c r="H21" i="2"/>
  <c r="H22" i="2"/>
  <c r="H23" i="2"/>
  <c r="H24" i="2"/>
  <c r="J24" i="2" s="1"/>
  <c r="D26" i="2"/>
  <c r="I29" i="2"/>
  <c r="K29" i="2" s="1"/>
  <c r="O29" i="2" s="1"/>
  <c r="D32" i="2"/>
  <c r="L30" i="2" l="1"/>
  <c r="M30" i="2"/>
  <c r="N30" i="2"/>
  <c r="L29" i="2"/>
  <c r="M29" i="2"/>
  <c r="N29" i="2"/>
  <c r="N26" i="2"/>
  <c r="E26" i="2"/>
  <c r="L24" i="2"/>
  <c r="M24" i="2"/>
  <c r="N24" i="2"/>
  <c r="L25" i="2"/>
  <c r="M25" i="2"/>
  <c r="N25" i="2"/>
  <c r="L20" i="2"/>
  <c r="M20" i="2"/>
  <c r="N20" i="2"/>
  <c r="N19" i="2"/>
  <c r="L19" i="2"/>
  <c r="M19" i="2"/>
  <c r="P14" i="2"/>
  <c r="L15" i="2"/>
  <c r="M15" i="2"/>
  <c r="N15" i="2"/>
  <c r="J16" i="2"/>
  <c r="M8" i="2"/>
  <c r="L8" i="2"/>
  <c r="B15" i="2"/>
  <c r="E16" i="2"/>
  <c r="N8" i="2"/>
  <c r="K32" i="2"/>
  <c r="O32" i="2" s="1"/>
  <c r="D33" i="2"/>
  <c r="K33" i="2" s="1"/>
  <c r="O33" i="2" s="1"/>
  <c r="J27" i="2"/>
  <c r="C28" i="2"/>
  <c r="D27" i="2"/>
  <c r="E27" i="2" s="1"/>
  <c r="K26" i="2"/>
  <c r="O26" i="2" s="1"/>
  <c r="J31" i="2"/>
  <c r="C32" i="2"/>
  <c r="E32" i="2" s="1"/>
  <c r="D17" i="2"/>
  <c r="E17" i="2" s="1"/>
  <c r="K16" i="2"/>
  <c r="O16" i="2" s="1"/>
  <c r="K22" i="2"/>
  <c r="O22" i="2" s="1"/>
  <c r="D23" i="2"/>
  <c r="K23" i="2" s="1"/>
  <c r="O23" i="2" s="1"/>
  <c r="C22" i="2"/>
  <c r="E22" i="2" s="1"/>
  <c r="J21" i="2"/>
  <c r="J17" i="2"/>
  <c r="C18" i="2"/>
  <c r="C10" i="2"/>
  <c r="J9" i="2"/>
  <c r="K9" i="2"/>
  <c r="O9" i="2" s="1"/>
  <c r="D10" i="2"/>
  <c r="F2" i="1"/>
  <c r="D8" i="1" s="1"/>
  <c r="F1" i="1"/>
  <c r="C8" i="1" s="1"/>
  <c r="F5" i="1"/>
  <c r="F4" i="1"/>
  <c r="A9" i="1"/>
  <c r="E8" i="1" l="1"/>
  <c r="H26" i="1"/>
  <c r="H8" i="1"/>
  <c r="J8" i="1" s="1"/>
  <c r="E10" i="2"/>
  <c r="I25" i="1"/>
  <c r="I26" i="1"/>
  <c r="P30" i="2"/>
  <c r="P20" i="2"/>
  <c r="P19" i="2"/>
  <c r="L31" i="2"/>
  <c r="M31" i="2"/>
  <c r="N31" i="2"/>
  <c r="P29" i="2"/>
  <c r="M26" i="2"/>
  <c r="N27" i="2"/>
  <c r="P25" i="2"/>
  <c r="P24" i="2"/>
  <c r="L26" i="2"/>
  <c r="L21" i="2"/>
  <c r="M21" i="2"/>
  <c r="N21" i="2"/>
  <c r="P15" i="2"/>
  <c r="Q15" i="2" s="1"/>
  <c r="N17" i="2"/>
  <c r="L16" i="2"/>
  <c r="M16" i="2"/>
  <c r="N16" i="2"/>
  <c r="P8" i="2"/>
  <c r="Q8" i="2" s="1"/>
  <c r="R8" i="2" s="1"/>
  <c r="L9" i="2"/>
  <c r="M9" i="2"/>
  <c r="N9" i="2"/>
  <c r="Q14" i="2"/>
  <c r="R14" i="2" s="1"/>
  <c r="B16" i="2"/>
  <c r="C11" i="2"/>
  <c r="J10" i="2"/>
  <c r="D11" i="2"/>
  <c r="K10" i="2"/>
  <c r="O10" i="2" s="1"/>
  <c r="D18" i="2"/>
  <c r="K18" i="2" s="1"/>
  <c r="O18" i="2" s="1"/>
  <c r="K17" i="2"/>
  <c r="O17" i="2" s="1"/>
  <c r="J28" i="2"/>
  <c r="J18" i="2"/>
  <c r="C23" i="2"/>
  <c r="J22" i="2"/>
  <c r="J32" i="2"/>
  <c r="C33" i="2"/>
  <c r="D28" i="2"/>
  <c r="K28" i="2" s="1"/>
  <c r="O28" i="2" s="1"/>
  <c r="K27" i="2"/>
  <c r="O27" i="2" s="1"/>
  <c r="H15" i="1"/>
  <c r="H9" i="1"/>
  <c r="H32" i="1"/>
  <c r="H24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D10" i="1"/>
  <c r="I16" i="1"/>
  <c r="I31" i="1"/>
  <c r="I8" i="1"/>
  <c r="K8" i="1" s="1"/>
  <c r="O8" i="1" s="1"/>
  <c r="I9" i="1"/>
  <c r="K9" i="1" s="1"/>
  <c r="O9" i="1" s="1"/>
  <c r="H13" i="1"/>
  <c r="I14" i="1"/>
  <c r="I32" i="1"/>
  <c r="I22" i="1"/>
  <c r="I18" i="1"/>
  <c r="I33" i="1"/>
  <c r="I27" i="1"/>
  <c r="I23" i="1"/>
  <c r="I19" i="1"/>
  <c r="K19" i="1" s="1"/>
  <c r="I15" i="1"/>
  <c r="I30" i="1"/>
  <c r="I28" i="1"/>
  <c r="I24" i="1"/>
  <c r="I20" i="1"/>
  <c r="I10" i="1"/>
  <c r="H25" i="1"/>
  <c r="H21" i="1"/>
  <c r="H17" i="1"/>
  <c r="H22" i="1"/>
  <c r="H18" i="1"/>
  <c r="H14" i="1"/>
  <c r="H33" i="1"/>
  <c r="H31" i="1"/>
  <c r="H29" i="1"/>
  <c r="H27" i="1"/>
  <c r="H23" i="1"/>
  <c r="H19" i="1"/>
  <c r="J19" i="1" s="1"/>
  <c r="H11" i="1"/>
  <c r="H12" i="1"/>
  <c r="I13" i="1"/>
  <c r="H20" i="1"/>
  <c r="I21" i="1"/>
  <c r="H28" i="1"/>
  <c r="H10" i="1"/>
  <c r="I11" i="1"/>
  <c r="I12" i="1"/>
  <c r="H16" i="1"/>
  <c r="I17" i="1"/>
  <c r="I29" i="1"/>
  <c r="H30" i="1"/>
  <c r="P26" i="2" l="1"/>
  <c r="L27" i="2"/>
  <c r="L32" i="2"/>
  <c r="M32" i="2"/>
  <c r="N32" i="2"/>
  <c r="P31" i="2"/>
  <c r="J33" i="2"/>
  <c r="E33" i="2"/>
  <c r="L28" i="2"/>
  <c r="M28" i="2"/>
  <c r="N28" i="2"/>
  <c r="E28" i="2"/>
  <c r="M27" i="2"/>
  <c r="J23" i="2"/>
  <c r="E23" i="2"/>
  <c r="P21" i="2"/>
  <c r="L22" i="2"/>
  <c r="M22" i="2"/>
  <c r="N22" i="2"/>
  <c r="P16" i="2"/>
  <c r="Q16" i="2" s="1"/>
  <c r="L17" i="2"/>
  <c r="M17" i="2"/>
  <c r="L18" i="2"/>
  <c r="M18" i="2"/>
  <c r="N18" i="2"/>
  <c r="L10" i="2"/>
  <c r="M10" i="2"/>
  <c r="N10" i="2"/>
  <c r="P9" i="2"/>
  <c r="E11" i="2"/>
  <c r="R15" i="2"/>
  <c r="B17" i="2"/>
  <c r="E18" i="2"/>
  <c r="S10" i="2"/>
  <c r="T8" i="2"/>
  <c r="C12" i="2"/>
  <c r="J11" i="2"/>
  <c r="D12" i="2"/>
  <c r="K11" i="2"/>
  <c r="O11" i="2" s="1"/>
  <c r="M8" i="1"/>
  <c r="N8" i="1"/>
  <c r="L8" i="1"/>
  <c r="J9" i="1"/>
  <c r="N9" i="1" s="1"/>
  <c r="C10" i="1"/>
  <c r="E10" i="1" s="1"/>
  <c r="D11" i="1"/>
  <c r="K10" i="1"/>
  <c r="O10" i="1" s="1"/>
  <c r="P8" i="1" l="1"/>
  <c r="P27" i="2"/>
  <c r="P22" i="2"/>
  <c r="L33" i="2"/>
  <c r="M33" i="2"/>
  <c r="N33" i="2"/>
  <c r="P32" i="2"/>
  <c r="P28" i="2"/>
  <c r="L23" i="2"/>
  <c r="M23" i="2"/>
  <c r="N23" i="2"/>
  <c r="P18" i="2"/>
  <c r="P17" i="2"/>
  <c r="Q17" i="2" s="1"/>
  <c r="R17" i="2" s="1"/>
  <c r="P10" i="2"/>
  <c r="N11" i="2"/>
  <c r="L11" i="2"/>
  <c r="M11" i="2"/>
  <c r="E12" i="2"/>
  <c r="R16" i="2"/>
  <c r="Q9" i="2"/>
  <c r="R9" i="2" s="1"/>
  <c r="T9" i="2" s="1"/>
  <c r="B18" i="2"/>
  <c r="D13" i="2"/>
  <c r="K13" i="2" s="1"/>
  <c r="O13" i="2" s="1"/>
  <c r="K12" i="2"/>
  <c r="O12" i="2" s="1"/>
  <c r="C13" i="2"/>
  <c r="J12" i="2"/>
  <c r="L9" i="1"/>
  <c r="M9" i="1"/>
  <c r="D12" i="1"/>
  <c r="K11" i="1"/>
  <c r="O11" i="1" s="1"/>
  <c r="C11" i="1"/>
  <c r="E11" i="1" s="1"/>
  <c r="J10" i="1"/>
  <c r="N10" i="1" s="1"/>
  <c r="P33" i="2" l="1"/>
  <c r="P23" i="2"/>
  <c r="P11" i="2"/>
  <c r="M12" i="2"/>
  <c r="N12" i="2"/>
  <c r="L12" i="2"/>
  <c r="E13" i="2"/>
  <c r="Q10" i="2"/>
  <c r="R10" i="2" s="1"/>
  <c r="T10" i="2" s="1"/>
  <c r="B19" i="2"/>
  <c r="Q18" i="2"/>
  <c r="R18" i="2" s="1"/>
  <c r="J13" i="2"/>
  <c r="S20" i="2"/>
  <c r="P9" i="1"/>
  <c r="Q9" i="1" s="1"/>
  <c r="L10" i="1"/>
  <c r="M10" i="1"/>
  <c r="C12" i="1"/>
  <c r="E12" i="1" s="1"/>
  <c r="J11" i="1"/>
  <c r="N11" i="1" s="1"/>
  <c r="K14" i="1"/>
  <c r="O14" i="1" s="1"/>
  <c r="D15" i="1"/>
  <c r="D13" i="1"/>
  <c r="K13" i="1" s="1"/>
  <c r="O13" i="1" s="1"/>
  <c r="K12" i="1"/>
  <c r="O12" i="1" s="1"/>
  <c r="P10" i="1" l="1"/>
  <c r="Q10" i="1" s="1"/>
  <c r="R10" i="1" s="1"/>
  <c r="P12" i="2"/>
  <c r="L13" i="2"/>
  <c r="M13" i="2"/>
  <c r="N13" i="2"/>
  <c r="B20" i="2"/>
  <c r="Q19" i="2"/>
  <c r="R19" i="2" s="1"/>
  <c r="Q11" i="2"/>
  <c r="R11" i="2" s="1"/>
  <c r="T11" i="2" s="1"/>
  <c r="L11" i="1"/>
  <c r="M11" i="1"/>
  <c r="C15" i="1"/>
  <c r="E15" i="1" s="1"/>
  <c r="J14" i="1"/>
  <c r="N14" i="1" s="1"/>
  <c r="D16" i="1"/>
  <c r="K15" i="1"/>
  <c r="O15" i="1" s="1"/>
  <c r="J12" i="1"/>
  <c r="N12" i="1" s="1"/>
  <c r="C13" i="1"/>
  <c r="E13" i="1" s="1"/>
  <c r="P11" i="1" l="1"/>
  <c r="Q11" i="1" s="1"/>
  <c r="R11" i="1" s="1"/>
  <c r="P13" i="2"/>
  <c r="T19" i="2"/>
  <c r="Q12" i="2"/>
  <c r="R12" i="2" s="1"/>
  <c r="T12" i="2" s="1"/>
  <c r="B21" i="2"/>
  <c r="Q20" i="2"/>
  <c r="R20" i="2" s="1"/>
  <c r="T20" i="2" s="1"/>
  <c r="L12" i="1"/>
  <c r="M12" i="1"/>
  <c r="L14" i="1"/>
  <c r="M14" i="1"/>
  <c r="J13" i="1"/>
  <c r="N13" i="1" s="1"/>
  <c r="K16" i="1"/>
  <c r="O16" i="1" s="1"/>
  <c r="D17" i="1"/>
  <c r="J15" i="1"/>
  <c r="N15" i="1" s="1"/>
  <c r="C16" i="1"/>
  <c r="E16" i="1" s="1"/>
  <c r="P12" i="1" l="1"/>
  <c r="Q12" i="1" s="1"/>
  <c r="R12" i="1" s="1"/>
  <c r="B22" i="2"/>
  <c r="Q21" i="2"/>
  <c r="R21" i="2" s="1"/>
  <c r="T21" i="2" s="1"/>
  <c r="Q13" i="2"/>
  <c r="R13" i="2" s="1"/>
  <c r="T13" i="2" s="1"/>
  <c r="P14" i="1"/>
  <c r="Q14" i="1" s="1"/>
  <c r="L15" i="1"/>
  <c r="M15" i="1"/>
  <c r="L13" i="1"/>
  <c r="M13" i="1"/>
  <c r="K17" i="1"/>
  <c r="O17" i="1" s="1"/>
  <c r="D18" i="1"/>
  <c r="K18" i="1" s="1"/>
  <c r="O18" i="1" s="1"/>
  <c r="J16" i="1"/>
  <c r="N16" i="1" s="1"/>
  <c r="C17" i="1"/>
  <c r="E17" i="1" s="1"/>
  <c r="P13" i="1" l="1"/>
  <c r="Q13" i="1" s="1"/>
  <c r="R13" i="1" s="1"/>
  <c r="S15" i="2"/>
  <c r="T14" i="2" s="1"/>
  <c r="B23" i="2"/>
  <c r="Q22" i="2"/>
  <c r="R22" i="2" s="1"/>
  <c r="T22" i="2" s="1"/>
  <c r="P15" i="1"/>
  <c r="Q15" i="1" s="1"/>
  <c r="R14" i="1"/>
  <c r="L16" i="1"/>
  <c r="M16" i="1"/>
  <c r="C18" i="1"/>
  <c r="E18" i="1" s="1"/>
  <c r="J17" i="1"/>
  <c r="N17" i="1" s="1"/>
  <c r="T16" i="2" l="1"/>
  <c r="T15" i="2"/>
  <c r="T17" i="2"/>
  <c r="T18" i="2"/>
  <c r="B24" i="2"/>
  <c r="Q23" i="2"/>
  <c r="R23" i="2" s="1"/>
  <c r="T23" i="2" s="1"/>
  <c r="P16" i="1"/>
  <c r="Q16" i="1" s="1"/>
  <c r="R15" i="1"/>
  <c r="L17" i="1"/>
  <c r="M17" i="1"/>
  <c r="D20" i="1"/>
  <c r="O19" i="1"/>
  <c r="J18" i="1"/>
  <c r="N18" i="1" s="1"/>
  <c r="S25" i="2" l="1"/>
  <c r="B25" i="2"/>
  <c r="Q24" i="2"/>
  <c r="R24" i="2" s="1"/>
  <c r="P17" i="1"/>
  <c r="Q17" i="1" s="1"/>
  <c r="R16" i="1"/>
  <c r="L18" i="1"/>
  <c r="M18" i="1"/>
  <c r="N19" i="1"/>
  <c r="C20" i="1"/>
  <c r="E20" i="1" s="1"/>
  <c r="K20" i="1"/>
  <c r="O20" i="1" s="1"/>
  <c r="D21" i="1"/>
  <c r="B26" i="2" l="1"/>
  <c r="Q25" i="2"/>
  <c r="R25" i="2" s="1"/>
  <c r="T25" i="2" s="1"/>
  <c r="T24" i="2"/>
  <c r="P18" i="1"/>
  <c r="Q18" i="1" s="1"/>
  <c r="R17" i="1"/>
  <c r="L19" i="1"/>
  <c r="M19" i="1"/>
  <c r="K21" i="1"/>
  <c r="O21" i="1" s="1"/>
  <c r="D22" i="1"/>
  <c r="J20" i="1"/>
  <c r="N20" i="1" s="1"/>
  <c r="C21" i="1"/>
  <c r="E21" i="1" s="1"/>
  <c r="P19" i="1" l="1"/>
  <c r="Q19" i="1" s="1"/>
  <c r="B27" i="2"/>
  <c r="Q26" i="2"/>
  <c r="R26" i="2" s="1"/>
  <c r="T26" i="2" s="1"/>
  <c r="R18" i="1"/>
  <c r="S20" i="1" s="1"/>
  <c r="L20" i="1"/>
  <c r="M20" i="1"/>
  <c r="C22" i="1"/>
  <c r="E22" i="1" s="1"/>
  <c r="J21" i="1"/>
  <c r="N21" i="1" s="1"/>
  <c r="D23" i="1"/>
  <c r="K23" i="1" s="1"/>
  <c r="O23" i="1" s="1"/>
  <c r="K22" i="1"/>
  <c r="O22" i="1" s="1"/>
  <c r="P20" i="1" l="1"/>
  <c r="Q20" i="1" s="1"/>
  <c r="B28" i="2"/>
  <c r="Q27" i="2"/>
  <c r="R27" i="2" s="1"/>
  <c r="R19" i="1"/>
  <c r="T19" i="1" s="1"/>
  <c r="L21" i="1"/>
  <c r="M21" i="1"/>
  <c r="K24" i="1"/>
  <c r="O24" i="1" s="1"/>
  <c r="D25" i="1"/>
  <c r="C23" i="1"/>
  <c r="J22" i="1"/>
  <c r="N22" i="1" s="1"/>
  <c r="P21" i="1" l="1"/>
  <c r="Q21" i="1" s="1"/>
  <c r="T27" i="2"/>
  <c r="B29" i="2"/>
  <c r="Q28" i="2"/>
  <c r="R28" i="2" s="1"/>
  <c r="T28" i="2" s="1"/>
  <c r="J23" i="1"/>
  <c r="N23" i="1" s="1"/>
  <c r="E23" i="1"/>
  <c r="R20" i="1"/>
  <c r="T20" i="1" s="1"/>
  <c r="L22" i="1"/>
  <c r="M22" i="1"/>
  <c r="K25" i="1"/>
  <c r="O25" i="1" s="1"/>
  <c r="D26" i="1"/>
  <c r="J24" i="1"/>
  <c r="N24" i="1" s="1"/>
  <c r="C25" i="1"/>
  <c r="E25" i="1" s="1"/>
  <c r="P22" i="1" l="1"/>
  <c r="Q22" i="1" s="1"/>
  <c r="L23" i="1"/>
  <c r="S30" i="2"/>
  <c r="B30" i="2"/>
  <c r="Q29" i="2"/>
  <c r="R29" i="2" s="1"/>
  <c r="M23" i="1"/>
  <c r="R21" i="1"/>
  <c r="T21" i="1" s="1"/>
  <c r="L24" i="1"/>
  <c r="M24" i="1"/>
  <c r="C26" i="1"/>
  <c r="E26" i="1" s="1"/>
  <c r="J25" i="1"/>
  <c r="N25" i="1" s="1"/>
  <c r="D27" i="1"/>
  <c r="K26" i="1"/>
  <c r="O26" i="1" s="1"/>
  <c r="P24" i="1" l="1"/>
  <c r="Q24" i="1" s="1"/>
  <c r="P23" i="1"/>
  <c r="Q23" i="1" s="1"/>
  <c r="R23" i="1" s="1"/>
  <c r="T23" i="1" s="1"/>
  <c r="T29" i="2"/>
  <c r="B31" i="2"/>
  <c r="Q30" i="2"/>
  <c r="R30" i="2" s="1"/>
  <c r="T30" i="2" s="1"/>
  <c r="R22" i="1"/>
  <c r="T22" i="1" s="1"/>
  <c r="L25" i="1"/>
  <c r="M25" i="1"/>
  <c r="D28" i="1"/>
  <c r="K28" i="1" s="1"/>
  <c r="O28" i="1" s="1"/>
  <c r="K27" i="1"/>
  <c r="O27" i="1" s="1"/>
  <c r="D30" i="1"/>
  <c r="K29" i="1"/>
  <c r="O29" i="1" s="1"/>
  <c r="C27" i="1"/>
  <c r="E27" i="1" s="1"/>
  <c r="J26" i="1"/>
  <c r="N26" i="1" s="1"/>
  <c r="P25" i="1" l="1"/>
  <c r="Q25" i="1" s="1"/>
  <c r="S25" i="1"/>
  <c r="B32" i="2"/>
  <c r="Q31" i="2"/>
  <c r="R31" i="2" s="1"/>
  <c r="T31" i="2" s="1"/>
  <c r="R24" i="1"/>
  <c r="L26" i="1"/>
  <c r="M26" i="1"/>
  <c r="K30" i="1"/>
  <c r="O30" i="1" s="1"/>
  <c r="D31" i="1"/>
  <c r="J29" i="1"/>
  <c r="N29" i="1" s="1"/>
  <c r="C30" i="1"/>
  <c r="E30" i="1" s="1"/>
  <c r="J27" i="1"/>
  <c r="N27" i="1" s="1"/>
  <c r="C28" i="1"/>
  <c r="E28" i="1" s="1"/>
  <c r="P26" i="1" l="1"/>
  <c r="Q26" i="1" s="1"/>
  <c r="T24" i="1"/>
  <c r="B33" i="2"/>
  <c r="Q33" i="2" s="1"/>
  <c r="R33" i="2" s="1"/>
  <c r="T33" i="2" s="1"/>
  <c r="Q32" i="2"/>
  <c r="R32" i="2" s="1"/>
  <c r="T32" i="2" s="1"/>
  <c r="R25" i="1"/>
  <c r="T25" i="1" s="1"/>
  <c r="L29" i="1"/>
  <c r="M29" i="1"/>
  <c r="L27" i="1"/>
  <c r="M27" i="1"/>
  <c r="J30" i="1"/>
  <c r="N30" i="1" s="1"/>
  <c r="C31" i="1"/>
  <c r="E31" i="1" s="1"/>
  <c r="J28" i="1"/>
  <c r="N28" i="1" s="1"/>
  <c r="D32" i="1"/>
  <c r="K31" i="1"/>
  <c r="O31" i="1" s="1"/>
  <c r="P27" i="1" l="1"/>
  <c r="Q27" i="1" s="1"/>
  <c r="P29" i="1"/>
  <c r="Q29" i="1" s="1"/>
  <c r="R26" i="1"/>
  <c r="T26" i="1" s="1"/>
  <c r="L28" i="1"/>
  <c r="M28" i="1"/>
  <c r="L30" i="1"/>
  <c r="M30" i="1"/>
  <c r="D33" i="1"/>
  <c r="K33" i="1" s="1"/>
  <c r="O33" i="1" s="1"/>
  <c r="K32" i="1"/>
  <c r="O32" i="1" s="1"/>
  <c r="J31" i="1"/>
  <c r="N31" i="1" s="1"/>
  <c r="C32" i="1"/>
  <c r="E32" i="1" s="1"/>
  <c r="P30" i="1" l="1"/>
  <c r="Q30" i="1" s="1"/>
  <c r="P28" i="1"/>
  <c r="Q28" i="1" s="1"/>
  <c r="R29" i="1"/>
  <c r="R27" i="1"/>
  <c r="T27" i="1" s="1"/>
  <c r="L31" i="1"/>
  <c r="M31" i="1"/>
  <c r="C33" i="1"/>
  <c r="J32" i="1"/>
  <c r="N32" i="1" s="1"/>
  <c r="P31" i="1" l="1"/>
  <c r="Q31" i="1" s="1"/>
  <c r="J33" i="1"/>
  <c r="N33" i="1" s="1"/>
  <c r="E33" i="1"/>
  <c r="R30" i="1"/>
  <c r="R28" i="1"/>
  <c r="T28" i="1" s="1"/>
  <c r="S30" i="1"/>
  <c r="T29" i="1" s="1"/>
  <c r="L32" i="1"/>
  <c r="M32" i="1"/>
  <c r="M33" i="1" l="1"/>
  <c r="P32" i="1"/>
  <c r="Q32" i="1" s="1"/>
  <c r="L33" i="1"/>
  <c r="R31" i="1"/>
  <c r="T31" i="1" s="1"/>
  <c r="T30" i="1"/>
  <c r="Q8" i="1"/>
  <c r="R8" i="1" s="1"/>
  <c r="R9" i="1"/>
  <c r="S15" i="1" s="1"/>
  <c r="P33" i="1" l="1"/>
  <c r="Q33" i="1" s="1"/>
  <c r="R33" i="1" s="1"/>
  <c r="T33" i="1" s="1"/>
  <c r="S10" i="1"/>
  <c r="T10" i="1" s="1"/>
  <c r="T8" i="1"/>
  <c r="R32" i="1"/>
  <c r="T32" i="1" s="1"/>
  <c r="T18" i="1"/>
  <c r="T14" i="1"/>
  <c r="T16" i="1"/>
  <c r="T15" i="1"/>
  <c r="T17" i="1"/>
  <c r="T9" i="1" l="1"/>
  <c r="T11" i="1"/>
  <c r="T13" i="1"/>
  <c r="T12" i="1"/>
</calcChain>
</file>

<file path=xl/sharedStrings.xml><?xml version="1.0" encoding="utf-8"?>
<sst xmlns="http://schemas.openxmlformats.org/spreadsheetml/2006/main" count="86" uniqueCount="51">
  <si>
    <t>Max Z=2x+y</t>
  </si>
  <si>
    <t>Lím x</t>
  </si>
  <si>
    <t>0&lt;=x&lt;=75/2</t>
  </si>
  <si>
    <t>media_x</t>
  </si>
  <si>
    <t>Solucion</t>
  </si>
  <si>
    <t>Solver</t>
  </si>
  <si>
    <t>s.a.</t>
  </si>
  <si>
    <t>Lim y</t>
  </si>
  <si>
    <t>0&lt;=y&lt;=25</t>
  </si>
  <si>
    <t>media_y</t>
  </si>
  <si>
    <t>x</t>
  </si>
  <si>
    <t>3x+5y&lt;=100</t>
  </si>
  <si>
    <t>y</t>
  </si>
  <si>
    <t>2x+3y&lt;=75</t>
  </si>
  <si>
    <t>sigma x</t>
  </si>
  <si>
    <t>Z</t>
  </si>
  <si>
    <t>x,y&gt;=0</t>
  </si>
  <si>
    <t>sigma y</t>
  </si>
  <si>
    <t>Iteración</t>
  </si>
  <si>
    <t>T</t>
  </si>
  <si>
    <t>Solución de prueba obtenida, x</t>
  </si>
  <si>
    <t>Solución de prueba obtenida, y</t>
  </si>
  <si>
    <t>Zc</t>
  </si>
  <si>
    <t>#aleat x</t>
  </si>
  <si>
    <t>#aleat y</t>
  </si>
  <si>
    <t>Observacion aleatoria, x</t>
  </si>
  <si>
    <t>Observacion aleatoria, y</t>
  </si>
  <si>
    <t>r1</t>
  </si>
  <si>
    <t>r2</t>
  </si>
  <si>
    <t>r3</t>
  </si>
  <si>
    <t>r4</t>
  </si>
  <si>
    <t>Zn=f(xj)</t>
  </si>
  <si>
    <t>(Zn-Zc)/T</t>
  </si>
  <si>
    <t>Prob. Acept</t>
  </si>
  <si>
    <t>Que sea mayor a P para elegirlo</t>
  </si>
  <si>
    <t>Decisión</t>
  </si>
  <si>
    <t>Prob &gt;</t>
  </si>
  <si>
    <t>Prob</t>
  </si>
  <si>
    <t>Max Z=2a+3b</t>
  </si>
  <si>
    <t>Lím a</t>
  </si>
  <si>
    <t>0&lt;=a&lt;=10</t>
  </si>
  <si>
    <t>media_a =</t>
  </si>
  <si>
    <t>Lim b</t>
  </si>
  <si>
    <t>0&lt;=b&lt;=15</t>
  </si>
  <si>
    <t>media_b =</t>
  </si>
  <si>
    <t>a</t>
  </si>
  <si>
    <t>5a+10b&lt;=45</t>
  </si>
  <si>
    <t>b</t>
  </si>
  <si>
    <t>3a+2b&lt;=30</t>
  </si>
  <si>
    <t>sigma a =</t>
  </si>
  <si>
    <t>sigma 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</si>
</sst>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opLeftCell="D1" zoomScaleNormal="100" workbookViewId="0">
      <selection activeCell="F19" sqref="F19:G23"/>
    </sheetView>
  </sheetViews>
  <sheetFormatPr baseColWidth="10" defaultColWidth="11.44140625" defaultRowHeight="14.4" x14ac:dyDescent="0.3"/>
  <cols>
    <col min="6" max="7" width="11.88671875" bestFit="1" customWidth="1"/>
    <col min="20" max="20" width="11.44140625" style="11"/>
  </cols>
  <sheetData>
    <row r="1" spans="1:20" x14ac:dyDescent="0.3">
      <c r="A1" s="7" t="s">
        <v>0</v>
      </c>
      <c r="C1" t="s">
        <v>1</v>
      </c>
      <c r="D1" t="s">
        <v>2</v>
      </c>
      <c r="E1" t="s">
        <v>3</v>
      </c>
      <c r="F1">
        <f>(75/2-0)/2</f>
        <v>18.75</v>
      </c>
      <c r="I1" s="1" t="s">
        <v>4</v>
      </c>
      <c r="J1" s="1" t="s">
        <v>5</v>
      </c>
    </row>
    <row r="2" spans="1:20" x14ac:dyDescent="0.3">
      <c r="A2" s="7" t="s">
        <v>6</v>
      </c>
      <c r="C2" t="s">
        <v>7</v>
      </c>
      <c r="D2" t="s">
        <v>8</v>
      </c>
      <c r="E2" t="s">
        <v>9</v>
      </c>
      <c r="F2">
        <f>(25-0)/2</f>
        <v>12.5</v>
      </c>
      <c r="I2" s="1" t="s">
        <v>10</v>
      </c>
      <c r="J2" s="1">
        <v>33.333333000000003</v>
      </c>
    </row>
    <row r="3" spans="1:20" x14ac:dyDescent="0.3">
      <c r="A3" s="7" t="s">
        <v>11</v>
      </c>
      <c r="I3" s="1" t="s">
        <v>12</v>
      </c>
      <c r="J3" s="1">
        <v>0</v>
      </c>
    </row>
    <row r="4" spans="1:20" x14ac:dyDescent="0.3">
      <c r="A4" s="7" t="s">
        <v>13</v>
      </c>
      <c r="E4" t="s">
        <v>14</v>
      </c>
      <c r="F4">
        <f>(75/2)/6</f>
        <v>6.25</v>
      </c>
      <c r="I4" s="1" t="s">
        <v>15</v>
      </c>
      <c r="J4" s="1">
        <v>66.666666000000006</v>
      </c>
    </row>
    <row r="5" spans="1:20" x14ac:dyDescent="0.3">
      <c r="A5" s="7" t="s">
        <v>16</v>
      </c>
      <c r="E5" t="s">
        <v>17</v>
      </c>
      <c r="F5">
        <f>25/6</f>
        <v>4.166666666666667</v>
      </c>
    </row>
    <row r="7" spans="1:20" ht="43.2" x14ac:dyDescent="0.3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10</v>
      </c>
      <c r="K7" s="2" t="s">
        <v>12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</row>
    <row r="8" spans="1:20" x14ac:dyDescent="0.3">
      <c r="A8" s="3">
        <v>0</v>
      </c>
      <c r="B8" s="4"/>
      <c r="C8" s="4">
        <f>F1</f>
        <v>18.75</v>
      </c>
      <c r="D8" s="4">
        <f>F2</f>
        <v>12.5</v>
      </c>
      <c r="E8" s="5">
        <f>2*C8+D8</f>
        <v>50</v>
      </c>
      <c r="F8" s="5">
        <v>0.40277572501196202</v>
      </c>
      <c r="G8" s="5">
        <v>0.16896300103429018</v>
      </c>
      <c r="H8" s="9">
        <f>_xlfn.NORM.INV(F8,0,F$4)</f>
        <v>-1.5385559404489308</v>
      </c>
      <c r="I8" s="9">
        <f>_xlfn.NORM.INV(G8,0,F$5)</f>
        <v>-3.9927968346340657</v>
      </c>
      <c r="J8" s="4">
        <f>C8+H8</f>
        <v>17.21144405955107</v>
      </c>
      <c r="K8" s="5">
        <f>D8+I8</f>
        <v>8.5072031653659348</v>
      </c>
      <c r="L8" s="5">
        <f>IF((3*J8+5*K8)&lt;=100,1,0)</f>
        <v>1</v>
      </c>
      <c r="M8" s="5">
        <f>IF((2*J8+3*K8)&lt;=75,1,0)</f>
        <v>1</v>
      </c>
      <c r="N8" s="5">
        <f>IF(J8&gt;0,1,0)</f>
        <v>1</v>
      </c>
      <c r="O8" s="5">
        <f>IF(K8&gt;0,1,0)</f>
        <v>1</v>
      </c>
      <c r="P8" s="5">
        <f t="shared" ref="P8:P33" si="0">IF((L8*M8*N8*O8)=1,2*J8+K8,"X")</f>
        <v>42.930091284468077</v>
      </c>
      <c r="Q8" s="4">
        <f t="shared" ref="Q8" si="1">(P8-E8)/(0.2*E8)</f>
        <v>-0.70699087155319229</v>
      </c>
      <c r="R8" s="5">
        <f>EXP(Q8)</f>
        <v>0.49312584611880589</v>
      </c>
      <c r="T8" s="11" t="str">
        <f>IF(R8&gt;0,"ACEPTAR","X")</f>
        <v>ACEPTAR</v>
      </c>
    </row>
    <row r="9" spans="1:20" x14ac:dyDescent="0.3">
      <c r="A9" s="6">
        <f>A8+1</f>
        <v>1</v>
      </c>
      <c r="B9" s="6">
        <f>0.2*E8</f>
        <v>10</v>
      </c>
      <c r="C9" s="6"/>
      <c r="D9" s="6"/>
      <c r="E9" s="5">
        <f t="shared" ref="E9:E33" si="2">2*C9+D9</f>
        <v>0</v>
      </c>
      <c r="F9" s="5">
        <v>0.53978576928240651</v>
      </c>
      <c r="G9" s="5">
        <v>0.60568928488698393</v>
      </c>
      <c r="H9" s="9">
        <f>_xlfn.NORM.INV(F9,0,F$4)</f>
        <v>0.62433764482591569</v>
      </c>
      <c r="I9" s="9">
        <f>_xlfn.NORM.INV(G9,0,F$5)</f>
        <v>1.1170882897218612</v>
      </c>
      <c r="J9" s="6">
        <f t="shared" ref="J9:K24" si="3">C9+H9</f>
        <v>0.62433764482591569</v>
      </c>
      <c r="K9" s="6">
        <f t="shared" si="3"/>
        <v>1.1170882897218612</v>
      </c>
      <c r="L9" s="5">
        <f t="shared" ref="L9:L33" si="4">IF((3*J9+5*K9)&lt;=100,1,0)</f>
        <v>1</v>
      </c>
      <c r="M9" s="5">
        <f t="shared" ref="M9:M33" si="5">IF((2*J9+3*K9)&lt;=75,1,0)</f>
        <v>1</v>
      </c>
      <c r="N9" s="5">
        <f t="shared" ref="N9:N33" si="6">IF(J9&gt;0,1,0)</f>
        <v>1</v>
      </c>
      <c r="O9" s="5">
        <f t="shared" ref="O9:O33" si="7">IF(K9&gt;0,1,0)</f>
        <v>1</v>
      </c>
      <c r="P9" s="5">
        <f t="shared" si="0"/>
        <v>2.3657635793736924</v>
      </c>
      <c r="Q9" s="10">
        <f>(P9-E9)/B9</f>
        <v>0.23657635793736925</v>
      </c>
      <c r="R9" s="6">
        <f t="shared" ref="R9:R33" si="8">EXP(Q9)</f>
        <v>1.2669042901253016</v>
      </c>
      <c r="S9" t="s">
        <v>36</v>
      </c>
      <c r="T9" s="11" t="str">
        <f>IF(R9&gt;S$10,"ACEPTAR","X")</f>
        <v>ACEPTAR</v>
      </c>
    </row>
    <row r="10" spans="1:20" x14ac:dyDescent="0.3">
      <c r="A10" s="6">
        <v>2</v>
      </c>
      <c r="B10" s="6">
        <f>B9</f>
        <v>10</v>
      </c>
      <c r="C10" s="6">
        <f t="shared" ref="C10:D13" si="9">C9</f>
        <v>0</v>
      </c>
      <c r="D10" s="6">
        <f t="shared" si="9"/>
        <v>0</v>
      </c>
      <c r="E10" s="5">
        <f t="shared" si="2"/>
        <v>0</v>
      </c>
      <c r="F10" s="5">
        <v>0.99246908222886643</v>
      </c>
      <c r="G10" s="5">
        <v>0.72891180790781485</v>
      </c>
      <c r="H10" s="9">
        <f t="shared" ref="H10:H33" si="10">_xlfn.NORM.INV(F10,0,F$4)</f>
        <v>15.193055129534889</v>
      </c>
      <c r="I10" s="9">
        <f t="shared" ref="I10:I33" si="11">_xlfn.NORM.INV(G10,0,F$5)</f>
        <v>2.5396882728515591</v>
      </c>
      <c r="J10" s="6">
        <f t="shared" si="3"/>
        <v>15.193055129534889</v>
      </c>
      <c r="K10" s="6">
        <f t="shared" si="3"/>
        <v>2.5396882728515591</v>
      </c>
      <c r="L10" s="5">
        <f t="shared" si="4"/>
        <v>1</v>
      </c>
      <c r="M10" s="5">
        <f t="shared" si="5"/>
        <v>1</v>
      </c>
      <c r="N10" s="5">
        <f t="shared" si="6"/>
        <v>1</v>
      </c>
      <c r="O10" s="5">
        <f t="shared" si="7"/>
        <v>1</v>
      </c>
      <c r="P10" s="5">
        <f t="shared" si="0"/>
        <v>32.925798531921338</v>
      </c>
      <c r="Q10" s="10">
        <f t="shared" ref="Q10:Q33" si="12">(P10-E10)/B10</f>
        <v>3.2925798531921338</v>
      </c>
      <c r="R10" s="6">
        <f t="shared" si="8"/>
        <v>26.91220370850673</v>
      </c>
      <c r="S10">
        <f>MAX(R8)</f>
        <v>0.49312584611880589</v>
      </c>
      <c r="T10" s="11" t="str">
        <f t="shared" ref="T10:T13" si="13">IF(R10&gt;S$10,"ACEPTAR","X")</f>
        <v>ACEPTAR</v>
      </c>
    </row>
    <row r="11" spans="1:20" x14ac:dyDescent="0.3">
      <c r="A11" s="6">
        <v>3</v>
      </c>
      <c r="B11" s="6">
        <f t="shared" ref="B11:B13" si="14">B10</f>
        <v>10</v>
      </c>
      <c r="C11" s="6">
        <f t="shared" si="9"/>
        <v>0</v>
      </c>
      <c r="D11" s="6">
        <f t="shared" si="9"/>
        <v>0</v>
      </c>
      <c r="E11" s="5">
        <f t="shared" si="2"/>
        <v>0</v>
      </c>
      <c r="F11" s="5">
        <v>0.94126582027321104</v>
      </c>
      <c r="G11" s="5">
        <v>0.87570718744667819</v>
      </c>
      <c r="H11" s="9">
        <f t="shared" si="10"/>
        <v>9.7843045205343646</v>
      </c>
      <c r="I11" s="9">
        <f t="shared" si="11"/>
        <v>4.8074649361554904</v>
      </c>
      <c r="J11" s="6">
        <f t="shared" si="3"/>
        <v>9.7843045205343646</v>
      </c>
      <c r="K11" s="6">
        <f t="shared" si="3"/>
        <v>4.8074649361554904</v>
      </c>
      <c r="L11" s="5">
        <f t="shared" si="4"/>
        <v>1</v>
      </c>
      <c r="M11" s="5">
        <f t="shared" si="5"/>
        <v>1</v>
      </c>
      <c r="N11" s="5">
        <f t="shared" si="6"/>
        <v>1</v>
      </c>
      <c r="O11" s="5">
        <f t="shared" si="7"/>
        <v>1</v>
      </c>
      <c r="P11" s="5">
        <f t="shared" si="0"/>
        <v>24.37607397722422</v>
      </c>
      <c r="Q11" s="10">
        <f t="shared" si="12"/>
        <v>2.437607397722422</v>
      </c>
      <c r="R11" s="6">
        <f t="shared" si="8"/>
        <v>11.445623132181122</v>
      </c>
      <c r="T11" s="11" t="str">
        <f t="shared" si="13"/>
        <v>ACEPTAR</v>
      </c>
    </row>
    <row r="12" spans="1:20" x14ac:dyDescent="0.3">
      <c r="A12" s="6">
        <v>4</v>
      </c>
      <c r="B12" s="6">
        <f t="shared" si="14"/>
        <v>10</v>
      </c>
      <c r="C12" s="6">
        <f t="shared" si="9"/>
        <v>0</v>
      </c>
      <c r="D12" s="6">
        <f t="shared" si="9"/>
        <v>0</v>
      </c>
      <c r="E12" s="5">
        <f t="shared" si="2"/>
        <v>0</v>
      </c>
      <c r="F12" s="5">
        <v>0.82168357937870717</v>
      </c>
      <c r="G12" s="5">
        <v>0.54612092488323605</v>
      </c>
      <c r="H12" s="9">
        <f t="shared" si="10"/>
        <v>5.7612507933263428</v>
      </c>
      <c r="I12" s="9">
        <f t="shared" si="11"/>
        <v>0.4827781123236668</v>
      </c>
      <c r="J12" s="6">
        <f t="shared" si="3"/>
        <v>5.7612507933263428</v>
      </c>
      <c r="K12" s="6">
        <f t="shared" si="3"/>
        <v>0.4827781123236668</v>
      </c>
      <c r="L12" s="5">
        <f t="shared" si="4"/>
        <v>1</v>
      </c>
      <c r="M12" s="5">
        <f t="shared" si="5"/>
        <v>1</v>
      </c>
      <c r="N12" s="5">
        <f t="shared" si="6"/>
        <v>1</v>
      </c>
      <c r="O12" s="5">
        <f t="shared" si="7"/>
        <v>1</v>
      </c>
      <c r="P12" s="5">
        <f t="shared" si="0"/>
        <v>12.005279698976352</v>
      </c>
      <c r="Q12" s="10">
        <f t="shared" si="12"/>
        <v>1.2005279698976352</v>
      </c>
      <c r="R12" s="6">
        <f t="shared" si="8"/>
        <v>3.3218703073548004</v>
      </c>
      <c r="T12" s="11" t="str">
        <f t="shared" si="13"/>
        <v>ACEPTAR</v>
      </c>
    </row>
    <row r="13" spans="1:20" x14ac:dyDescent="0.3">
      <c r="A13" s="6">
        <v>5</v>
      </c>
      <c r="B13" s="6">
        <f t="shared" si="14"/>
        <v>10</v>
      </c>
      <c r="C13" s="6">
        <f t="shared" si="9"/>
        <v>0</v>
      </c>
      <c r="D13" s="6">
        <f t="shared" si="9"/>
        <v>0</v>
      </c>
      <c r="E13" s="5">
        <f t="shared" si="2"/>
        <v>0</v>
      </c>
      <c r="F13" s="5">
        <v>0.79436036454437164</v>
      </c>
      <c r="G13" s="5">
        <v>0.88173071836180783</v>
      </c>
      <c r="H13" s="9">
        <f t="shared" si="10"/>
        <v>5.1352779483553688</v>
      </c>
      <c r="I13" s="9">
        <f t="shared" si="11"/>
        <v>4.9320125801111852</v>
      </c>
      <c r="J13" s="6">
        <f t="shared" si="3"/>
        <v>5.1352779483553688</v>
      </c>
      <c r="K13" s="6">
        <f t="shared" si="3"/>
        <v>4.9320125801111852</v>
      </c>
      <c r="L13" s="5">
        <f t="shared" si="4"/>
        <v>1</v>
      </c>
      <c r="M13" s="5">
        <f t="shared" si="5"/>
        <v>1</v>
      </c>
      <c r="N13" s="5">
        <f t="shared" si="6"/>
        <v>1</v>
      </c>
      <c r="O13" s="5">
        <f t="shared" si="7"/>
        <v>1</v>
      </c>
      <c r="P13" s="5">
        <f t="shared" si="0"/>
        <v>15.202568476821924</v>
      </c>
      <c r="Q13" s="10">
        <f t="shared" si="12"/>
        <v>1.5202568476821923</v>
      </c>
      <c r="R13" s="6">
        <f t="shared" si="8"/>
        <v>4.5733997114154272</v>
      </c>
      <c r="T13" s="11" t="str">
        <f t="shared" si="13"/>
        <v>ACEPTAR</v>
      </c>
    </row>
    <row r="14" spans="1:20" x14ac:dyDescent="0.3">
      <c r="A14" s="5">
        <v>6</v>
      </c>
      <c r="B14" s="5">
        <f>0.5*B13</f>
        <v>5</v>
      </c>
      <c r="C14" s="5"/>
      <c r="D14" s="5"/>
      <c r="E14" s="5">
        <f t="shared" si="2"/>
        <v>0</v>
      </c>
      <c r="F14" s="5">
        <v>0.97823613962949074</v>
      </c>
      <c r="G14" s="5">
        <v>0.60901225116514768</v>
      </c>
      <c r="H14" s="9">
        <f t="shared" si="10"/>
        <v>12.616315510028084</v>
      </c>
      <c r="I14" s="9">
        <f t="shared" si="11"/>
        <v>1.1531064353994658</v>
      </c>
      <c r="J14" s="5">
        <f t="shared" si="3"/>
        <v>12.616315510028084</v>
      </c>
      <c r="K14" s="5">
        <f t="shared" si="3"/>
        <v>1.1531064353994658</v>
      </c>
      <c r="L14" s="5">
        <f t="shared" si="4"/>
        <v>1</v>
      </c>
      <c r="M14" s="5">
        <f t="shared" si="5"/>
        <v>1</v>
      </c>
      <c r="N14" s="5">
        <f t="shared" si="6"/>
        <v>1</v>
      </c>
      <c r="O14" s="5">
        <f t="shared" si="7"/>
        <v>1</v>
      </c>
      <c r="P14" s="5">
        <f t="shared" si="0"/>
        <v>26.385737455455633</v>
      </c>
      <c r="Q14" s="10">
        <f t="shared" si="12"/>
        <v>5.2771474910911262</v>
      </c>
      <c r="R14" s="5">
        <f t="shared" si="8"/>
        <v>195.81052668572545</v>
      </c>
      <c r="S14" t="s">
        <v>36</v>
      </c>
      <c r="T14" s="11" t="str">
        <f>IF(R14&gt;S$15,"ACEPTAR","X")</f>
        <v>ACEPTAR</v>
      </c>
    </row>
    <row r="15" spans="1:20" x14ac:dyDescent="0.3">
      <c r="A15" s="5">
        <v>7</v>
      </c>
      <c r="B15" s="5">
        <f>B14</f>
        <v>5</v>
      </c>
      <c r="C15" s="5">
        <f>C14</f>
        <v>0</v>
      </c>
      <c r="D15" s="5">
        <f>D14</f>
        <v>0</v>
      </c>
      <c r="E15" s="5">
        <f t="shared" si="2"/>
        <v>0</v>
      </c>
      <c r="F15" s="5">
        <v>0.97443442248977608</v>
      </c>
      <c r="G15" s="5">
        <v>0.67927516253418652</v>
      </c>
      <c r="H15" s="9">
        <f t="shared" si="10"/>
        <v>12.189858670631336</v>
      </c>
      <c r="I15" s="9">
        <f t="shared" si="11"/>
        <v>1.9403036228956678</v>
      </c>
      <c r="J15" s="5">
        <f t="shared" si="3"/>
        <v>12.189858670631336</v>
      </c>
      <c r="K15" s="5">
        <f t="shared" si="3"/>
        <v>1.9403036228956678</v>
      </c>
      <c r="L15" s="5">
        <f t="shared" si="4"/>
        <v>1</v>
      </c>
      <c r="M15" s="5">
        <f t="shared" si="5"/>
        <v>1</v>
      </c>
      <c r="N15" s="5">
        <f t="shared" si="6"/>
        <v>1</v>
      </c>
      <c r="O15" s="5">
        <f t="shared" si="7"/>
        <v>1</v>
      </c>
      <c r="P15" s="5">
        <f t="shared" si="0"/>
        <v>26.320020964158342</v>
      </c>
      <c r="Q15" s="10">
        <f t="shared" si="12"/>
        <v>5.2640041928316688</v>
      </c>
      <c r="R15" s="5">
        <f t="shared" si="8"/>
        <v>193.25376944838166</v>
      </c>
      <c r="S15">
        <f>MAX(R9:R13)</f>
        <v>26.91220370850673</v>
      </c>
      <c r="T15" s="11" t="str">
        <f t="shared" ref="T15:T18" si="15">IF(R15&gt;S$15,"ACEPTAR","X")</f>
        <v>ACEPTAR</v>
      </c>
    </row>
    <row r="16" spans="1:20" x14ac:dyDescent="0.3">
      <c r="A16" s="5">
        <v>8</v>
      </c>
      <c r="B16" s="5">
        <f t="shared" ref="B16:D18" si="16">B15</f>
        <v>5</v>
      </c>
      <c r="C16" s="5">
        <f t="shared" si="16"/>
        <v>0</v>
      </c>
      <c r="D16" s="5">
        <f t="shared" si="16"/>
        <v>0</v>
      </c>
      <c r="E16" s="5">
        <f t="shared" si="2"/>
        <v>0</v>
      </c>
      <c r="F16" s="5">
        <v>0.87712071866815311</v>
      </c>
      <c r="G16" s="5">
        <v>0.82685927539187687</v>
      </c>
      <c r="H16" s="9">
        <f t="shared" si="10"/>
        <v>7.2544573358747861</v>
      </c>
      <c r="I16" s="9">
        <f t="shared" si="11"/>
        <v>3.9242772962000818</v>
      </c>
      <c r="J16" s="5">
        <f t="shared" si="3"/>
        <v>7.2544573358747861</v>
      </c>
      <c r="K16" s="5">
        <f t="shared" si="3"/>
        <v>3.9242772962000818</v>
      </c>
      <c r="L16" s="5">
        <f t="shared" si="4"/>
        <v>1</v>
      </c>
      <c r="M16" s="5">
        <f t="shared" si="5"/>
        <v>1</v>
      </c>
      <c r="N16" s="5">
        <f t="shared" si="6"/>
        <v>1</v>
      </c>
      <c r="O16" s="5">
        <f t="shared" si="7"/>
        <v>1</v>
      </c>
      <c r="P16" s="5">
        <f t="shared" si="0"/>
        <v>18.433191967949654</v>
      </c>
      <c r="Q16" s="10">
        <f t="shared" si="12"/>
        <v>3.6866383935899307</v>
      </c>
      <c r="R16" s="5">
        <f t="shared" si="8"/>
        <v>39.910457951091274</v>
      </c>
      <c r="T16" s="11" t="str">
        <f t="shared" si="15"/>
        <v>ACEPTAR</v>
      </c>
    </row>
    <row r="17" spans="1:20" x14ac:dyDescent="0.3">
      <c r="A17" s="5">
        <v>9</v>
      </c>
      <c r="B17" s="5">
        <f t="shared" si="16"/>
        <v>5</v>
      </c>
      <c r="C17" s="5">
        <f t="shared" si="16"/>
        <v>0</v>
      </c>
      <c r="D17" s="5">
        <f t="shared" si="16"/>
        <v>0</v>
      </c>
      <c r="E17" s="5">
        <f t="shared" si="2"/>
        <v>0</v>
      </c>
      <c r="F17" s="5">
        <v>0.96262486653022084</v>
      </c>
      <c r="G17" s="5">
        <v>0.61012196184154821</v>
      </c>
      <c r="H17" s="9">
        <f t="shared" si="10"/>
        <v>11.137460324674834</v>
      </c>
      <c r="I17" s="9">
        <f t="shared" si="11"/>
        <v>1.1651538456629049</v>
      </c>
      <c r="J17" s="5">
        <f t="shared" si="3"/>
        <v>11.137460324674834</v>
      </c>
      <c r="K17" s="5">
        <f t="shared" si="3"/>
        <v>1.1651538456629049</v>
      </c>
      <c r="L17" s="5">
        <f t="shared" si="4"/>
        <v>1</v>
      </c>
      <c r="M17" s="5">
        <f t="shared" si="5"/>
        <v>1</v>
      </c>
      <c r="N17" s="5">
        <f t="shared" si="6"/>
        <v>1</v>
      </c>
      <c r="O17" s="5">
        <f t="shared" si="7"/>
        <v>1</v>
      </c>
      <c r="P17" s="5">
        <f t="shared" si="0"/>
        <v>23.440074495012571</v>
      </c>
      <c r="Q17" s="10">
        <f t="shared" si="12"/>
        <v>4.6880148990025141</v>
      </c>
      <c r="R17" s="5">
        <f t="shared" si="8"/>
        <v>108.63730958458675</v>
      </c>
      <c r="T17" s="11" t="str">
        <f t="shared" si="15"/>
        <v>ACEPTAR</v>
      </c>
    </row>
    <row r="18" spans="1:20" x14ac:dyDescent="0.3">
      <c r="A18" s="5">
        <v>10</v>
      </c>
      <c r="B18" s="5">
        <f t="shared" si="16"/>
        <v>5</v>
      </c>
      <c r="C18" s="5">
        <f t="shared" si="16"/>
        <v>0</v>
      </c>
      <c r="D18" s="5">
        <f t="shared" si="16"/>
        <v>0</v>
      </c>
      <c r="E18" s="5">
        <f t="shared" si="2"/>
        <v>0</v>
      </c>
      <c r="F18" s="5">
        <v>0.93657341338548361</v>
      </c>
      <c r="G18" s="5">
        <v>0.90065486547827123</v>
      </c>
      <c r="H18" s="9">
        <f t="shared" si="10"/>
        <v>9.5414342224530664</v>
      </c>
      <c r="I18" s="9">
        <f t="shared" si="11"/>
        <v>5.3553832814949169</v>
      </c>
      <c r="J18" s="5">
        <f t="shared" si="3"/>
        <v>9.5414342224530664</v>
      </c>
      <c r="K18" s="5">
        <f t="shared" si="3"/>
        <v>5.3553832814949169</v>
      </c>
      <c r="L18" s="5">
        <f t="shared" si="4"/>
        <v>1</v>
      </c>
      <c r="M18" s="5">
        <f t="shared" si="5"/>
        <v>1</v>
      </c>
      <c r="N18" s="5">
        <f t="shared" si="6"/>
        <v>1</v>
      </c>
      <c r="O18" s="5">
        <f t="shared" si="7"/>
        <v>1</v>
      </c>
      <c r="P18" s="5">
        <f t="shared" si="0"/>
        <v>24.438251726401049</v>
      </c>
      <c r="Q18" s="10">
        <f t="shared" si="12"/>
        <v>4.8876503452802096</v>
      </c>
      <c r="R18" s="5">
        <f t="shared" si="8"/>
        <v>132.64154578140449</v>
      </c>
      <c r="T18" s="11" t="str">
        <f t="shared" si="15"/>
        <v>ACEPTAR</v>
      </c>
    </row>
    <row r="19" spans="1:20" x14ac:dyDescent="0.3">
      <c r="A19" s="6">
        <v>11</v>
      </c>
      <c r="B19" s="6">
        <f>B18*0.5</f>
        <v>2.5</v>
      </c>
      <c r="C19" s="6"/>
      <c r="D19" s="6"/>
      <c r="E19" s="5">
        <f t="shared" si="2"/>
        <v>0</v>
      </c>
      <c r="F19" s="5">
        <f ca="1">RAND()</f>
        <v>0.92684927591052602</v>
      </c>
      <c r="G19" s="5">
        <f ca="1">RAND()</f>
        <v>0.64753422795448645</v>
      </c>
      <c r="H19" s="9">
        <f t="shared" ca="1" si="10"/>
        <v>9.0795014286808051</v>
      </c>
      <c r="I19" s="9">
        <f t="shared" ca="1" si="11"/>
        <v>1.5777994628105874</v>
      </c>
      <c r="J19" s="6">
        <f t="shared" ca="1" si="3"/>
        <v>9.0795014286808051</v>
      </c>
      <c r="K19" s="6">
        <f t="shared" ca="1" si="3"/>
        <v>1.5777994628105874</v>
      </c>
      <c r="L19" s="5">
        <f t="shared" ca="1" si="4"/>
        <v>1</v>
      </c>
      <c r="M19" s="5">
        <f t="shared" ca="1" si="5"/>
        <v>1</v>
      </c>
      <c r="N19" s="5">
        <f t="shared" ca="1" si="6"/>
        <v>1</v>
      </c>
      <c r="O19" s="5">
        <f t="shared" ca="1" si="7"/>
        <v>1</v>
      </c>
      <c r="P19" s="5">
        <f t="shared" ca="1" si="0"/>
        <v>19.736802320172199</v>
      </c>
      <c r="Q19" s="10">
        <f t="shared" ca="1" si="12"/>
        <v>7.8947209280688799</v>
      </c>
      <c r="R19" s="6">
        <f t="shared" ca="1" si="8"/>
        <v>2683.0806995304752</v>
      </c>
      <c r="S19" t="s">
        <v>36</v>
      </c>
      <c r="T19" s="11" t="str">
        <f ca="1">IF(R19&gt;S$20,"ACEPTAR","X")</f>
        <v>ACEPTAR</v>
      </c>
    </row>
    <row r="20" spans="1:20" x14ac:dyDescent="0.3">
      <c r="A20" s="6">
        <v>12</v>
      </c>
      <c r="B20" s="6">
        <f>B19</f>
        <v>2.5</v>
      </c>
      <c r="C20" s="6">
        <f t="shared" ref="C20:D23" si="17">C19</f>
        <v>0</v>
      </c>
      <c r="D20" s="6">
        <f t="shared" si="17"/>
        <v>0</v>
      </c>
      <c r="E20" s="5">
        <f t="shared" si="2"/>
        <v>0</v>
      </c>
      <c r="F20" s="5">
        <f t="shared" ref="F20:G23" ca="1" si="18">RAND()</f>
        <v>0.58428861810774624</v>
      </c>
      <c r="G20" s="5">
        <f t="shared" ca="1" si="18"/>
        <v>0.96597644194569321</v>
      </c>
      <c r="H20" s="9">
        <f t="shared" ca="1" si="10"/>
        <v>1.3304823618782144</v>
      </c>
      <c r="I20" s="9">
        <f t="shared" ca="1" si="11"/>
        <v>7.6028945117700104</v>
      </c>
      <c r="J20" s="6">
        <f t="shared" ca="1" si="3"/>
        <v>1.3304823618782144</v>
      </c>
      <c r="K20" s="6">
        <f t="shared" ca="1" si="3"/>
        <v>7.6028945117700104</v>
      </c>
      <c r="L20" s="5">
        <f t="shared" ca="1" si="4"/>
        <v>1</v>
      </c>
      <c r="M20" s="5">
        <f t="shared" ca="1" si="5"/>
        <v>1</v>
      </c>
      <c r="N20" s="5">
        <f t="shared" ca="1" si="6"/>
        <v>1</v>
      </c>
      <c r="O20" s="5">
        <f t="shared" ca="1" si="7"/>
        <v>1</v>
      </c>
      <c r="P20" s="5">
        <f t="shared" ca="1" si="0"/>
        <v>10.263859235526439</v>
      </c>
      <c r="Q20" s="10">
        <f t="shared" ca="1" si="12"/>
        <v>4.1055436942105761</v>
      </c>
      <c r="R20" s="6">
        <f t="shared" ca="1" si="8"/>
        <v>60.675724621455174</v>
      </c>
      <c r="S20">
        <f>MAX(R14:R18)</f>
        <v>195.81052668572545</v>
      </c>
      <c r="T20" s="11" t="str">
        <f t="shared" ref="T20:T23" ca="1" si="19">IF(R20&gt;S$20,"ACEPTAR","X")</f>
        <v>X</v>
      </c>
    </row>
    <row r="21" spans="1:20" x14ac:dyDescent="0.3">
      <c r="A21" s="6">
        <v>13</v>
      </c>
      <c r="B21" s="6">
        <f t="shared" ref="B21:B23" si="20">B20</f>
        <v>2.5</v>
      </c>
      <c r="C21" s="6">
        <f t="shared" si="17"/>
        <v>0</v>
      </c>
      <c r="D21" s="6">
        <f t="shared" si="17"/>
        <v>0</v>
      </c>
      <c r="E21" s="5">
        <f t="shared" si="2"/>
        <v>0</v>
      </c>
      <c r="F21" s="5">
        <f t="shared" ca="1" si="18"/>
        <v>0.19241916202819498</v>
      </c>
      <c r="G21" s="5">
        <f t="shared" ca="1" si="18"/>
        <v>0.67372580954138883</v>
      </c>
      <c r="H21" s="9">
        <f t="shared" ca="1" si="10"/>
        <v>-5.4313506324337135</v>
      </c>
      <c r="I21" s="9">
        <f t="shared" ca="1" si="11"/>
        <v>1.8759365218179747</v>
      </c>
      <c r="J21" s="6">
        <f t="shared" ca="1" si="3"/>
        <v>-5.4313506324337135</v>
      </c>
      <c r="K21" s="6">
        <f t="shared" ca="1" si="3"/>
        <v>1.8759365218179747</v>
      </c>
      <c r="L21" s="5">
        <f t="shared" ca="1" si="4"/>
        <v>1</v>
      </c>
      <c r="M21" s="5">
        <f t="shared" ca="1" si="5"/>
        <v>1</v>
      </c>
      <c r="N21" s="5">
        <f t="shared" ca="1" si="6"/>
        <v>0</v>
      </c>
      <c r="O21" s="5">
        <f t="shared" ca="1" si="7"/>
        <v>1</v>
      </c>
      <c r="P21" s="5" t="str">
        <f t="shared" ca="1" si="0"/>
        <v>X</v>
      </c>
      <c r="Q21" s="10" t="e">
        <f t="shared" ca="1" si="12"/>
        <v>#VALUE!</v>
      </c>
      <c r="R21" s="6" t="e">
        <f t="shared" ca="1" si="8"/>
        <v>#VALUE!</v>
      </c>
      <c r="T21" s="11" t="e">
        <f t="shared" ca="1" si="19"/>
        <v>#VALUE!</v>
      </c>
    </row>
    <row r="22" spans="1:20" x14ac:dyDescent="0.3">
      <c r="A22" s="6">
        <v>14</v>
      </c>
      <c r="B22" s="6">
        <f t="shared" si="20"/>
        <v>2.5</v>
      </c>
      <c r="C22" s="6">
        <f t="shared" si="17"/>
        <v>0</v>
      </c>
      <c r="D22" s="6">
        <f t="shared" si="17"/>
        <v>0</v>
      </c>
      <c r="E22" s="5">
        <f t="shared" si="2"/>
        <v>0</v>
      </c>
      <c r="F22" s="5">
        <f t="shared" ca="1" si="18"/>
        <v>6.6454358407472824E-2</v>
      </c>
      <c r="G22" s="5">
        <f t="shared" ca="1" si="18"/>
        <v>8.0276850095370778E-2</v>
      </c>
      <c r="H22" s="9">
        <f t="shared" ca="1" si="10"/>
        <v>-9.3920616877695267</v>
      </c>
      <c r="I22" s="9">
        <f t="shared" ca="1" si="11"/>
        <v>-5.8467156892547019</v>
      </c>
      <c r="J22" s="6">
        <f t="shared" ca="1" si="3"/>
        <v>-9.3920616877695267</v>
      </c>
      <c r="K22" s="6">
        <f t="shared" ca="1" si="3"/>
        <v>-5.8467156892547019</v>
      </c>
      <c r="L22" s="5">
        <f t="shared" ca="1" si="4"/>
        <v>1</v>
      </c>
      <c r="M22" s="5">
        <f t="shared" ca="1" si="5"/>
        <v>1</v>
      </c>
      <c r="N22" s="5">
        <f t="shared" ca="1" si="6"/>
        <v>0</v>
      </c>
      <c r="O22" s="5">
        <f t="shared" ca="1" si="7"/>
        <v>0</v>
      </c>
      <c r="P22" s="5" t="str">
        <f t="shared" ca="1" si="0"/>
        <v>X</v>
      </c>
      <c r="Q22" s="10" t="e">
        <f t="shared" ca="1" si="12"/>
        <v>#VALUE!</v>
      </c>
      <c r="R22" s="6" t="e">
        <f t="shared" ca="1" si="8"/>
        <v>#VALUE!</v>
      </c>
      <c r="T22" s="11" t="e">
        <f t="shared" ca="1" si="19"/>
        <v>#VALUE!</v>
      </c>
    </row>
    <row r="23" spans="1:20" x14ac:dyDescent="0.3">
      <c r="A23" s="6">
        <v>15</v>
      </c>
      <c r="B23" s="6">
        <f t="shared" si="20"/>
        <v>2.5</v>
      </c>
      <c r="C23" s="6">
        <f t="shared" si="17"/>
        <v>0</v>
      </c>
      <c r="D23" s="6">
        <f t="shared" si="17"/>
        <v>0</v>
      </c>
      <c r="E23" s="5">
        <f t="shared" si="2"/>
        <v>0</v>
      </c>
      <c r="F23" s="5">
        <f t="shared" ca="1" si="18"/>
        <v>0.20682928810283818</v>
      </c>
      <c r="G23" s="5">
        <f t="shared" ca="1" si="18"/>
        <v>0.61306082698335806</v>
      </c>
      <c r="H23" s="9">
        <f t="shared" ca="1" si="10"/>
        <v>-5.1092018381333908</v>
      </c>
      <c r="I23" s="9">
        <f t="shared" ca="1" si="11"/>
        <v>1.1971066074808927</v>
      </c>
      <c r="J23" s="6">
        <f t="shared" ca="1" si="3"/>
        <v>-5.1092018381333908</v>
      </c>
      <c r="K23" s="6">
        <f t="shared" ca="1" si="3"/>
        <v>1.1971066074808927</v>
      </c>
      <c r="L23" s="5">
        <f t="shared" ca="1" si="4"/>
        <v>1</v>
      </c>
      <c r="M23" s="5">
        <f t="shared" ca="1" si="5"/>
        <v>1</v>
      </c>
      <c r="N23" s="5">
        <f t="shared" ca="1" si="6"/>
        <v>0</v>
      </c>
      <c r="O23" s="5">
        <f t="shared" ca="1" si="7"/>
        <v>1</v>
      </c>
      <c r="P23" s="5" t="str">
        <f t="shared" ca="1" si="0"/>
        <v>X</v>
      </c>
      <c r="Q23" s="10" t="e">
        <f t="shared" ca="1" si="12"/>
        <v>#VALUE!</v>
      </c>
      <c r="R23" s="6" t="e">
        <f t="shared" ca="1" si="8"/>
        <v>#VALUE!</v>
      </c>
      <c r="T23" s="11" t="e">
        <f t="shared" ca="1" si="19"/>
        <v>#VALUE!</v>
      </c>
    </row>
    <row r="24" spans="1:20" x14ac:dyDescent="0.3">
      <c r="A24" s="5">
        <v>16</v>
      </c>
      <c r="B24" s="5">
        <f>B23/2</f>
        <v>1.25</v>
      </c>
      <c r="C24" s="5"/>
      <c r="D24" s="5"/>
      <c r="E24" s="5">
        <f t="shared" si="2"/>
        <v>0</v>
      </c>
      <c r="F24" s="5"/>
      <c r="G24" s="5"/>
      <c r="H24" s="9" t="e">
        <f t="shared" si="10"/>
        <v>#NUM!</v>
      </c>
      <c r="I24" s="9" t="e">
        <f t="shared" si="11"/>
        <v>#NUM!</v>
      </c>
      <c r="J24" s="5" t="e">
        <f t="shared" si="3"/>
        <v>#NUM!</v>
      </c>
      <c r="K24" s="5" t="e">
        <f t="shared" si="3"/>
        <v>#NUM!</v>
      </c>
      <c r="L24" s="5" t="e">
        <f t="shared" si="4"/>
        <v>#NUM!</v>
      </c>
      <c r="M24" s="5" t="e">
        <f t="shared" si="5"/>
        <v>#NUM!</v>
      </c>
      <c r="N24" s="5" t="e">
        <f t="shared" si="6"/>
        <v>#NUM!</v>
      </c>
      <c r="O24" s="5" t="e">
        <f t="shared" si="7"/>
        <v>#NUM!</v>
      </c>
      <c r="P24" s="5" t="e">
        <f t="shared" si="0"/>
        <v>#NUM!</v>
      </c>
      <c r="Q24" s="10" t="e">
        <f t="shared" si="12"/>
        <v>#NUM!</v>
      </c>
      <c r="R24" s="5" t="e">
        <f t="shared" si="8"/>
        <v>#NUM!</v>
      </c>
      <c r="S24" t="s">
        <v>37</v>
      </c>
      <c r="T24" s="11" t="e">
        <f ca="1">IF(R24&gt;S$25,"ACEPTAR","X")</f>
        <v>#NUM!</v>
      </c>
    </row>
    <row r="25" spans="1:20" x14ac:dyDescent="0.3">
      <c r="A25" s="5">
        <v>17</v>
      </c>
      <c r="B25" s="5">
        <f>B24</f>
        <v>1.25</v>
      </c>
      <c r="C25" s="5">
        <f t="shared" ref="C25:D28" si="21">C24</f>
        <v>0</v>
      </c>
      <c r="D25" s="5">
        <f t="shared" si="21"/>
        <v>0</v>
      </c>
      <c r="E25" s="5">
        <f t="shared" si="2"/>
        <v>0</v>
      </c>
      <c r="F25" s="5"/>
      <c r="G25" s="5"/>
      <c r="H25" s="9" t="e">
        <f t="shared" si="10"/>
        <v>#NUM!</v>
      </c>
      <c r="I25" s="9" t="e">
        <f t="shared" si="11"/>
        <v>#NUM!</v>
      </c>
      <c r="J25" s="5" t="e">
        <f t="shared" ref="J25:K33" si="22">C25+H25</f>
        <v>#NUM!</v>
      </c>
      <c r="K25" s="5" t="e">
        <f t="shared" si="22"/>
        <v>#NUM!</v>
      </c>
      <c r="L25" s="5" t="e">
        <f t="shared" si="4"/>
        <v>#NUM!</v>
      </c>
      <c r="M25" s="5" t="e">
        <f t="shared" si="5"/>
        <v>#NUM!</v>
      </c>
      <c r="N25" s="5" t="e">
        <f t="shared" si="6"/>
        <v>#NUM!</v>
      </c>
      <c r="O25" s="5" t="e">
        <f t="shared" si="7"/>
        <v>#NUM!</v>
      </c>
      <c r="P25" s="5" t="e">
        <f t="shared" si="0"/>
        <v>#NUM!</v>
      </c>
      <c r="Q25" s="10" t="e">
        <f t="shared" si="12"/>
        <v>#NUM!</v>
      </c>
      <c r="R25" s="5" t="e">
        <f t="shared" si="8"/>
        <v>#NUM!</v>
      </c>
      <c r="S25" t="e">
        <f ca="1">MAX(R19:R23)</f>
        <v>#VALUE!</v>
      </c>
      <c r="T25" s="11" t="e">
        <f t="shared" ref="T25:T28" ca="1" si="23">IF(R25&gt;S$25,"ACEPTAR","X")</f>
        <v>#NUM!</v>
      </c>
    </row>
    <row r="26" spans="1:20" x14ac:dyDescent="0.3">
      <c r="A26" s="5">
        <v>18</v>
      </c>
      <c r="B26" s="5">
        <f t="shared" ref="B26:B28" si="24">B25</f>
        <v>1.25</v>
      </c>
      <c r="C26" s="5">
        <f t="shared" si="21"/>
        <v>0</v>
      </c>
      <c r="D26" s="5">
        <f t="shared" si="21"/>
        <v>0</v>
      </c>
      <c r="E26" s="5">
        <f t="shared" si="2"/>
        <v>0</v>
      </c>
      <c r="F26" s="5"/>
      <c r="G26" s="5"/>
      <c r="H26" s="9" t="e">
        <f t="shared" ref="H26" si="25">_xlfn.NORM.INV(F26,0,F$4)</f>
        <v>#NUM!</v>
      </c>
      <c r="I26" s="9" t="e">
        <f t="shared" ref="I26" si="26">_xlfn.NORM.INV(G26,0,F$5)</f>
        <v>#NUM!</v>
      </c>
      <c r="J26" s="5" t="e">
        <f t="shared" si="22"/>
        <v>#NUM!</v>
      </c>
      <c r="K26" s="5" t="e">
        <f t="shared" si="22"/>
        <v>#NUM!</v>
      </c>
      <c r="L26" s="5" t="e">
        <f t="shared" si="4"/>
        <v>#NUM!</v>
      </c>
      <c r="M26" s="5" t="e">
        <f t="shared" si="5"/>
        <v>#NUM!</v>
      </c>
      <c r="N26" s="5" t="e">
        <f t="shared" si="6"/>
        <v>#NUM!</v>
      </c>
      <c r="O26" s="5" t="e">
        <f t="shared" si="7"/>
        <v>#NUM!</v>
      </c>
      <c r="P26" s="5" t="e">
        <f t="shared" si="0"/>
        <v>#NUM!</v>
      </c>
      <c r="Q26" s="10" t="e">
        <f t="shared" si="12"/>
        <v>#NUM!</v>
      </c>
      <c r="R26" s="5" t="e">
        <f t="shared" si="8"/>
        <v>#NUM!</v>
      </c>
      <c r="T26" s="11" t="e">
        <f t="shared" ca="1" si="23"/>
        <v>#NUM!</v>
      </c>
    </row>
    <row r="27" spans="1:20" x14ac:dyDescent="0.3">
      <c r="A27" s="5">
        <v>19</v>
      </c>
      <c r="B27" s="5">
        <f t="shared" si="24"/>
        <v>1.25</v>
      </c>
      <c r="C27" s="5">
        <f t="shared" si="21"/>
        <v>0</v>
      </c>
      <c r="D27" s="5">
        <f t="shared" si="21"/>
        <v>0</v>
      </c>
      <c r="E27" s="5">
        <f t="shared" si="2"/>
        <v>0</v>
      </c>
      <c r="F27" s="5"/>
      <c r="G27" s="5"/>
      <c r="H27" s="9" t="e">
        <f t="shared" si="10"/>
        <v>#NUM!</v>
      </c>
      <c r="I27" s="9" t="e">
        <f t="shared" si="11"/>
        <v>#NUM!</v>
      </c>
      <c r="J27" s="5" t="e">
        <f t="shared" si="22"/>
        <v>#NUM!</v>
      </c>
      <c r="K27" s="5" t="e">
        <f t="shared" si="22"/>
        <v>#NUM!</v>
      </c>
      <c r="L27" s="5" t="e">
        <f t="shared" si="4"/>
        <v>#NUM!</v>
      </c>
      <c r="M27" s="5" t="e">
        <f t="shared" si="5"/>
        <v>#NUM!</v>
      </c>
      <c r="N27" s="5" t="e">
        <f t="shared" si="6"/>
        <v>#NUM!</v>
      </c>
      <c r="O27" s="5" t="e">
        <f t="shared" si="7"/>
        <v>#NUM!</v>
      </c>
      <c r="P27" s="5" t="e">
        <f t="shared" si="0"/>
        <v>#NUM!</v>
      </c>
      <c r="Q27" s="10" t="e">
        <f t="shared" si="12"/>
        <v>#NUM!</v>
      </c>
      <c r="R27" s="5" t="e">
        <f t="shared" si="8"/>
        <v>#NUM!</v>
      </c>
      <c r="T27" s="11" t="e">
        <f t="shared" ca="1" si="23"/>
        <v>#NUM!</v>
      </c>
    </row>
    <row r="28" spans="1:20" x14ac:dyDescent="0.3">
      <c r="A28" s="5">
        <v>20</v>
      </c>
      <c r="B28" s="5">
        <f t="shared" si="24"/>
        <v>1.25</v>
      </c>
      <c r="C28" s="5">
        <f t="shared" si="21"/>
        <v>0</v>
      </c>
      <c r="D28" s="5">
        <f t="shared" si="21"/>
        <v>0</v>
      </c>
      <c r="E28" s="5">
        <f t="shared" si="2"/>
        <v>0</v>
      </c>
      <c r="F28" s="5"/>
      <c r="G28" s="5"/>
      <c r="H28" s="9" t="e">
        <f t="shared" si="10"/>
        <v>#NUM!</v>
      </c>
      <c r="I28" s="9" t="e">
        <f t="shared" si="11"/>
        <v>#NUM!</v>
      </c>
      <c r="J28" s="5" t="e">
        <f t="shared" si="22"/>
        <v>#NUM!</v>
      </c>
      <c r="K28" s="5" t="e">
        <f t="shared" si="22"/>
        <v>#NUM!</v>
      </c>
      <c r="L28" s="5" t="e">
        <f t="shared" si="4"/>
        <v>#NUM!</v>
      </c>
      <c r="M28" s="5" t="e">
        <f t="shared" si="5"/>
        <v>#NUM!</v>
      </c>
      <c r="N28" s="5" t="e">
        <f t="shared" si="6"/>
        <v>#NUM!</v>
      </c>
      <c r="O28" s="5" t="e">
        <f t="shared" si="7"/>
        <v>#NUM!</v>
      </c>
      <c r="P28" s="5" t="e">
        <f t="shared" si="0"/>
        <v>#NUM!</v>
      </c>
      <c r="Q28" s="10" t="e">
        <f t="shared" si="12"/>
        <v>#NUM!</v>
      </c>
      <c r="R28" s="5" t="e">
        <f t="shared" si="8"/>
        <v>#NUM!</v>
      </c>
      <c r="T28" s="11" t="e">
        <f t="shared" ca="1" si="23"/>
        <v>#NUM!</v>
      </c>
    </row>
    <row r="29" spans="1:20" x14ac:dyDescent="0.3">
      <c r="A29" s="6">
        <v>21</v>
      </c>
      <c r="B29" s="6">
        <f>B28/2</f>
        <v>0.625</v>
      </c>
      <c r="C29" s="6"/>
      <c r="D29" s="6"/>
      <c r="E29" s="5">
        <f t="shared" si="2"/>
        <v>0</v>
      </c>
      <c r="F29" s="5"/>
      <c r="G29" s="5"/>
      <c r="H29" s="9" t="e">
        <f t="shared" si="10"/>
        <v>#NUM!</v>
      </c>
      <c r="I29" s="9" t="e">
        <f t="shared" si="11"/>
        <v>#NUM!</v>
      </c>
      <c r="J29" s="6" t="e">
        <f t="shared" si="22"/>
        <v>#NUM!</v>
      </c>
      <c r="K29" s="6" t="e">
        <f t="shared" si="22"/>
        <v>#NUM!</v>
      </c>
      <c r="L29" s="5" t="e">
        <f t="shared" si="4"/>
        <v>#NUM!</v>
      </c>
      <c r="M29" s="5" t="e">
        <f t="shared" si="5"/>
        <v>#NUM!</v>
      </c>
      <c r="N29" s="5" t="e">
        <f t="shared" si="6"/>
        <v>#NUM!</v>
      </c>
      <c r="O29" s="5" t="e">
        <f t="shared" si="7"/>
        <v>#NUM!</v>
      </c>
      <c r="P29" s="5" t="e">
        <f t="shared" si="0"/>
        <v>#NUM!</v>
      </c>
      <c r="Q29" s="10" t="e">
        <f t="shared" si="12"/>
        <v>#NUM!</v>
      </c>
      <c r="R29" s="6" t="e">
        <f t="shared" si="8"/>
        <v>#NUM!</v>
      </c>
      <c r="S29" t="s">
        <v>37</v>
      </c>
      <c r="T29" s="11" t="e">
        <f>IF(R29&gt;S$30,"ACEPTAR","X")</f>
        <v>#NUM!</v>
      </c>
    </row>
    <row r="30" spans="1:20" x14ac:dyDescent="0.3">
      <c r="A30" s="6">
        <v>22</v>
      </c>
      <c r="B30" s="6">
        <f>B29</f>
        <v>0.625</v>
      </c>
      <c r="C30" s="6">
        <f t="shared" ref="C30:D33" si="27">C29</f>
        <v>0</v>
      </c>
      <c r="D30" s="6">
        <f t="shared" si="27"/>
        <v>0</v>
      </c>
      <c r="E30" s="5">
        <f t="shared" si="2"/>
        <v>0</v>
      </c>
      <c r="F30" s="5"/>
      <c r="G30" s="5"/>
      <c r="H30" s="9" t="e">
        <f t="shared" si="10"/>
        <v>#NUM!</v>
      </c>
      <c r="I30" s="9" t="e">
        <f t="shared" si="11"/>
        <v>#NUM!</v>
      </c>
      <c r="J30" s="6" t="e">
        <f t="shared" si="22"/>
        <v>#NUM!</v>
      </c>
      <c r="K30" s="6" t="e">
        <f t="shared" si="22"/>
        <v>#NUM!</v>
      </c>
      <c r="L30" s="5" t="e">
        <f t="shared" si="4"/>
        <v>#NUM!</v>
      </c>
      <c r="M30" s="5" t="e">
        <f t="shared" si="5"/>
        <v>#NUM!</v>
      </c>
      <c r="N30" s="5" t="e">
        <f t="shared" si="6"/>
        <v>#NUM!</v>
      </c>
      <c r="O30" s="5" t="e">
        <f t="shared" si="7"/>
        <v>#NUM!</v>
      </c>
      <c r="P30" s="5" t="e">
        <f t="shared" si="0"/>
        <v>#NUM!</v>
      </c>
      <c r="Q30" s="10" t="e">
        <f t="shared" si="12"/>
        <v>#NUM!</v>
      </c>
      <c r="R30" s="6" t="e">
        <f t="shared" si="8"/>
        <v>#NUM!</v>
      </c>
      <c r="S30" t="e">
        <f>MAX(R24:R28)</f>
        <v>#NUM!</v>
      </c>
      <c r="T30" s="11" t="e">
        <f t="shared" ref="T30:T33" si="28">IF(R30&gt;S$30,"ACEPTAR","X")</f>
        <v>#NUM!</v>
      </c>
    </row>
    <row r="31" spans="1:20" x14ac:dyDescent="0.3">
      <c r="A31" s="6">
        <v>23</v>
      </c>
      <c r="B31" s="6">
        <f t="shared" ref="B31:B33" si="29">B30</f>
        <v>0.625</v>
      </c>
      <c r="C31" s="6">
        <f t="shared" si="27"/>
        <v>0</v>
      </c>
      <c r="D31" s="6">
        <f t="shared" si="27"/>
        <v>0</v>
      </c>
      <c r="E31" s="5">
        <f t="shared" si="2"/>
        <v>0</v>
      </c>
      <c r="F31" s="5"/>
      <c r="G31" s="5"/>
      <c r="H31" s="9" t="e">
        <f t="shared" si="10"/>
        <v>#NUM!</v>
      </c>
      <c r="I31" s="9" t="e">
        <f t="shared" si="11"/>
        <v>#NUM!</v>
      </c>
      <c r="J31" s="6" t="e">
        <f t="shared" si="22"/>
        <v>#NUM!</v>
      </c>
      <c r="K31" s="6" t="e">
        <f t="shared" si="22"/>
        <v>#NUM!</v>
      </c>
      <c r="L31" s="5" t="e">
        <f t="shared" si="4"/>
        <v>#NUM!</v>
      </c>
      <c r="M31" s="5" t="e">
        <f t="shared" si="5"/>
        <v>#NUM!</v>
      </c>
      <c r="N31" s="5" t="e">
        <f t="shared" si="6"/>
        <v>#NUM!</v>
      </c>
      <c r="O31" s="5" t="e">
        <f t="shared" si="7"/>
        <v>#NUM!</v>
      </c>
      <c r="P31" s="5" t="e">
        <f t="shared" si="0"/>
        <v>#NUM!</v>
      </c>
      <c r="Q31" s="10" t="e">
        <f t="shared" si="12"/>
        <v>#NUM!</v>
      </c>
      <c r="R31" s="6" t="e">
        <f t="shared" si="8"/>
        <v>#NUM!</v>
      </c>
      <c r="T31" s="11" t="e">
        <f t="shared" si="28"/>
        <v>#NUM!</v>
      </c>
    </row>
    <row r="32" spans="1:20" x14ac:dyDescent="0.3">
      <c r="A32" s="6">
        <v>24</v>
      </c>
      <c r="B32" s="6">
        <f t="shared" si="29"/>
        <v>0.625</v>
      </c>
      <c r="C32" s="6">
        <f t="shared" si="27"/>
        <v>0</v>
      </c>
      <c r="D32" s="6">
        <f t="shared" si="27"/>
        <v>0</v>
      </c>
      <c r="E32" s="5">
        <f t="shared" si="2"/>
        <v>0</v>
      </c>
      <c r="F32" s="5"/>
      <c r="G32" s="5"/>
      <c r="H32" s="9" t="e">
        <f t="shared" si="10"/>
        <v>#NUM!</v>
      </c>
      <c r="I32" s="9" t="e">
        <f t="shared" si="11"/>
        <v>#NUM!</v>
      </c>
      <c r="J32" s="6" t="e">
        <f t="shared" si="22"/>
        <v>#NUM!</v>
      </c>
      <c r="K32" s="6" t="e">
        <f t="shared" si="22"/>
        <v>#NUM!</v>
      </c>
      <c r="L32" s="5" t="e">
        <f t="shared" si="4"/>
        <v>#NUM!</v>
      </c>
      <c r="M32" s="5" t="e">
        <f t="shared" si="5"/>
        <v>#NUM!</v>
      </c>
      <c r="N32" s="5" t="e">
        <f t="shared" si="6"/>
        <v>#NUM!</v>
      </c>
      <c r="O32" s="5" t="e">
        <f t="shared" si="7"/>
        <v>#NUM!</v>
      </c>
      <c r="P32" s="5" t="e">
        <f t="shared" si="0"/>
        <v>#NUM!</v>
      </c>
      <c r="Q32" s="10" t="e">
        <f t="shared" si="12"/>
        <v>#NUM!</v>
      </c>
      <c r="R32" s="6" t="e">
        <f t="shared" si="8"/>
        <v>#NUM!</v>
      </c>
      <c r="T32" s="11" t="e">
        <f t="shared" si="28"/>
        <v>#NUM!</v>
      </c>
    </row>
    <row r="33" spans="1:20" x14ac:dyDescent="0.3">
      <c r="A33" s="6">
        <v>25</v>
      </c>
      <c r="B33" s="6">
        <f t="shared" si="29"/>
        <v>0.625</v>
      </c>
      <c r="C33" s="6">
        <f t="shared" si="27"/>
        <v>0</v>
      </c>
      <c r="D33" s="6">
        <f t="shared" si="27"/>
        <v>0</v>
      </c>
      <c r="E33" s="5">
        <f t="shared" si="2"/>
        <v>0</v>
      </c>
      <c r="F33" s="5"/>
      <c r="G33" s="5"/>
      <c r="H33" s="9" t="e">
        <f t="shared" si="10"/>
        <v>#NUM!</v>
      </c>
      <c r="I33" s="9" t="e">
        <f t="shared" si="11"/>
        <v>#NUM!</v>
      </c>
      <c r="J33" s="6" t="e">
        <f t="shared" si="22"/>
        <v>#NUM!</v>
      </c>
      <c r="K33" s="6" t="e">
        <f t="shared" si="22"/>
        <v>#NUM!</v>
      </c>
      <c r="L33" s="5" t="e">
        <f t="shared" si="4"/>
        <v>#NUM!</v>
      </c>
      <c r="M33" s="5" t="e">
        <f t="shared" si="5"/>
        <v>#NUM!</v>
      </c>
      <c r="N33" s="5" t="e">
        <f t="shared" si="6"/>
        <v>#NUM!</v>
      </c>
      <c r="O33" s="5" t="e">
        <f t="shared" si="7"/>
        <v>#NUM!</v>
      </c>
      <c r="P33" s="5" t="e">
        <f t="shared" si="0"/>
        <v>#NUM!</v>
      </c>
      <c r="Q33" s="10" t="e">
        <f t="shared" si="12"/>
        <v>#NUM!</v>
      </c>
      <c r="R33" s="6" t="e">
        <f t="shared" si="8"/>
        <v>#NUM!</v>
      </c>
      <c r="T33" s="11" t="e">
        <f t="shared" si="28"/>
        <v>#NUM!</v>
      </c>
    </row>
    <row r="34" spans="1:20" x14ac:dyDescent="0.3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1" priority="1" operator="equal">
      <formula>"ACEPTAR"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tabSelected="1" topLeftCell="D1" workbookViewId="0">
      <selection activeCell="F8" sqref="F8:G8"/>
    </sheetView>
  </sheetViews>
  <sheetFormatPr baseColWidth="10" defaultColWidth="11.44140625" defaultRowHeight="14.4" x14ac:dyDescent="0.3"/>
  <cols>
    <col min="6" max="7" width="11.88671875" bestFit="1" customWidth="1"/>
    <col min="20" max="20" width="11.44140625" style="11"/>
  </cols>
  <sheetData>
    <row r="1" spans="1:20" x14ac:dyDescent="0.3">
      <c r="A1" s="7" t="s">
        <v>38</v>
      </c>
      <c r="C1" t="s">
        <v>39</v>
      </c>
      <c r="D1" t="s">
        <v>40</v>
      </c>
      <c r="E1" s="1" t="s">
        <v>41</v>
      </c>
      <c r="F1" s="1">
        <f>5</f>
        <v>5</v>
      </c>
      <c r="I1" s="1" t="s">
        <v>4</v>
      </c>
      <c r="J1" s="1" t="s">
        <v>5</v>
      </c>
    </row>
    <row r="2" spans="1:20" x14ac:dyDescent="0.3">
      <c r="A2" s="7" t="s">
        <v>6</v>
      </c>
      <c r="C2" t="s">
        <v>42</v>
      </c>
      <c r="D2" t="s">
        <v>43</v>
      </c>
      <c r="E2" s="1" t="s">
        <v>44</v>
      </c>
      <c r="F2" s="1">
        <f>15/2</f>
        <v>7.5</v>
      </c>
      <c r="I2" s="1" t="s">
        <v>45</v>
      </c>
      <c r="J2" s="1">
        <v>9</v>
      </c>
    </row>
    <row r="3" spans="1:20" x14ac:dyDescent="0.3">
      <c r="A3" s="7" t="s">
        <v>46</v>
      </c>
      <c r="I3" s="1" t="s">
        <v>47</v>
      </c>
      <c r="J3" s="1">
        <v>0</v>
      </c>
    </row>
    <row r="4" spans="1:20" x14ac:dyDescent="0.3">
      <c r="A4" s="7" t="s">
        <v>48</v>
      </c>
      <c r="E4" s="1" t="s">
        <v>49</v>
      </c>
      <c r="F4" s="1">
        <f>10/6</f>
        <v>1.6666666666666667</v>
      </c>
      <c r="I4" s="1" t="s">
        <v>15</v>
      </c>
      <c r="J4" s="1">
        <v>18</v>
      </c>
    </row>
    <row r="5" spans="1:20" x14ac:dyDescent="0.3">
      <c r="A5" s="7" t="s">
        <v>16</v>
      </c>
      <c r="E5" s="1" t="s">
        <v>50</v>
      </c>
      <c r="F5" s="1">
        <f>15/6</f>
        <v>2.5</v>
      </c>
    </row>
    <row r="7" spans="1:20" ht="43.2" x14ac:dyDescent="0.3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10</v>
      </c>
      <c r="K7" s="2" t="s">
        <v>12</v>
      </c>
      <c r="L7" s="2" t="s">
        <v>27</v>
      </c>
      <c r="M7" s="2" t="s">
        <v>28</v>
      </c>
      <c r="N7" s="2" t="s">
        <v>29</v>
      </c>
      <c r="O7" s="2" t="s">
        <v>30</v>
      </c>
      <c r="P7" s="2" t="s">
        <v>31</v>
      </c>
      <c r="Q7" s="2" t="s">
        <v>32</v>
      </c>
      <c r="R7" s="2" t="s">
        <v>33</v>
      </c>
      <c r="S7" s="2" t="s">
        <v>34</v>
      </c>
      <c r="T7" s="2" t="s">
        <v>35</v>
      </c>
    </row>
    <row r="8" spans="1:20" x14ac:dyDescent="0.3">
      <c r="A8" s="3">
        <v>0</v>
      </c>
      <c r="B8" s="4"/>
      <c r="C8" s="4">
        <f>F1</f>
        <v>5</v>
      </c>
      <c r="D8" s="4">
        <f>F2</f>
        <v>7.5</v>
      </c>
      <c r="E8" s="5">
        <f>2*C8+3*D8</f>
        <v>32.5</v>
      </c>
      <c r="F8" s="5">
        <v>0.14722909976970755</v>
      </c>
      <c r="G8" s="5">
        <v>1.3523195122946419E-3</v>
      </c>
      <c r="H8" s="9">
        <f>_xlfn.NORM.INV(F8,0,F$4)</f>
        <v>-1.7473194149163105</v>
      </c>
      <c r="I8" s="9">
        <f>_xlfn.NORM.INV(G8,0,F$5)</f>
        <v>-7.4986351640743933</v>
      </c>
      <c r="J8" s="4">
        <f>C8+H8</f>
        <v>3.2526805850836897</v>
      </c>
      <c r="K8" s="5">
        <f>D8+I8</f>
        <v>1.3648359256066556E-3</v>
      </c>
      <c r="L8" s="5">
        <f>IF((5*J8+10*K8)&lt;=45,1,0)</f>
        <v>1</v>
      </c>
      <c r="M8" s="5">
        <f>IF((3*J8+2*K8)&lt;=30,1,0)</f>
        <v>1</v>
      </c>
      <c r="N8" s="5">
        <f>IF(J8&gt;0,1,0)</f>
        <v>1</v>
      </c>
      <c r="O8" s="5">
        <f>IF(K8&gt;0,1,0)</f>
        <v>1</v>
      </c>
      <c r="P8" s="5">
        <f>IF((L8*M8*N8*O8)=1,2*J8+3*K8,"X")</f>
        <v>6.5094556779441994</v>
      </c>
      <c r="Q8" s="4">
        <f t="shared" ref="Q8" si="0">(P8-E8)/(0.2*E8)</f>
        <v>-3.9985452803162769</v>
      </c>
      <c r="R8" s="5">
        <f>EXP(Q8)</f>
        <v>1.8342302398409636E-2</v>
      </c>
      <c r="T8" s="11" t="str">
        <f>IF(R8&gt;0,"ACEPTAR","X")</f>
        <v>ACEPTAR</v>
      </c>
    </row>
    <row r="9" spans="1:20" x14ac:dyDescent="0.3">
      <c r="A9" s="6">
        <f>A8+1</f>
        <v>1</v>
      </c>
      <c r="B9" s="6">
        <f>0.2*E8</f>
        <v>6.5</v>
      </c>
      <c r="C9" s="6"/>
      <c r="D9" s="6"/>
      <c r="E9" s="5">
        <f t="shared" ref="E9:E33" si="1">2*C9+3*D9</f>
        <v>0</v>
      </c>
      <c r="F9" s="5"/>
      <c r="G9" s="5"/>
      <c r="H9" s="9" t="e">
        <f t="shared" ref="H9:H33" si="2">_xlfn.NORM.INV(F9,0,F$4)</f>
        <v>#NUM!</v>
      </c>
      <c r="I9" s="9" t="e">
        <f t="shared" ref="I9:I33" si="3">_xlfn.NORM.INV(G9,0,F$5)</f>
        <v>#NUM!</v>
      </c>
      <c r="J9" s="6" t="e">
        <f t="shared" ref="J9:K24" si="4">C9+H9</f>
        <v>#NUM!</v>
      </c>
      <c r="K9" s="6" t="e">
        <f t="shared" si="4"/>
        <v>#NUM!</v>
      </c>
      <c r="L9" s="5" t="e">
        <f t="shared" ref="L9:L33" si="5">IF((5*J9+10*K9)&lt;=45,1,0)</f>
        <v>#NUM!</v>
      </c>
      <c r="M9" s="5" t="e">
        <f t="shared" ref="M9:M33" si="6">IF((3*J9+2*K9)&lt;=30,1,0)</f>
        <v>#NUM!</v>
      </c>
      <c r="N9" s="5" t="e">
        <f t="shared" ref="N9:N33" si="7">IF(J9&gt;0,1,0)</f>
        <v>#NUM!</v>
      </c>
      <c r="O9" s="5" t="e">
        <f t="shared" ref="O9:O33" si="8">IF(K9&gt;0,1,0)</f>
        <v>#NUM!</v>
      </c>
      <c r="P9" s="5" t="e">
        <f t="shared" ref="P9:P33" si="9">IF((L9*M9*N9*O9)=1,2*J9+3*K9,"X")</f>
        <v>#NUM!</v>
      </c>
      <c r="Q9" s="10" t="e">
        <f>(P9-E9)/B9</f>
        <v>#NUM!</v>
      </c>
      <c r="R9" s="6" t="e">
        <f t="shared" ref="R9:R33" si="10">EXP(Q9)</f>
        <v>#NUM!</v>
      </c>
      <c r="S9" t="s">
        <v>36</v>
      </c>
      <c r="T9" s="11" t="e">
        <f>IF(R9&gt;S$10,"ACEPTAR","X")</f>
        <v>#NUM!</v>
      </c>
    </row>
    <row r="10" spans="1:20" x14ac:dyDescent="0.3">
      <c r="A10" s="6">
        <v>2</v>
      </c>
      <c r="B10" s="6">
        <f>B9</f>
        <v>6.5</v>
      </c>
      <c r="C10" s="6">
        <f t="shared" ref="C10:D13" si="11">C9</f>
        <v>0</v>
      </c>
      <c r="D10" s="6">
        <f t="shared" si="11"/>
        <v>0</v>
      </c>
      <c r="E10" s="5">
        <f t="shared" si="1"/>
        <v>0</v>
      </c>
      <c r="F10" s="5"/>
      <c r="G10" s="5"/>
      <c r="H10" s="9" t="e">
        <f t="shared" si="2"/>
        <v>#NUM!</v>
      </c>
      <c r="I10" s="9" t="e">
        <f t="shared" si="3"/>
        <v>#NUM!</v>
      </c>
      <c r="J10" s="6" t="e">
        <f t="shared" si="4"/>
        <v>#NUM!</v>
      </c>
      <c r="K10" s="6" t="e">
        <f t="shared" si="4"/>
        <v>#NUM!</v>
      </c>
      <c r="L10" s="5" t="e">
        <f t="shared" si="5"/>
        <v>#NUM!</v>
      </c>
      <c r="M10" s="5" t="e">
        <f t="shared" si="6"/>
        <v>#NUM!</v>
      </c>
      <c r="N10" s="5" t="e">
        <f t="shared" si="7"/>
        <v>#NUM!</v>
      </c>
      <c r="O10" s="5" t="e">
        <f t="shared" si="8"/>
        <v>#NUM!</v>
      </c>
      <c r="P10" s="5" t="e">
        <f t="shared" si="9"/>
        <v>#NUM!</v>
      </c>
      <c r="Q10" s="10" t="e">
        <f t="shared" ref="Q10:Q33" si="12">(P10-E10)/B10</f>
        <v>#NUM!</v>
      </c>
      <c r="R10" s="6" t="e">
        <f t="shared" si="10"/>
        <v>#NUM!</v>
      </c>
      <c r="S10">
        <f>MAX(R8)</f>
        <v>1.8342302398409636E-2</v>
      </c>
      <c r="T10" s="11" t="e">
        <f t="shared" ref="T10:T13" si="13">IF(R10&gt;S$10,"ACEPTAR","X")</f>
        <v>#NUM!</v>
      </c>
    </row>
    <row r="11" spans="1:20" x14ac:dyDescent="0.3">
      <c r="A11" s="6">
        <v>3</v>
      </c>
      <c r="B11" s="6">
        <f t="shared" ref="B11:B13" si="14">B10</f>
        <v>6.5</v>
      </c>
      <c r="C11" s="6">
        <f t="shared" si="11"/>
        <v>0</v>
      </c>
      <c r="D11" s="6">
        <f t="shared" si="11"/>
        <v>0</v>
      </c>
      <c r="E11" s="5">
        <f t="shared" si="1"/>
        <v>0</v>
      </c>
      <c r="F11" s="5"/>
      <c r="G11" s="5"/>
      <c r="H11" s="9" t="e">
        <f t="shared" si="2"/>
        <v>#NUM!</v>
      </c>
      <c r="I11" s="9" t="e">
        <f t="shared" si="3"/>
        <v>#NUM!</v>
      </c>
      <c r="J11" s="6" t="e">
        <f t="shared" si="4"/>
        <v>#NUM!</v>
      </c>
      <c r="K11" s="6" t="e">
        <f t="shared" si="4"/>
        <v>#NUM!</v>
      </c>
      <c r="L11" s="5" t="e">
        <f t="shared" si="5"/>
        <v>#NUM!</v>
      </c>
      <c r="M11" s="5" t="e">
        <f t="shared" si="6"/>
        <v>#NUM!</v>
      </c>
      <c r="N11" s="5" t="e">
        <f t="shared" si="7"/>
        <v>#NUM!</v>
      </c>
      <c r="O11" s="5" t="e">
        <f t="shared" si="8"/>
        <v>#NUM!</v>
      </c>
      <c r="P11" s="5" t="e">
        <f t="shared" si="9"/>
        <v>#NUM!</v>
      </c>
      <c r="Q11" s="10" t="e">
        <f t="shared" si="12"/>
        <v>#NUM!</v>
      </c>
      <c r="R11" s="6" t="e">
        <f t="shared" si="10"/>
        <v>#NUM!</v>
      </c>
      <c r="T11" s="11" t="e">
        <f t="shared" si="13"/>
        <v>#NUM!</v>
      </c>
    </row>
    <row r="12" spans="1:20" x14ac:dyDescent="0.3">
      <c r="A12" s="6">
        <v>4</v>
      </c>
      <c r="B12" s="6">
        <f t="shared" si="14"/>
        <v>6.5</v>
      </c>
      <c r="C12" s="6">
        <f t="shared" si="11"/>
        <v>0</v>
      </c>
      <c r="D12" s="6">
        <f t="shared" si="11"/>
        <v>0</v>
      </c>
      <c r="E12" s="5">
        <f t="shared" si="1"/>
        <v>0</v>
      </c>
      <c r="F12" s="5"/>
      <c r="G12" s="5"/>
      <c r="H12" s="9" t="e">
        <f t="shared" si="2"/>
        <v>#NUM!</v>
      </c>
      <c r="I12" s="9" t="e">
        <f t="shared" si="3"/>
        <v>#NUM!</v>
      </c>
      <c r="J12" s="6" t="e">
        <f t="shared" si="4"/>
        <v>#NUM!</v>
      </c>
      <c r="K12" s="6" t="e">
        <f t="shared" si="4"/>
        <v>#NUM!</v>
      </c>
      <c r="L12" s="5" t="e">
        <f t="shared" si="5"/>
        <v>#NUM!</v>
      </c>
      <c r="M12" s="5" t="e">
        <f t="shared" si="6"/>
        <v>#NUM!</v>
      </c>
      <c r="N12" s="5" t="e">
        <f t="shared" si="7"/>
        <v>#NUM!</v>
      </c>
      <c r="O12" s="5" t="e">
        <f t="shared" si="8"/>
        <v>#NUM!</v>
      </c>
      <c r="P12" s="5" t="e">
        <f t="shared" si="9"/>
        <v>#NUM!</v>
      </c>
      <c r="Q12" s="10" t="e">
        <f t="shared" si="12"/>
        <v>#NUM!</v>
      </c>
      <c r="R12" s="6" t="e">
        <f t="shared" si="10"/>
        <v>#NUM!</v>
      </c>
      <c r="T12" s="11" t="e">
        <f t="shared" si="13"/>
        <v>#NUM!</v>
      </c>
    </row>
    <row r="13" spans="1:20" x14ac:dyDescent="0.3">
      <c r="A13" s="6">
        <v>5</v>
      </c>
      <c r="B13" s="6">
        <f t="shared" si="14"/>
        <v>6.5</v>
      </c>
      <c r="C13" s="6">
        <f t="shared" si="11"/>
        <v>0</v>
      </c>
      <c r="D13" s="6">
        <f t="shared" si="11"/>
        <v>0</v>
      </c>
      <c r="E13" s="5">
        <f t="shared" si="1"/>
        <v>0</v>
      </c>
      <c r="F13" s="5"/>
      <c r="G13" s="5"/>
      <c r="H13" s="9" t="e">
        <f t="shared" si="2"/>
        <v>#NUM!</v>
      </c>
      <c r="I13" s="9" t="e">
        <f t="shared" si="3"/>
        <v>#NUM!</v>
      </c>
      <c r="J13" s="6" t="e">
        <f t="shared" si="4"/>
        <v>#NUM!</v>
      </c>
      <c r="K13" s="6" t="e">
        <f t="shared" si="4"/>
        <v>#NUM!</v>
      </c>
      <c r="L13" s="5" t="e">
        <f t="shared" si="5"/>
        <v>#NUM!</v>
      </c>
      <c r="M13" s="5" t="e">
        <f t="shared" si="6"/>
        <v>#NUM!</v>
      </c>
      <c r="N13" s="5" t="e">
        <f t="shared" si="7"/>
        <v>#NUM!</v>
      </c>
      <c r="O13" s="5" t="e">
        <f t="shared" si="8"/>
        <v>#NUM!</v>
      </c>
      <c r="P13" s="5" t="e">
        <f t="shared" si="9"/>
        <v>#NUM!</v>
      </c>
      <c r="Q13" s="10" t="e">
        <f t="shared" si="12"/>
        <v>#NUM!</v>
      </c>
      <c r="R13" s="6" t="e">
        <f t="shared" si="10"/>
        <v>#NUM!</v>
      </c>
      <c r="T13" s="11" t="e">
        <f t="shared" si="13"/>
        <v>#NUM!</v>
      </c>
    </row>
    <row r="14" spans="1:20" x14ac:dyDescent="0.3">
      <c r="A14" s="5">
        <v>6</v>
      </c>
      <c r="B14" s="5">
        <f>0.5*B13</f>
        <v>3.25</v>
      </c>
      <c r="C14" s="5"/>
      <c r="D14" s="5"/>
      <c r="E14" s="5">
        <f t="shared" si="1"/>
        <v>0</v>
      </c>
      <c r="F14" s="5"/>
      <c r="G14" s="5"/>
      <c r="H14" s="9" t="e">
        <f t="shared" si="2"/>
        <v>#NUM!</v>
      </c>
      <c r="I14" s="9" t="e">
        <f t="shared" si="3"/>
        <v>#NUM!</v>
      </c>
      <c r="J14" s="5" t="e">
        <f t="shared" si="4"/>
        <v>#NUM!</v>
      </c>
      <c r="K14" s="5" t="e">
        <f t="shared" si="4"/>
        <v>#NUM!</v>
      </c>
      <c r="L14" s="5" t="e">
        <f t="shared" si="5"/>
        <v>#NUM!</v>
      </c>
      <c r="M14" s="5" t="e">
        <f t="shared" si="6"/>
        <v>#NUM!</v>
      </c>
      <c r="N14" s="5" t="e">
        <f t="shared" si="7"/>
        <v>#NUM!</v>
      </c>
      <c r="O14" s="5" t="e">
        <f t="shared" si="8"/>
        <v>#NUM!</v>
      </c>
      <c r="P14" s="5" t="e">
        <f t="shared" si="9"/>
        <v>#NUM!</v>
      </c>
      <c r="Q14" s="10" t="e">
        <f t="shared" si="12"/>
        <v>#NUM!</v>
      </c>
      <c r="R14" s="5" t="e">
        <f t="shared" si="10"/>
        <v>#NUM!</v>
      </c>
      <c r="S14" t="s">
        <v>36</v>
      </c>
      <c r="T14" s="11" t="e">
        <f>IF(R14&gt;S$15,"ACEPTAR","X")</f>
        <v>#NUM!</v>
      </c>
    </row>
    <row r="15" spans="1:20" x14ac:dyDescent="0.3">
      <c r="A15" s="5">
        <v>7</v>
      </c>
      <c r="B15" s="5">
        <f>B14</f>
        <v>3.25</v>
      </c>
      <c r="C15" s="5">
        <f>C14</f>
        <v>0</v>
      </c>
      <c r="D15" s="5">
        <f>D14</f>
        <v>0</v>
      </c>
      <c r="E15" s="5">
        <f t="shared" si="1"/>
        <v>0</v>
      </c>
      <c r="F15" s="5"/>
      <c r="G15" s="5"/>
      <c r="H15" s="9" t="e">
        <f t="shared" si="2"/>
        <v>#NUM!</v>
      </c>
      <c r="I15" s="9" t="e">
        <f t="shared" si="3"/>
        <v>#NUM!</v>
      </c>
      <c r="J15" s="5" t="e">
        <f t="shared" si="4"/>
        <v>#NUM!</v>
      </c>
      <c r="K15" s="5" t="e">
        <f t="shared" si="4"/>
        <v>#NUM!</v>
      </c>
      <c r="L15" s="5" t="e">
        <f t="shared" si="5"/>
        <v>#NUM!</v>
      </c>
      <c r="M15" s="5" t="e">
        <f t="shared" si="6"/>
        <v>#NUM!</v>
      </c>
      <c r="N15" s="5" t="e">
        <f t="shared" si="7"/>
        <v>#NUM!</v>
      </c>
      <c r="O15" s="5" t="e">
        <f t="shared" si="8"/>
        <v>#NUM!</v>
      </c>
      <c r="P15" s="5" t="e">
        <f t="shared" si="9"/>
        <v>#NUM!</v>
      </c>
      <c r="Q15" s="10" t="e">
        <f t="shared" si="12"/>
        <v>#NUM!</v>
      </c>
      <c r="R15" s="5" t="e">
        <f t="shared" si="10"/>
        <v>#NUM!</v>
      </c>
      <c r="S15" t="e">
        <f>MAX(R9:R13)</f>
        <v>#NUM!</v>
      </c>
      <c r="T15" s="11" t="e">
        <f t="shared" ref="T15:T18" si="15">IF(R15&gt;S$15,"ACEPTAR","X")</f>
        <v>#NUM!</v>
      </c>
    </row>
    <row r="16" spans="1:20" x14ac:dyDescent="0.3">
      <c r="A16" s="5">
        <v>8</v>
      </c>
      <c r="B16" s="5">
        <f t="shared" ref="B16:D18" si="16">B15</f>
        <v>3.25</v>
      </c>
      <c r="C16" s="5">
        <f t="shared" si="16"/>
        <v>0</v>
      </c>
      <c r="D16" s="5">
        <f t="shared" si="16"/>
        <v>0</v>
      </c>
      <c r="E16" s="5">
        <f t="shared" si="1"/>
        <v>0</v>
      </c>
      <c r="F16" s="5"/>
      <c r="G16" s="5"/>
      <c r="H16" s="9" t="e">
        <f t="shared" si="2"/>
        <v>#NUM!</v>
      </c>
      <c r="I16" s="9" t="e">
        <f t="shared" si="3"/>
        <v>#NUM!</v>
      </c>
      <c r="J16" s="5" t="e">
        <f t="shared" si="4"/>
        <v>#NUM!</v>
      </c>
      <c r="K16" s="5" t="e">
        <f t="shared" si="4"/>
        <v>#NUM!</v>
      </c>
      <c r="L16" s="5" t="e">
        <f t="shared" si="5"/>
        <v>#NUM!</v>
      </c>
      <c r="M16" s="5" t="e">
        <f t="shared" si="6"/>
        <v>#NUM!</v>
      </c>
      <c r="N16" s="5" t="e">
        <f t="shared" si="7"/>
        <v>#NUM!</v>
      </c>
      <c r="O16" s="5" t="e">
        <f t="shared" si="8"/>
        <v>#NUM!</v>
      </c>
      <c r="P16" s="5" t="e">
        <f t="shared" si="9"/>
        <v>#NUM!</v>
      </c>
      <c r="Q16" s="10" t="e">
        <f t="shared" si="12"/>
        <v>#NUM!</v>
      </c>
      <c r="R16" s="5" t="e">
        <f t="shared" si="10"/>
        <v>#NUM!</v>
      </c>
      <c r="T16" s="11" t="e">
        <f t="shared" si="15"/>
        <v>#NUM!</v>
      </c>
    </row>
    <row r="17" spans="1:20" x14ac:dyDescent="0.3">
      <c r="A17" s="5">
        <v>9</v>
      </c>
      <c r="B17" s="5">
        <f t="shared" si="16"/>
        <v>3.25</v>
      </c>
      <c r="C17" s="5">
        <f t="shared" si="16"/>
        <v>0</v>
      </c>
      <c r="D17" s="5">
        <f t="shared" si="16"/>
        <v>0</v>
      </c>
      <c r="E17" s="5">
        <f t="shared" si="1"/>
        <v>0</v>
      </c>
      <c r="F17" s="5"/>
      <c r="G17" s="5"/>
      <c r="H17" s="9" t="e">
        <f t="shared" si="2"/>
        <v>#NUM!</v>
      </c>
      <c r="I17" s="9" t="e">
        <f t="shared" si="3"/>
        <v>#NUM!</v>
      </c>
      <c r="J17" s="5" t="e">
        <f t="shared" si="4"/>
        <v>#NUM!</v>
      </c>
      <c r="K17" s="5" t="e">
        <f t="shared" si="4"/>
        <v>#NUM!</v>
      </c>
      <c r="L17" s="5" t="e">
        <f t="shared" si="5"/>
        <v>#NUM!</v>
      </c>
      <c r="M17" s="5" t="e">
        <f t="shared" si="6"/>
        <v>#NUM!</v>
      </c>
      <c r="N17" s="5" t="e">
        <f t="shared" si="7"/>
        <v>#NUM!</v>
      </c>
      <c r="O17" s="5" t="e">
        <f t="shared" si="8"/>
        <v>#NUM!</v>
      </c>
      <c r="P17" s="5" t="e">
        <f t="shared" si="9"/>
        <v>#NUM!</v>
      </c>
      <c r="Q17" s="10" t="e">
        <f t="shared" si="12"/>
        <v>#NUM!</v>
      </c>
      <c r="R17" s="5" t="e">
        <f t="shared" si="10"/>
        <v>#NUM!</v>
      </c>
      <c r="T17" s="11" t="e">
        <f t="shared" si="15"/>
        <v>#NUM!</v>
      </c>
    </row>
    <row r="18" spans="1:20" x14ac:dyDescent="0.3">
      <c r="A18" s="5">
        <v>10</v>
      </c>
      <c r="B18" s="5">
        <f t="shared" si="16"/>
        <v>3.25</v>
      </c>
      <c r="C18" s="5">
        <f t="shared" si="16"/>
        <v>0</v>
      </c>
      <c r="D18" s="5">
        <f t="shared" si="16"/>
        <v>0</v>
      </c>
      <c r="E18" s="5">
        <f t="shared" si="1"/>
        <v>0</v>
      </c>
      <c r="F18" s="5"/>
      <c r="G18" s="5"/>
      <c r="H18" s="9" t="e">
        <f t="shared" si="2"/>
        <v>#NUM!</v>
      </c>
      <c r="I18" s="9" t="e">
        <f t="shared" si="3"/>
        <v>#NUM!</v>
      </c>
      <c r="J18" s="5" t="e">
        <f t="shared" si="4"/>
        <v>#NUM!</v>
      </c>
      <c r="K18" s="5" t="e">
        <f t="shared" si="4"/>
        <v>#NUM!</v>
      </c>
      <c r="L18" s="5" t="e">
        <f t="shared" si="5"/>
        <v>#NUM!</v>
      </c>
      <c r="M18" s="5" t="e">
        <f t="shared" si="6"/>
        <v>#NUM!</v>
      </c>
      <c r="N18" s="5" t="e">
        <f t="shared" si="7"/>
        <v>#NUM!</v>
      </c>
      <c r="O18" s="5" t="e">
        <f t="shared" si="8"/>
        <v>#NUM!</v>
      </c>
      <c r="P18" s="5" t="e">
        <f t="shared" si="9"/>
        <v>#NUM!</v>
      </c>
      <c r="Q18" s="10" t="e">
        <f t="shared" si="12"/>
        <v>#NUM!</v>
      </c>
      <c r="R18" s="5" t="e">
        <f t="shared" si="10"/>
        <v>#NUM!</v>
      </c>
      <c r="T18" s="11" t="e">
        <f t="shared" si="15"/>
        <v>#NUM!</v>
      </c>
    </row>
    <row r="19" spans="1:20" x14ac:dyDescent="0.3">
      <c r="A19" s="6">
        <v>11</v>
      </c>
      <c r="B19" s="6">
        <f>B18*0.5</f>
        <v>1.625</v>
      </c>
      <c r="C19" s="6"/>
      <c r="D19" s="6"/>
      <c r="E19" s="5">
        <f t="shared" si="1"/>
        <v>0</v>
      </c>
      <c r="F19" s="5"/>
      <c r="G19" s="5"/>
      <c r="H19" s="9" t="e">
        <f t="shared" si="2"/>
        <v>#NUM!</v>
      </c>
      <c r="I19" s="9" t="e">
        <f t="shared" si="3"/>
        <v>#NUM!</v>
      </c>
      <c r="J19" s="6" t="e">
        <f t="shared" si="4"/>
        <v>#NUM!</v>
      </c>
      <c r="K19" s="6" t="e">
        <f t="shared" si="4"/>
        <v>#NUM!</v>
      </c>
      <c r="L19" s="5" t="e">
        <f t="shared" si="5"/>
        <v>#NUM!</v>
      </c>
      <c r="M19" s="5" t="e">
        <f t="shared" si="6"/>
        <v>#NUM!</v>
      </c>
      <c r="N19" s="5" t="e">
        <f t="shared" si="7"/>
        <v>#NUM!</v>
      </c>
      <c r="O19" s="5" t="e">
        <f t="shared" si="8"/>
        <v>#NUM!</v>
      </c>
      <c r="P19" s="5" t="e">
        <f t="shared" si="9"/>
        <v>#NUM!</v>
      </c>
      <c r="Q19" s="10" t="e">
        <f t="shared" si="12"/>
        <v>#NUM!</v>
      </c>
      <c r="R19" s="6" t="e">
        <f t="shared" si="10"/>
        <v>#NUM!</v>
      </c>
      <c r="S19" t="s">
        <v>36</v>
      </c>
      <c r="T19" s="11" t="e">
        <f>IF(R19&gt;S$20,"ACEPTAR","X")</f>
        <v>#NUM!</v>
      </c>
    </row>
    <row r="20" spans="1:20" x14ac:dyDescent="0.3">
      <c r="A20" s="6">
        <v>12</v>
      </c>
      <c r="B20" s="6">
        <f>B19</f>
        <v>1.625</v>
      </c>
      <c r="C20" s="6">
        <f t="shared" ref="C20:D23" si="17">C19</f>
        <v>0</v>
      </c>
      <c r="D20" s="6">
        <f t="shared" si="17"/>
        <v>0</v>
      </c>
      <c r="E20" s="5">
        <f t="shared" si="1"/>
        <v>0</v>
      </c>
      <c r="F20" s="5"/>
      <c r="G20" s="5"/>
      <c r="H20" s="9" t="e">
        <f t="shared" si="2"/>
        <v>#NUM!</v>
      </c>
      <c r="I20" s="9" t="e">
        <f t="shared" si="3"/>
        <v>#NUM!</v>
      </c>
      <c r="J20" s="6" t="e">
        <f t="shared" si="4"/>
        <v>#NUM!</v>
      </c>
      <c r="K20" s="6" t="e">
        <f t="shared" si="4"/>
        <v>#NUM!</v>
      </c>
      <c r="L20" s="5" t="e">
        <f t="shared" si="5"/>
        <v>#NUM!</v>
      </c>
      <c r="M20" s="5" t="e">
        <f t="shared" si="6"/>
        <v>#NUM!</v>
      </c>
      <c r="N20" s="5" t="e">
        <f t="shared" si="7"/>
        <v>#NUM!</v>
      </c>
      <c r="O20" s="5" t="e">
        <f t="shared" si="8"/>
        <v>#NUM!</v>
      </c>
      <c r="P20" s="5" t="e">
        <f t="shared" si="9"/>
        <v>#NUM!</v>
      </c>
      <c r="Q20" s="10" t="e">
        <f t="shared" si="12"/>
        <v>#NUM!</v>
      </c>
      <c r="R20" s="6" t="e">
        <f t="shared" si="10"/>
        <v>#NUM!</v>
      </c>
      <c r="S20" t="e">
        <f>MAX(R14:R18)</f>
        <v>#NUM!</v>
      </c>
      <c r="T20" s="11" t="e">
        <f t="shared" ref="T20:T23" si="18">IF(R20&gt;S$20,"ACEPTAR","X")</f>
        <v>#NUM!</v>
      </c>
    </row>
    <row r="21" spans="1:20" x14ac:dyDescent="0.3">
      <c r="A21" s="6">
        <v>13</v>
      </c>
      <c r="B21" s="6">
        <f t="shared" ref="B21:B23" si="19">B20</f>
        <v>1.625</v>
      </c>
      <c r="C21" s="6">
        <f t="shared" si="17"/>
        <v>0</v>
      </c>
      <c r="D21" s="6">
        <f t="shared" si="17"/>
        <v>0</v>
      </c>
      <c r="E21" s="5">
        <f t="shared" si="1"/>
        <v>0</v>
      </c>
      <c r="F21" s="5"/>
      <c r="G21" s="5"/>
      <c r="H21" s="9" t="e">
        <f t="shared" si="2"/>
        <v>#NUM!</v>
      </c>
      <c r="I21" s="9" t="e">
        <f t="shared" si="3"/>
        <v>#NUM!</v>
      </c>
      <c r="J21" s="6" t="e">
        <f t="shared" si="4"/>
        <v>#NUM!</v>
      </c>
      <c r="K21" s="6" t="e">
        <f t="shared" si="4"/>
        <v>#NUM!</v>
      </c>
      <c r="L21" s="5" t="e">
        <f t="shared" si="5"/>
        <v>#NUM!</v>
      </c>
      <c r="M21" s="5" t="e">
        <f t="shared" si="6"/>
        <v>#NUM!</v>
      </c>
      <c r="N21" s="5" t="e">
        <f t="shared" si="7"/>
        <v>#NUM!</v>
      </c>
      <c r="O21" s="5" t="e">
        <f t="shared" si="8"/>
        <v>#NUM!</v>
      </c>
      <c r="P21" s="5" t="e">
        <f t="shared" si="9"/>
        <v>#NUM!</v>
      </c>
      <c r="Q21" s="10" t="e">
        <f t="shared" si="12"/>
        <v>#NUM!</v>
      </c>
      <c r="R21" s="6" t="e">
        <f t="shared" si="10"/>
        <v>#NUM!</v>
      </c>
      <c r="T21" s="11" t="e">
        <f t="shared" si="18"/>
        <v>#NUM!</v>
      </c>
    </row>
    <row r="22" spans="1:20" x14ac:dyDescent="0.3">
      <c r="A22" s="6">
        <v>14</v>
      </c>
      <c r="B22" s="6">
        <f t="shared" si="19"/>
        <v>1.625</v>
      </c>
      <c r="C22" s="6">
        <f t="shared" si="17"/>
        <v>0</v>
      </c>
      <c r="D22" s="6">
        <f t="shared" si="17"/>
        <v>0</v>
      </c>
      <c r="E22" s="5">
        <f t="shared" si="1"/>
        <v>0</v>
      </c>
      <c r="F22" s="5"/>
      <c r="G22" s="5"/>
      <c r="H22" s="9" t="e">
        <f t="shared" si="2"/>
        <v>#NUM!</v>
      </c>
      <c r="I22" s="9" t="e">
        <f t="shared" si="3"/>
        <v>#NUM!</v>
      </c>
      <c r="J22" s="6" t="e">
        <f t="shared" si="4"/>
        <v>#NUM!</v>
      </c>
      <c r="K22" s="6" t="e">
        <f t="shared" si="4"/>
        <v>#NUM!</v>
      </c>
      <c r="L22" s="5" t="e">
        <f t="shared" si="5"/>
        <v>#NUM!</v>
      </c>
      <c r="M22" s="5" t="e">
        <f t="shared" si="6"/>
        <v>#NUM!</v>
      </c>
      <c r="N22" s="5" t="e">
        <f t="shared" si="7"/>
        <v>#NUM!</v>
      </c>
      <c r="O22" s="5" t="e">
        <f t="shared" si="8"/>
        <v>#NUM!</v>
      </c>
      <c r="P22" s="5" t="e">
        <f t="shared" si="9"/>
        <v>#NUM!</v>
      </c>
      <c r="Q22" s="10" t="e">
        <f t="shared" si="12"/>
        <v>#NUM!</v>
      </c>
      <c r="R22" s="6" t="e">
        <f t="shared" si="10"/>
        <v>#NUM!</v>
      </c>
      <c r="T22" s="11" t="e">
        <f t="shared" si="18"/>
        <v>#NUM!</v>
      </c>
    </row>
    <row r="23" spans="1:20" x14ac:dyDescent="0.3">
      <c r="A23" s="6">
        <v>15</v>
      </c>
      <c r="B23" s="6">
        <f t="shared" si="19"/>
        <v>1.625</v>
      </c>
      <c r="C23" s="6">
        <f t="shared" si="17"/>
        <v>0</v>
      </c>
      <c r="D23" s="6">
        <f t="shared" si="17"/>
        <v>0</v>
      </c>
      <c r="E23" s="5">
        <f t="shared" si="1"/>
        <v>0</v>
      </c>
      <c r="F23" s="5"/>
      <c r="G23" s="5"/>
      <c r="H23" s="9" t="e">
        <f t="shared" si="2"/>
        <v>#NUM!</v>
      </c>
      <c r="I23" s="9" t="e">
        <f t="shared" si="3"/>
        <v>#NUM!</v>
      </c>
      <c r="J23" s="6" t="e">
        <f t="shared" si="4"/>
        <v>#NUM!</v>
      </c>
      <c r="K23" s="6" t="e">
        <f t="shared" si="4"/>
        <v>#NUM!</v>
      </c>
      <c r="L23" s="5" t="e">
        <f t="shared" si="5"/>
        <v>#NUM!</v>
      </c>
      <c r="M23" s="5" t="e">
        <f t="shared" si="6"/>
        <v>#NUM!</v>
      </c>
      <c r="N23" s="5" t="e">
        <f t="shared" si="7"/>
        <v>#NUM!</v>
      </c>
      <c r="O23" s="5" t="e">
        <f t="shared" si="8"/>
        <v>#NUM!</v>
      </c>
      <c r="P23" s="5" t="e">
        <f t="shared" si="9"/>
        <v>#NUM!</v>
      </c>
      <c r="Q23" s="10" t="e">
        <f t="shared" si="12"/>
        <v>#NUM!</v>
      </c>
      <c r="R23" s="6" t="e">
        <f t="shared" si="10"/>
        <v>#NUM!</v>
      </c>
      <c r="T23" s="11" t="e">
        <f t="shared" si="18"/>
        <v>#NUM!</v>
      </c>
    </row>
    <row r="24" spans="1:20" x14ac:dyDescent="0.3">
      <c r="A24" s="5">
        <v>16</v>
      </c>
      <c r="B24" s="5">
        <f>B23/2</f>
        <v>0.8125</v>
      </c>
      <c r="C24" s="5"/>
      <c r="D24" s="5"/>
      <c r="E24" s="5">
        <f t="shared" si="1"/>
        <v>0</v>
      </c>
      <c r="F24" s="5"/>
      <c r="G24" s="5"/>
      <c r="H24" s="9" t="e">
        <f t="shared" si="2"/>
        <v>#NUM!</v>
      </c>
      <c r="I24" s="9" t="e">
        <f t="shared" si="3"/>
        <v>#NUM!</v>
      </c>
      <c r="J24" s="5" t="e">
        <f t="shared" si="4"/>
        <v>#NUM!</v>
      </c>
      <c r="K24" s="5" t="e">
        <f t="shared" si="4"/>
        <v>#NUM!</v>
      </c>
      <c r="L24" s="5" t="e">
        <f t="shared" si="5"/>
        <v>#NUM!</v>
      </c>
      <c r="M24" s="5" t="e">
        <f t="shared" si="6"/>
        <v>#NUM!</v>
      </c>
      <c r="N24" s="5" t="e">
        <f t="shared" si="7"/>
        <v>#NUM!</v>
      </c>
      <c r="O24" s="5" t="e">
        <f t="shared" si="8"/>
        <v>#NUM!</v>
      </c>
      <c r="P24" s="5" t="e">
        <f t="shared" si="9"/>
        <v>#NUM!</v>
      </c>
      <c r="Q24" s="10" t="e">
        <f t="shared" si="12"/>
        <v>#NUM!</v>
      </c>
      <c r="R24" s="5" t="e">
        <f t="shared" si="10"/>
        <v>#NUM!</v>
      </c>
      <c r="S24" t="s">
        <v>37</v>
      </c>
      <c r="T24" s="11" t="e">
        <f>IF(R24&gt;S$25,"ACEPTAR","X")</f>
        <v>#NUM!</v>
      </c>
    </row>
    <row r="25" spans="1:20" x14ac:dyDescent="0.3">
      <c r="A25" s="5">
        <v>17</v>
      </c>
      <c r="B25" s="5">
        <f>B24</f>
        <v>0.8125</v>
      </c>
      <c r="C25" s="5">
        <f t="shared" ref="C25:D28" si="20">C24</f>
        <v>0</v>
      </c>
      <c r="D25" s="5">
        <f t="shared" si="20"/>
        <v>0</v>
      </c>
      <c r="E25" s="5">
        <f t="shared" si="1"/>
        <v>0</v>
      </c>
      <c r="F25" s="5"/>
      <c r="G25" s="5"/>
      <c r="H25" s="9" t="e">
        <f t="shared" si="2"/>
        <v>#NUM!</v>
      </c>
      <c r="I25" s="9" t="e">
        <f t="shared" si="3"/>
        <v>#NUM!</v>
      </c>
      <c r="J25" s="5" t="e">
        <f t="shared" ref="J25:K33" si="21">C25+H25</f>
        <v>#NUM!</v>
      </c>
      <c r="K25" s="5" t="e">
        <f t="shared" si="21"/>
        <v>#NUM!</v>
      </c>
      <c r="L25" s="5" t="e">
        <f t="shared" si="5"/>
        <v>#NUM!</v>
      </c>
      <c r="M25" s="5" t="e">
        <f t="shared" si="6"/>
        <v>#NUM!</v>
      </c>
      <c r="N25" s="5" t="e">
        <f t="shared" si="7"/>
        <v>#NUM!</v>
      </c>
      <c r="O25" s="5" t="e">
        <f t="shared" si="8"/>
        <v>#NUM!</v>
      </c>
      <c r="P25" s="5" t="e">
        <f t="shared" si="9"/>
        <v>#NUM!</v>
      </c>
      <c r="Q25" s="10" t="e">
        <f t="shared" si="12"/>
        <v>#NUM!</v>
      </c>
      <c r="R25" s="5" t="e">
        <f t="shared" si="10"/>
        <v>#NUM!</v>
      </c>
      <c r="S25" t="e">
        <f>MAX(R19:R23)</f>
        <v>#NUM!</v>
      </c>
      <c r="T25" s="11" t="e">
        <f t="shared" ref="T25:T28" si="22">IF(R25&gt;S$25,"ACEPTAR","X")</f>
        <v>#NUM!</v>
      </c>
    </row>
    <row r="26" spans="1:20" x14ac:dyDescent="0.3">
      <c r="A26" s="5">
        <v>18</v>
      </c>
      <c r="B26" s="5">
        <f t="shared" ref="B26:B28" si="23">B25</f>
        <v>0.8125</v>
      </c>
      <c r="C26" s="5">
        <f t="shared" si="20"/>
        <v>0</v>
      </c>
      <c r="D26" s="5">
        <f t="shared" si="20"/>
        <v>0</v>
      </c>
      <c r="E26" s="5">
        <f t="shared" si="1"/>
        <v>0</v>
      </c>
      <c r="F26" s="5"/>
      <c r="G26" s="5"/>
      <c r="H26" s="9" t="e">
        <f t="shared" si="2"/>
        <v>#NUM!</v>
      </c>
      <c r="I26" s="9" t="e">
        <f t="shared" si="3"/>
        <v>#NUM!</v>
      </c>
      <c r="J26" s="5" t="e">
        <f t="shared" si="21"/>
        <v>#NUM!</v>
      </c>
      <c r="K26" s="5" t="e">
        <f t="shared" si="21"/>
        <v>#NUM!</v>
      </c>
      <c r="L26" s="5" t="e">
        <f t="shared" si="5"/>
        <v>#NUM!</v>
      </c>
      <c r="M26" s="5" t="e">
        <f t="shared" si="6"/>
        <v>#NUM!</v>
      </c>
      <c r="N26" s="5" t="e">
        <f t="shared" si="7"/>
        <v>#NUM!</v>
      </c>
      <c r="O26" s="5" t="e">
        <f t="shared" si="8"/>
        <v>#NUM!</v>
      </c>
      <c r="P26" s="5" t="e">
        <f t="shared" si="9"/>
        <v>#NUM!</v>
      </c>
      <c r="Q26" s="10" t="e">
        <f t="shared" si="12"/>
        <v>#NUM!</v>
      </c>
      <c r="R26" s="5" t="e">
        <f t="shared" si="10"/>
        <v>#NUM!</v>
      </c>
      <c r="T26" s="11" t="e">
        <f t="shared" si="22"/>
        <v>#NUM!</v>
      </c>
    </row>
    <row r="27" spans="1:20" x14ac:dyDescent="0.3">
      <c r="A27" s="5">
        <v>19</v>
      </c>
      <c r="B27" s="5">
        <f t="shared" si="23"/>
        <v>0.8125</v>
      </c>
      <c r="C27" s="5">
        <f t="shared" si="20"/>
        <v>0</v>
      </c>
      <c r="D27" s="5">
        <f t="shared" si="20"/>
        <v>0</v>
      </c>
      <c r="E27" s="5">
        <f t="shared" si="1"/>
        <v>0</v>
      </c>
      <c r="F27" s="5"/>
      <c r="G27" s="5"/>
      <c r="H27" s="9" t="e">
        <f t="shared" si="2"/>
        <v>#NUM!</v>
      </c>
      <c r="I27" s="9" t="e">
        <f t="shared" si="3"/>
        <v>#NUM!</v>
      </c>
      <c r="J27" s="5" t="e">
        <f t="shared" si="21"/>
        <v>#NUM!</v>
      </c>
      <c r="K27" s="5" t="e">
        <f t="shared" si="21"/>
        <v>#NUM!</v>
      </c>
      <c r="L27" s="5" t="e">
        <f t="shared" si="5"/>
        <v>#NUM!</v>
      </c>
      <c r="M27" s="5" t="e">
        <f t="shared" si="6"/>
        <v>#NUM!</v>
      </c>
      <c r="N27" s="5" t="e">
        <f t="shared" si="7"/>
        <v>#NUM!</v>
      </c>
      <c r="O27" s="5" t="e">
        <f t="shared" si="8"/>
        <v>#NUM!</v>
      </c>
      <c r="P27" s="5" t="e">
        <f t="shared" si="9"/>
        <v>#NUM!</v>
      </c>
      <c r="Q27" s="10" t="e">
        <f t="shared" si="12"/>
        <v>#NUM!</v>
      </c>
      <c r="R27" s="5" t="e">
        <f t="shared" si="10"/>
        <v>#NUM!</v>
      </c>
      <c r="T27" s="11" t="e">
        <f t="shared" si="22"/>
        <v>#NUM!</v>
      </c>
    </row>
    <row r="28" spans="1:20" x14ac:dyDescent="0.3">
      <c r="A28" s="5">
        <v>20</v>
      </c>
      <c r="B28" s="5">
        <f t="shared" si="23"/>
        <v>0.8125</v>
      </c>
      <c r="C28" s="5">
        <f t="shared" si="20"/>
        <v>0</v>
      </c>
      <c r="D28" s="5">
        <f t="shared" si="20"/>
        <v>0</v>
      </c>
      <c r="E28" s="5">
        <f t="shared" si="1"/>
        <v>0</v>
      </c>
      <c r="F28" s="5"/>
      <c r="G28" s="5"/>
      <c r="H28" s="9" t="e">
        <f t="shared" si="2"/>
        <v>#NUM!</v>
      </c>
      <c r="I28" s="9" t="e">
        <f t="shared" si="3"/>
        <v>#NUM!</v>
      </c>
      <c r="J28" s="5" t="e">
        <f t="shared" si="21"/>
        <v>#NUM!</v>
      </c>
      <c r="K28" s="5" t="e">
        <f t="shared" si="21"/>
        <v>#NUM!</v>
      </c>
      <c r="L28" s="5" t="e">
        <f t="shared" si="5"/>
        <v>#NUM!</v>
      </c>
      <c r="M28" s="5" t="e">
        <f t="shared" si="6"/>
        <v>#NUM!</v>
      </c>
      <c r="N28" s="5" t="e">
        <f t="shared" si="7"/>
        <v>#NUM!</v>
      </c>
      <c r="O28" s="5" t="e">
        <f t="shared" si="8"/>
        <v>#NUM!</v>
      </c>
      <c r="P28" s="5" t="e">
        <f t="shared" si="9"/>
        <v>#NUM!</v>
      </c>
      <c r="Q28" s="10" t="e">
        <f t="shared" si="12"/>
        <v>#NUM!</v>
      </c>
      <c r="R28" s="5" t="e">
        <f t="shared" si="10"/>
        <v>#NUM!</v>
      </c>
      <c r="T28" s="11" t="e">
        <f t="shared" si="22"/>
        <v>#NUM!</v>
      </c>
    </row>
    <row r="29" spans="1:20" x14ac:dyDescent="0.3">
      <c r="A29" s="6">
        <v>21</v>
      </c>
      <c r="B29" s="6">
        <f>B28/2</f>
        <v>0.40625</v>
      </c>
      <c r="C29" s="6"/>
      <c r="D29" s="6"/>
      <c r="E29" s="5">
        <f t="shared" si="1"/>
        <v>0</v>
      </c>
      <c r="F29" s="5"/>
      <c r="G29" s="5"/>
      <c r="H29" s="9" t="e">
        <f t="shared" si="2"/>
        <v>#NUM!</v>
      </c>
      <c r="I29" s="9" t="e">
        <f t="shared" si="3"/>
        <v>#NUM!</v>
      </c>
      <c r="J29" s="6" t="e">
        <f t="shared" si="21"/>
        <v>#NUM!</v>
      </c>
      <c r="K29" s="6" t="e">
        <f t="shared" si="21"/>
        <v>#NUM!</v>
      </c>
      <c r="L29" s="5" t="e">
        <f t="shared" si="5"/>
        <v>#NUM!</v>
      </c>
      <c r="M29" s="5" t="e">
        <f t="shared" si="6"/>
        <v>#NUM!</v>
      </c>
      <c r="N29" s="5" t="e">
        <f t="shared" si="7"/>
        <v>#NUM!</v>
      </c>
      <c r="O29" s="5" t="e">
        <f t="shared" si="8"/>
        <v>#NUM!</v>
      </c>
      <c r="P29" s="5" t="e">
        <f t="shared" si="9"/>
        <v>#NUM!</v>
      </c>
      <c r="Q29" s="10" t="e">
        <f t="shared" si="12"/>
        <v>#NUM!</v>
      </c>
      <c r="R29" s="6" t="e">
        <f t="shared" si="10"/>
        <v>#NUM!</v>
      </c>
      <c r="S29" t="s">
        <v>37</v>
      </c>
      <c r="T29" s="11" t="e">
        <f>IF(R29&gt;S$30,"ACEPTAR","X")</f>
        <v>#NUM!</v>
      </c>
    </row>
    <row r="30" spans="1:20" x14ac:dyDescent="0.3">
      <c r="A30" s="6">
        <v>22</v>
      </c>
      <c r="B30" s="6">
        <f>B29</f>
        <v>0.40625</v>
      </c>
      <c r="C30" s="6">
        <f t="shared" ref="C30:D33" si="24">C29</f>
        <v>0</v>
      </c>
      <c r="D30" s="6">
        <f t="shared" si="24"/>
        <v>0</v>
      </c>
      <c r="E30" s="5">
        <f t="shared" si="1"/>
        <v>0</v>
      </c>
      <c r="F30" s="5"/>
      <c r="G30" s="5"/>
      <c r="H30" s="9" t="e">
        <f t="shared" si="2"/>
        <v>#NUM!</v>
      </c>
      <c r="I30" s="9" t="e">
        <f t="shared" si="3"/>
        <v>#NUM!</v>
      </c>
      <c r="J30" s="6" t="e">
        <f t="shared" si="21"/>
        <v>#NUM!</v>
      </c>
      <c r="K30" s="6" t="e">
        <f t="shared" si="21"/>
        <v>#NUM!</v>
      </c>
      <c r="L30" s="5" t="e">
        <f t="shared" si="5"/>
        <v>#NUM!</v>
      </c>
      <c r="M30" s="5" t="e">
        <f t="shared" si="6"/>
        <v>#NUM!</v>
      </c>
      <c r="N30" s="5" t="e">
        <f t="shared" si="7"/>
        <v>#NUM!</v>
      </c>
      <c r="O30" s="5" t="e">
        <f t="shared" si="8"/>
        <v>#NUM!</v>
      </c>
      <c r="P30" s="5" t="e">
        <f t="shared" si="9"/>
        <v>#NUM!</v>
      </c>
      <c r="Q30" s="10" t="e">
        <f t="shared" si="12"/>
        <v>#NUM!</v>
      </c>
      <c r="R30" s="6" t="e">
        <f t="shared" si="10"/>
        <v>#NUM!</v>
      </c>
      <c r="S30" t="e">
        <f>MAX(R24:R28)</f>
        <v>#NUM!</v>
      </c>
      <c r="T30" s="11" t="e">
        <f t="shared" ref="T30:T33" si="25">IF(R30&gt;S$30,"ACEPTAR","X")</f>
        <v>#NUM!</v>
      </c>
    </row>
    <row r="31" spans="1:20" x14ac:dyDescent="0.3">
      <c r="A31" s="6">
        <v>23</v>
      </c>
      <c r="B31" s="6">
        <f t="shared" ref="B31:B33" si="26">B30</f>
        <v>0.40625</v>
      </c>
      <c r="C31" s="6">
        <f t="shared" si="24"/>
        <v>0</v>
      </c>
      <c r="D31" s="6">
        <f t="shared" si="24"/>
        <v>0</v>
      </c>
      <c r="E31" s="5">
        <f t="shared" si="1"/>
        <v>0</v>
      </c>
      <c r="F31" s="5"/>
      <c r="G31" s="5"/>
      <c r="H31" s="9" t="e">
        <f t="shared" si="2"/>
        <v>#NUM!</v>
      </c>
      <c r="I31" s="9" t="e">
        <f t="shared" si="3"/>
        <v>#NUM!</v>
      </c>
      <c r="J31" s="6" t="e">
        <f t="shared" si="21"/>
        <v>#NUM!</v>
      </c>
      <c r="K31" s="6" t="e">
        <f t="shared" si="21"/>
        <v>#NUM!</v>
      </c>
      <c r="L31" s="5" t="e">
        <f t="shared" si="5"/>
        <v>#NUM!</v>
      </c>
      <c r="M31" s="5" t="e">
        <f t="shared" si="6"/>
        <v>#NUM!</v>
      </c>
      <c r="N31" s="5" t="e">
        <f t="shared" si="7"/>
        <v>#NUM!</v>
      </c>
      <c r="O31" s="5" t="e">
        <f t="shared" si="8"/>
        <v>#NUM!</v>
      </c>
      <c r="P31" s="5" t="e">
        <f t="shared" si="9"/>
        <v>#NUM!</v>
      </c>
      <c r="Q31" s="10" t="e">
        <f t="shared" si="12"/>
        <v>#NUM!</v>
      </c>
      <c r="R31" s="6" t="e">
        <f t="shared" si="10"/>
        <v>#NUM!</v>
      </c>
      <c r="T31" s="11" t="e">
        <f t="shared" si="25"/>
        <v>#NUM!</v>
      </c>
    </row>
    <row r="32" spans="1:20" x14ac:dyDescent="0.3">
      <c r="A32" s="6">
        <v>24</v>
      </c>
      <c r="B32" s="6">
        <f t="shared" si="26"/>
        <v>0.40625</v>
      </c>
      <c r="C32" s="6">
        <f t="shared" si="24"/>
        <v>0</v>
      </c>
      <c r="D32" s="6">
        <f t="shared" si="24"/>
        <v>0</v>
      </c>
      <c r="E32" s="5">
        <f t="shared" si="1"/>
        <v>0</v>
      </c>
      <c r="F32" s="5"/>
      <c r="G32" s="5"/>
      <c r="H32" s="9" t="e">
        <f t="shared" si="2"/>
        <v>#NUM!</v>
      </c>
      <c r="I32" s="9" t="e">
        <f t="shared" si="3"/>
        <v>#NUM!</v>
      </c>
      <c r="J32" s="6" t="e">
        <f t="shared" si="21"/>
        <v>#NUM!</v>
      </c>
      <c r="K32" s="6" t="e">
        <f t="shared" si="21"/>
        <v>#NUM!</v>
      </c>
      <c r="L32" s="5" t="e">
        <f t="shared" si="5"/>
        <v>#NUM!</v>
      </c>
      <c r="M32" s="5" t="e">
        <f t="shared" si="6"/>
        <v>#NUM!</v>
      </c>
      <c r="N32" s="5" t="e">
        <f t="shared" si="7"/>
        <v>#NUM!</v>
      </c>
      <c r="O32" s="5" t="e">
        <f t="shared" si="8"/>
        <v>#NUM!</v>
      </c>
      <c r="P32" s="5" t="e">
        <f t="shared" si="9"/>
        <v>#NUM!</v>
      </c>
      <c r="Q32" s="10" t="e">
        <f t="shared" si="12"/>
        <v>#NUM!</v>
      </c>
      <c r="R32" s="6" t="e">
        <f t="shared" si="10"/>
        <v>#NUM!</v>
      </c>
      <c r="T32" s="11" t="e">
        <f t="shared" si="25"/>
        <v>#NUM!</v>
      </c>
    </row>
    <row r="33" spans="1:20" x14ac:dyDescent="0.3">
      <c r="A33" s="6">
        <v>25</v>
      </c>
      <c r="B33" s="6">
        <f t="shared" si="26"/>
        <v>0.40625</v>
      </c>
      <c r="C33" s="6">
        <f t="shared" si="24"/>
        <v>0</v>
      </c>
      <c r="D33" s="6">
        <f t="shared" si="24"/>
        <v>0</v>
      </c>
      <c r="E33" s="5">
        <f t="shared" si="1"/>
        <v>0</v>
      </c>
      <c r="F33" s="5"/>
      <c r="G33" s="5"/>
      <c r="H33" s="9" t="e">
        <f t="shared" si="2"/>
        <v>#NUM!</v>
      </c>
      <c r="I33" s="9" t="e">
        <f t="shared" si="3"/>
        <v>#NUM!</v>
      </c>
      <c r="J33" s="6" t="e">
        <f t="shared" si="21"/>
        <v>#NUM!</v>
      </c>
      <c r="K33" s="6" t="e">
        <f t="shared" si="21"/>
        <v>#NUM!</v>
      </c>
      <c r="L33" s="5" t="e">
        <f t="shared" si="5"/>
        <v>#NUM!</v>
      </c>
      <c r="M33" s="5" t="e">
        <f t="shared" si="6"/>
        <v>#NUM!</v>
      </c>
      <c r="N33" s="5" t="e">
        <f t="shared" si="7"/>
        <v>#NUM!</v>
      </c>
      <c r="O33" s="5" t="e">
        <f t="shared" si="8"/>
        <v>#NUM!</v>
      </c>
      <c r="P33" s="5" t="e">
        <f t="shared" si="9"/>
        <v>#NUM!</v>
      </c>
      <c r="Q33" s="10" t="e">
        <f t="shared" si="12"/>
        <v>#NUM!</v>
      </c>
      <c r="R33" s="6" t="e">
        <f t="shared" si="10"/>
        <v>#NUM!</v>
      </c>
      <c r="T33" s="11" t="e">
        <f t="shared" si="25"/>
        <v>#NUM!</v>
      </c>
    </row>
    <row r="34" spans="1:20" x14ac:dyDescent="0.3">
      <c r="A34" s="5"/>
      <c r="B34" s="5"/>
      <c r="C34" s="5"/>
      <c r="D34" s="5"/>
      <c r="E34" s="5"/>
      <c r="F34" s="5"/>
      <c r="G34" s="5"/>
      <c r="H34" s="8"/>
      <c r="I34" s="8"/>
      <c r="J34" s="5"/>
      <c r="K34" s="5"/>
      <c r="L34" s="5"/>
      <c r="M34" s="5"/>
      <c r="N34" s="5"/>
      <c r="O34" s="5"/>
      <c r="P34" s="5"/>
      <c r="Q34" s="10"/>
      <c r="R34" s="5"/>
    </row>
    <row r="35" spans="1:2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0"/>
      <c r="R35" s="5"/>
    </row>
    <row r="36" spans="1:2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2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20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20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20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20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20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20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20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20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20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20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20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</sheetData>
  <conditionalFormatting sqref="T8:T33">
    <cfRule type="cellIs" dxfId="0" priority="2" operator="equal">
      <formula>"ACEPTAR"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ATS_1</vt:lpstr>
      <vt:lpstr>ATS_2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Yupi</dc:creator>
  <cp:keywords/>
  <dc:description/>
  <cp:lastModifiedBy>yosafat martinez</cp:lastModifiedBy>
  <cp:revision/>
  <dcterms:created xsi:type="dcterms:W3CDTF">2019-10-04T02:13:42Z</dcterms:created>
  <dcterms:modified xsi:type="dcterms:W3CDTF">2021-10-11T18:40:38Z</dcterms:modified>
  <cp:category/>
  <cp:contentStatus/>
</cp:coreProperties>
</file>