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ital Social" sheetId="1" r:id="rId4"/>
    <sheet state="visible" name="Remuneraciones " sheetId="2" r:id="rId5"/>
    <sheet state="visible" name="Plan de inversiones" sheetId="3" r:id="rId6"/>
    <sheet state="visible" name="Financiamiento y tabla de amort" sheetId="4" r:id="rId7"/>
    <sheet state="visible" name="Programa de depreciación" sheetId="5" r:id="rId8"/>
    <sheet state="visible" name="Plan de ventas" sheetId="6" r:id="rId9"/>
  </sheets>
  <definedNames/>
  <calcPr/>
</workbook>
</file>

<file path=xl/sharedStrings.xml><?xml version="1.0" encoding="utf-8"?>
<sst xmlns="http://schemas.openxmlformats.org/spreadsheetml/2006/main" count="140" uniqueCount="117">
  <si>
    <t>Socios</t>
  </si>
  <si>
    <t>Aportaciones</t>
  </si>
  <si>
    <t>Martínez Coronel Brayan Yosafat</t>
  </si>
  <si>
    <t>Ramirez Olvera Guillermo</t>
  </si>
  <si>
    <t>Sánchez Mendez Edmundo Josué</t>
  </si>
  <si>
    <t xml:space="preserve">Natalia Lisset Sánchez Valdivia </t>
  </si>
  <si>
    <t>Daniela Itzel Pali García</t>
  </si>
  <si>
    <t>Salvador Bucio Pedro Armando</t>
  </si>
  <si>
    <t>Vargas Espino Carlos Hassan</t>
  </si>
  <si>
    <t>TOTAL</t>
  </si>
  <si>
    <t xml:space="preserve">3.1.1.5 Requerimentos de recursos humanos y renumeraciones </t>
  </si>
  <si>
    <t>Áreas</t>
  </si>
  <si>
    <t>Puesto</t>
  </si>
  <si>
    <t>Renumeración mensual</t>
  </si>
  <si>
    <t>35% prestaciones sobre la renumeración mesual</t>
  </si>
  <si>
    <t>Renumeración mensual (C+D)</t>
  </si>
  <si>
    <t>Cantidad de personal</t>
  </si>
  <si>
    <t>Renumeración mensual total</t>
  </si>
  <si>
    <t>Renumeración anual</t>
  </si>
  <si>
    <t>Producción, desarrollo de Software</t>
  </si>
  <si>
    <t>Jefe de Operaciones</t>
  </si>
  <si>
    <t>Personal de planeación</t>
  </si>
  <si>
    <t>Personal de pruebas</t>
  </si>
  <si>
    <t>Ventas</t>
  </si>
  <si>
    <t>Encargado de ventas</t>
  </si>
  <si>
    <t>Publicista</t>
  </si>
  <si>
    <t>Analista de mercado</t>
  </si>
  <si>
    <t>Administración</t>
  </si>
  <si>
    <t>Tesorero</t>
  </si>
  <si>
    <t>Contador</t>
  </si>
  <si>
    <t>Capacitador</t>
  </si>
  <si>
    <t>Totales</t>
  </si>
  <si>
    <t>PLAN DE INVERSIÓN</t>
  </si>
  <si>
    <t>Inversión diferida</t>
  </si>
  <si>
    <t>Mensual</t>
  </si>
  <si>
    <t>Gatos de organización</t>
  </si>
  <si>
    <t>Acta constitutiva</t>
  </si>
  <si>
    <t>Trámites para inicial el negocio</t>
  </si>
  <si>
    <t>Gastos de instalación</t>
  </si>
  <si>
    <t>Plomería</t>
  </si>
  <si>
    <t>Pintura</t>
  </si>
  <si>
    <t>Herreria</t>
  </si>
  <si>
    <t>Instalaciones eléctricas</t>
  </si>
  <si>
    <t>Gastos por devengar o amortizar</t>
  </si>
  <si>
    <t>Materiales y productos de limpieza</t>
  </si>
  <si>
    <t>Papelería y útiles de oficina</t>
  </si>
  <si>
    <t>Propaganda y publicidad</t>
  </si>
  <si>
    <t>Rentas pagadas</t>
  </si>
  <si>
    <t>Primas de seguro y fianza</t>
  </si>
  <si>
    <t>Licencias de software</t>
  </si>
  <si>
    <t>Depósito de renta</t>
  </si>
  <si>
    <t>Inversión fija</t>
  </si>
  <si>
    <t>Propiedades, planta y equipo</t>
  </si>
  <si>
    <t>Unidades</t>
  </si>
  <si>
    <t>Costo unitario</t>
  </si>
  <si>
    <t>Costo total</t>
  </si>
  <si>
    <t>Terrenos</t>
  </si>
  <si>
    <t>Edificios</t>
  </si>
  <si>
    <t>Mobiliario y equipo de oficina</t>
  </si>
  <si>
    <t>Escritorios</t>
  </si>
  <si>
    <t>Sillas</t>
  </si>
  <si>
    <t>Equipo de Cómputo</t>
  </si>
  <si>
    <t>Computadoras</t>
  </si>
  <si>
    <t>Impresora</t>
  </si>
  <si>
    <t>Edición de video</t>
  </si>
  <si>
    <t>Capital de Trabajo</t>
  </si>
  <si>
    <t>Para pagar sueldos (diciembre)</t>
  </si>
  <si>
    <t>FINANCIAMIENTO Y TABLA DE AMORTIZACIÓN</t>
  </si>
  <si>
    <t>Interés</t>
  </si>
  <si>
    <t>%</t>
  </si>
  <si>
    <t>% en decimal</t>
  </si>
  <si>
    <t>Préstamo financiero</t>
  </si>
  <si>
    <t>Capital social</t>
  </si>
  <si>
    <t>Anual</t>
  </si>
  <si>
    <t>Fecha</t>
  </si>
  <si>
    <t>Periodo</t>
  </si>
  <si>
    <t>Saldo inicial</t>
  </si>
  <si>
    <t>Anualidad, renta o cuota</t>
  </si>
  <si>
    <t>Intereses</t>
  </si>
  <si>
    <t>Pago a capital principal</t>
  </si>
  <si>
    <t>Saldo Final</t>
  </si>
  <si>
    <t>Interés acumulado</t>
  </si>
  <si>
    <t>ESTIMADO DE DEPRECIACIÓN DEL ACTIVO FIJO (INMUEBLES, PLANTA Y EQUIPO)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</si>
  <si>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</si>
  <si>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</si>
  <si>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</si>
  <si>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</si>
  <si>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</si>
  <si>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</si>
  <si>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</si>
  <si>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</si>
  <si>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</si>
  <si>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</si>
  <si>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 xml:space="preserve">Producción, desarrollo de Software
</t>
  </si>
  <si>
    <t>Escritorio</t>
  </si>
  <si>
    <t>Silla ejecutiva</t>
  </si>
  <si>
    <t>Equipo de cómputo</t>
  </si>
  <si>
    <t>Computadora "6 Asus expertbook p1440fa
2 dell vostro 14X"</t>
  </si>
  <si>
    <t>TOTAL DE DEPRECIACIÓN ANUAL A CARGO DEL ÁREA DE PRODUCCIÓN O DE PRESTACIÓN DE SERVICIOS</t>
  </si>
  <si>
    <t>Computadora "MacBook"</t>
  </si>
  <si>
    <t>TOTAL DE DEPRECIACIÓN ANUAL A CARGO DEL ÁREA DE VENTA</t>
  </si>
  <si>
    <t>Computadora "3 Asus expertbook p1440fa
1 asus vivobook"</t>
  </si>
  <si>
    <t>TOTAL DE DEPRECIACIÓN ANUAL A CARGO DEL ÁREA DE ADMINISTRACIÓN</t>
  </si>
  <si>
    <t>Plan de ventas</t>
  </si>
  <si>
    <t>Año 2021</t>
  </si>
  <si>
    <t>Año 2022</t>
  </si>
  <si>
    <t>Año 2023</t>
  </si>
  <si>
    <t>Año 2024</t>
  </si>
  <si>
    <t>Año 2025</t>
  </si>
  <si>
    <t>Producto</t>
  </si>
  <si>
    <t>Cantidad</t>
  </si>
  <si>
    <t>Precio</t>
  </si>
  <si>
    <t>Curso Proedu</t>
  </si>
  <si>
    <t>Nota: Se espera un crecimiento del 10% en la cantidad de ventas del producto anualmente hasta el año 2025 y el crecimiento esperado de la inflación sería de:</t>
  </si>
  <si>
    <t>AÑO</t>
  </si>
  <si>
    <t>INFLACIÓN EN %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</si>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</sst>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dd/mm/yy"/>
  </numFmts>
  <fonts count="22">
    <font>
      <sz val="10.0"/>
      <color rgb="FF000000"/>
      <name val="Arial"/>
    </font>
    <font>
      <b/>
      <sz val="11.0"/>
      <color theme="1"/>
      <name val="Franklin Gothic"/>
    </font>
    <font>
      <sz val="11.0"/>
      <color theme="1"/>
      <name val="Franklin Gothic"/>
    </font>
    <font>
      <b/>
      <i/>
      <sz val="12.0"/>
      <color theme="1"/>
      <name val="Arial"/>
    </font>
    <font/>
    <font>
      <b/>
      <color theme="1"/>
      <name val="Arial"/>
    </font>
    <font>
      <color theme="1"/>
      <name val="Arial"/>
    </font>
    <font>
      <sz val="11.0"/>
      <color theme="1"/>
      <name val="Arial"/>
    </font>
    <font>
      <b/>
      <sz val="14.0"/>
      <color theme="1"/>
      <name val="Franklin Gothic"/>
    </font>
    <font>
      <b/>
      <sz val="12.0"/>
      <color theme="1"/>
      <name val="Franklin Gothic"/>
    </font>
    <font>
      <sz val="11.0"/>
      <color rgb="FF000000"/>
      <name val="Franklin Gothic"/>
    </font>
    <font>
      <color theme="1"/>
      <name val="Franklin Gothic"/>
    </font>
    <font>
      <sz val="16.0"/>
      <color rgb="FF000000"/>
      <name val="Franklin Gothic"/>
    </font>
    <font>
      <sz val="11.0"/>
      <color rgb="FF000000"/>
      <name val="Calibri"/>
    </font>
    <font>
      <b/>
      <sz val="16.0"/>
      <color rgb="FF000000"/>
      <name val="Franklin Gothic"/>
    </font>
    <font>
      <b/>
      <sz val="11.0"/>
      <color rgb="FF000000"/>
      <name val="Franklin Gothic"/>
    </font>
    <font>
      <sz val="11.0"/>
      <color rgb="FF000000"/>
      <name val="Arial"/>
    </font>
    <font>
      <b/>
      <i/>
      <sz val="24.0"/>
      <color rgb="FFFFFFFF"/>
      <name val="Pacifico"/>
    </font>
    <font>
      <sz val="11.0"/>
      <name val="Calibri"/>
    </font>
    <font>
      <sz val="11.0"/>
      <name val="Arial"/>
    </font>
    <font>
      <sz val="11.0"/>
      <name val="Franklin Gothic"/>
    </font>
    <font>
      <name val="Franklin Gothic"/>
    </font>
  </fonts>
  <fills count="2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1155CC"/>
      </left>
      <top style="double">
        <color rgb="FF1155CC"/>
      </top>
    </border>
    <border>
      <top style="double">
        <color rgb="FF1155CC"/>
      </top>
    </border>
    <border>
      <right style="double">
        <color rgb="FF1155CC"/>
      </right>
      <top style="double">
        <color rgb="FF1155CC"/>
      </top>
    </border>
    <border>
      <left style="double">
        <color rgb="FF1155CC"/>
      </left>
      <bottom style="double">
        <color rgb="FF1155CC"/>
      </bottom>
    </border>
    <border>
      <bottom style="double">
        <color rgb="FF1155CC"/>
      </bottom>
    </border>
    <border>
      <right style="double">
        <color rgb="FF1155CC"/>
      </right>
      <bottom style="double">
        <color rgb="FF1155CC"/>
      </bottom>
    </border>
    <border>
      <left style="double">
        <color rgb="FF1155CC"/>
      </left>
      <right style="double">
        <color rgb="FF1155CC"/>
      </right>
      <top style="double">
        <color rgb="FF1155CC"/>
      </top>
      <bottom style="double">
        <color rgb="FF1155CC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2" fontId="1" numFmtId="164" xfId="0" applyBorder="1" applyFill="1" applyFont="1" applyNumberFormat="1"/>
    <xf borderId="2" fillId="3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1" fillId="4" fontId="5" numFmtId="0" xfId="0" applyAlignment="1" applyBorder="1" applyFill="1" applyFont="1">
      <alignment horizontal="center"/>
    </xf>
    <xf borderId="1" fillId="5" fontId="5" numFmtId="0" xfId="0" applyAlignment="1" applyBorder="1" applyFill="1" applyFont="1">
      <alignment horizontal="center" shrinkToFit="0" wrapText="1"/>
    </xf>
    <xf borderId="5" fillId="4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6" fillId="0" fontId="4" numFmtId="0" xfId="0" applyBorder="1" applyFont="1"/>
    <xf borderId="1" fillId="0" fontId="7" numFmtId="165" xfId="0" applyAlignment="1" applyBorder="1" applyFont="1" applyNumberFormat="1">
      <alignment horizontal="center"/>
    </xf>
    <xf borderId="7" fillId="0" fontId="4" numFmtId="0" xfId="0" applyBorder="1" applyFont="1"/>
    <xf borderId="5" fillId="4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bottom" wrapText="1"/>
    </xf>
    <xf borderId="1" fillId="0" fontId="6" numFmtId="16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6" fontId="5" numFmtId="0" xfId="0" applyAlignment="1" applyBorder="1" applyFill="1" applyFont="1">
      <alignment horizontal="center"/>
    </xf>
    <xf borderId="1" fillId="6" fontId="5" numFmtId="165" xfId="0" applyAlignment="1" applyBorder="1" applyFont="1" applyNumberFormat="1">
      <alignment horizontal="right" vertical="bottom"/>
    </xf>
    <xf borderId="8" fillId="7" fontId="8" numFmtId="0" xfId="0" applyAlignment="1" applyBorder="1" applyFill="1" applyFont="1">
      <alignment horizontal="center" readingOrder="0"/>
    </xf>
    <xf borderId="9" fillId="0" fontId="4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readingOrder="0"/>
    </xf>
    <xf borderId="12" fillId="0" fontId="4" numFmtId="0" xfId="0" applyBorder="1" applyFont="1"/>
    <xf borderId="13" fillId="0" fontId="4" numFmtId="0" xfId="0" applyBorder="1" applyFont="1"/>
    <xf borderId="14" fillId="2" fontId="1" numFmtId="164" xfId="0" applyBorder="1" applyFont="1" applyNumberFormat="1"/>
    <xf borderId="15" fillId="0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6" fillId="0" fontId="1" numFmtId="0" xfId="0" applyAlignment="1" applyBorder="1" applyFont="1">
      <alignment readingOrder="0"/>
    </xf>
    <xf borderId="16" fillId="0" fontId="1" numFmtId="164" xfId="0" applyBorder="1" applyFont="1" applyNumberFormat="1"/>
    <xf borderId="15" fillId="0" fontId="2" numFmtId="0" xfId="0" applyAlignment="1" applyBorder="1" applyFont="1">
      <alignment horizontal="left" readingOrder="0"/>
    </xf>
    <xf borderId="0" fillId="0" fontId="2" numFmtId="164" xfId="0" applyAlignment="1" applyFont="1" applyNumberFormat="1">
      <alignment readingOrder="0"/>
    </xf>
    <xf borderId="16" fillId="0" fontId="2" numFmtId="164" xfId="0" applyAlignment="1" applyBorder="1" applyFont="1" applyNumberFormat="1">
      <alignment readingOrder="0"/>
    </xf>
    <xf borderId="0" fillId="0" fontId="1" numFmtId="0" xfId="0" applyFont="1"/>
    <xf borderId="15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16" fillId="0" fontId="1" numFmtId="164" xfId="0" applyAlignment="1" applyBorder="1" applyFont="1" applyNumberFormat="1">
      <alignment readingOrder="0"/>
    </xf>
    <xf borderId="16" fillId="0" fontId="1" numFmtId="165" xfId="0" applyAlignment="1" applyBorder="1" applyFont="1" applyNumberFormat="1">
      <alignment readingOrder="0"/>
    </xf>
    <xf borderId="11" fillId="6" fontId="9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6" fillId="0" fontId="2" numFmtId="0" xfId="0" applyBorder="1" applyFont="1"/>
    <xf borderId="16" fillId="0" fontId="2" numFmtId="164" xfId="0" applyBorder="1" applyFont="1" applyNumberFormat="1"/>
    <xf borderId="15" fillId="0" fontId="1" numFmtId="0" xfId="0" applyAlignment="1" applyBorder="1" applyFont="1">
      <alignment vertical="bottom"/>
    </xf>
    <xf borderId="15" fillId="0" fontId="2" numFmtId="0" xfId="0" applyAlignment="1" applyBorder="1" applyFont="1">
      <alignment vertical="bottom"/>
    </xf>
    <xf borderId="11" fillId="8" fontId="9" numFmtId="0" xfId="0" applyAlignment="1" applyBorder="1" applyFill="1" applyFont="1">
      <alignment readingOrder="0"/>
    </xf>
    <xf borderId="17" fillId="0" fontId="2" numFmtId="0" xfId="0" applyAlignment="1" applyBorder="1" applyFont="1">
      <alignment readingOrder="0"/>
    </xf>
    <xf borderId="18" fillId="0" fontId="2" numFmtId="0" xfId="0" applyBorder="1" applyFont="1"/>
    <xf borderId="19" fillId="0" fontId="2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10" fontId="2" numFmtId="0" xfId="0" applyAlignment="1" applyBorder="1" applyFill="1" applyFont="1">
      <alignment horizontal="center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2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11" fontId="2" numFmtId="164" xfId="0" applyAlignment="1" applyBorder="1" applyFont="1" applyNumberFormat="1">
      <alignment horizontal="center" readingOrder="0" shrinkToFit="0" vertical="center" wrapText="1"/>
    </xf>
    <xf borderId="1" fillId="12" fontId="2" numFmtId="164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6" fontId="2" numFmtId="166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/>
    </xf>
    <xf borderId="1" fillId="13" fontId="10" numFmtId="164" xfId="0" applyAlignment="1" applyBorder="1" applyFill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6" fontId="2" numFmtId="166" xfId="0" applyAlignment="1" applyBorder="1" applyFont="1" applyNumberFormat="1">
      <alignment horizontal="center" readingOrder="0" shrinkToFit="0" wrapText="1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3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3" xfId="0" applyAlignment="1" applyFont="1" applyNumberFormat="1">
      <alignment horizontal="center" shrinkToFit="0" vertical="bottom" wrapText="0"/>
    </xf>
    <xf borderId="0" fillId="0" fontId="9" numFmtId="0" xfId="0" applyAlignment="1" applyFont="1">
      <alignment readingOrder="0"/>
    </xf>
    <xf borderId="0" fillId="14" fontId="14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13" numFmtId="0" xfId="0" applyAlignment="1" applyFont="1">
      <alignment horizontal="center" shrinkToFit="0" vertical="bottom" wrapText="0"/>
    </xf>
    <xf borderId="0" fillId="0" fontId="13" numFmtId="3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20" fillId="15" fontId="10" numFmtId="0" xfId="0" applyAlignment="1" applyBorder="1" applyFill="1" applyFont="1">
      <alignment horizontal="center" readingOrder="0" shrinkToFit="0" wrapText="1"/>
    </xf>
    <xf borderId="20" fillId="15" fontId="10" numFmtId="3" xfId="0" applyAlignment="1" applyBorder="1" applyFont="1" applyNumberFormat="1">
      <alignment horizontal="center" readingOrder="0" shrinkToFit="0" wrapText="1"/>
    </xf>
    <xf borderId="21" fillId="2" fontId="10" numFmtId="0" xfId="0" applyAlignment="1" applyBorder="1" applyFont="1">
      <alignment horizontal="center" readingOrder="0" shrinkToFit="0" wrapText="1"/>
    </xf>
    <xf borderId="22" fillId="2" fontId="15" numFmtId="0" xfId="0" applyAlignment="1" applyBorder="1" applyFont="1">
      <alignment readingOrder="0" shrinkToFit="0" vertical="bottom" wrapText="0"/>
    </xf>
    <xf borderId="23" fillId="0" fontId="4" numFmtId="0" xfId="0" applyBorder="1" applyFont="1"/>
    <xf borderId="24" fillId="0" fontId="4" numFmtId="0" xfId="0" applyBorder="1" applyFont="1"/>
    <xf borderId="20" fillId="2" fontId="10" numFmtId="164" xfId="0" applyAlignment="1" applyBorder="1" applyFont="1" applyNumberFormat="1">
      <alignment horizontal="right" readingOrder="0" shrinkToFit="0" vertical="bottom" wrapText="0"/>
    </xf>
    <xf borderId="25" fillId="0" fontId="4" numFmtId="0" xfId="0" applyBorder="1" applyFont="1"/>
    <xf borderId="20" fillId="0" fontId="10" numFmtId="0" xfId="0" applyAlignment="1" applyBorder="1" applyFont="1">
      <alignment readingOrder="0" shrinkToFit="0" vertical="bottom" wrapText="0"/>
    </xf>
    <xf borderId="20" fillId="0" fontId="10" numFmtId="9" xfId="0" applyAlignment="1" applyBorder="1" applyFont="1" applyNumberFormat="1">
      <alignment horizontal="center" readingOrder="0" shrinkToFit="0" vertical="bottom" wrapText="0"/>
    </xf>
    <xf borderId="20" fillId="0" fontId="10" numFmtId="0" xfId="0" applyAlignment="1" applyBorder="1" applyFont="1">
      <alignment horizontal="center" readingOrder="0" shrinkToFit="0" vertical="bottom" wrapText="0"/>
    </xf>
    <xf borderId="20" fillId="0" fontId="10" numFmtId="164" xfId="0" applyAlignment="1" applyBorder="1" applyFont="1" applyNumberFormat="1">
      <alignment horizontal="right" readingOrder="0" shrinkToFit="0" vertical="bottom" wrapText="0"/>
    </xf>
    <xf borderId="20" fillId="0" fontId="10" numFmtId="3" xfId="0" applyAlignment="1" applyBorder="1" applyFont="1" applyNumberFormat="1">
      <alignment horizontal="center" readingOrder="0" shrinkToFit="0" vertical="bottom" wrapText="0"/>
    </xf>
    <xf borderId="20" fillId="0" fontId="10" numFmtId="164" xfId="0" applyAlignment="1" applyBorder="1" applyFont="1" applyNumberFormat="1">
      <alignment shrinkToFit="0" vertical="bottom" wrapText="0"/>
    </xf>
    <xf borderId="20" fillId="0" fontId="10" numFmtId="164" xfId="0" applyAlignment="1" applyBorder="1" applyFont="1" applyNumberFormat="1">
      <alignment readingOrder="0" shrinkToFit="0" vertical="bottom" wrapText="0"/>
    </xf>
    <xf borderId="26" fillId="0" fontId="4" numFmtId="0" xfId="0" applyBorder="1" applyFont="1"/>
    <xf borderId="22" fillId="16" fontId="15" numFmtId="0" xfId="0" applyAlignment="1" applyBorder="1" applyFill="1" applyFont="1">
      <alignment horizontal="right" readingOrder="0" shrinkToFit="0" vertical="bottom" wrapText="0"/>
    </xf>
    <xf borderId="20" fillId="16" fontId="10" numFmtId="164" xfId="0" applyAlignment="1" applyBorder="1" applyFont="1" applyNumberFormat="1">
      <alignment horizontal="right" readingOrder="0" shrinkToFit="0" vertical="bottom" wrapText="0"/>
    </xf>
    <xf borderId="21" fillId="17" fontId="10" numFmtId="0" xfId="0" applyAlignment="1" applyBorder="1" applyFill="1" applyFont="1">
      <alignment horizontal="center" readingOrder="0" shrinkToFit="0" vertical="center" wrapText="1"/>
    </xf>
    <xf borderId="22" fillId="17" fontId="15" numFmtId="0" xfId="0" applyAlignment="1" applyBorder="1" applyFont="1">
      <alignment readingOrder="0" shrinkToFit="0" vertical="bottom" wrapText="0"/>
    </xf>
    <xf borderId="20" fillId="17" fontId="10" numFmtId="164" xfId="0" applyAlignment="1" applyBorder="1" applyFont="1" applyNumberFormat="1">
      <alignment readingOrder="0" shrinkToFit="0" vertical="bottom" wrapText="0"/>
    </xf>
    <xf borderId="20" fillId="17" fontId="10" numFmtId="164" xfId="0" applyAlignment="1" applyBorder="1" applyFont="1" applyNumberFormat="1">
      <alignment horizontal="right" readingOrder="0" shrinkToFit="0" vertical="bottom" wrapText="0"/>
    </xf>
    <xf borderId="20" fillId="16" fontId="10" numFmtId="164" xfId="0" applyAlignment="1" applyBorder="1" applyFont="1" applyNumberFormat="1">
      <alignment readingOrder="0" shrinkToFit="0" vertical="bottom" wrapText="0"/>
    </xf>
    <xf borderId="21" fillId="18" fontId="10" numFmtId="0" xfId="0" applyAlignment="1" applyBorder="1" applyFill="1" applyFont="1">
      <alignment horizontal="center" readingOrder="0" shrinkToFit="0" vertical="center" wrapText="1"/>
    </xf>
    <xf borderId="22" fillId="18" fontId="15" numFmtId="0" xfId="0" applyAlignment="1" applyBorder="1" applyFont="1">
      <alignment readingOrder="0" shrinkToFit="0" vertical="bottom" wrapText="0"/>
    </xf>
    <xf borderId="20" fillId="18" fontId="10" numFmtId="164" xfId="0" applyAlignment="1" applyBorder="1" applyFont="1" applyNumberFormat="1">
      <alignment horizontal="right"/>
    </xf>
    <xf borderId="20" fillId="18" fontId="10" numFmtId="164" xfId="0" applyAlignment="1" applyBorder="1" applyFont="1" applyNumberFormat="1">
      <alignment horizontal="right" readingOrder="0" shrinkToFit="0" vertical="bottom" wrapText="0"/>
    </xf>
    <xf borderId="0" fillId="0" fontId="2" numFmtId="164" xfId="0" applyFont="1" applyNumberFormat="1"/>
    <xf borderId="20" fillId="18" fontId="10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20" fillId="16" fontId="10" numFmtId="164" xfId="0" applyAlignment="1" applyBorder="1" applyFont="1" applyNumberFormat="1">
      <alignment shrinkToFit="0" vertical="bottom" wrapText="0"/>
    </xf>
    <xf borderId="0" fillId="0" fontId="16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/>
    </xf>
    <xf borderId="0" fillId="0" fontId="6" numFmtId="3" xfId="0" applyAlignment="1" applyFont="1" applyNumberFormat="1">
      <alignment horizontal="center"/>
    </xf>
    <xf borderId="0" fillId="19" fontId="17" numFmtId="0" xfId="0" applyAlignment="1" applyFill="1" applyFont="1">
      <alignment horizontal="center" readingOrder="0" vertic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center" vertical="bottom"/>
    </xf>
    <xf borderId="0" fillId="0" fontId="11" numFmtId="0" xfId="0" applyFont="1"/>
    <xf borderId="2" fillId="20" fontId="2" numFmtId="0" xfId="0" applyAlignment="1" applyBorder="1" applyFill="1" applyFont="1">
      <alignment horizontal="center" vertical="bottom"/>
    </xf>
    <xf borderId="2" fillId="6" fontId="2" numFmtId="0" xfId="0" applyAlignment="1" applyBorder="1" applyFont="1">
      <alignment horizontal="center" vertical="bottom"/>
    </xf>
    <xf borderId="2" fillId="18" fontId="2" numFmtId="0" xfId="0" applyAlignment="1" applyBorder="1" applyFont="1">
      <alignment horizontal="center" vertical="bottom"/>
    </xf>
    <xf borderId="2" fillId="21" fontId="2" numFmtId="0" xfId="0" applyAlignment="1" applyBorder="1" applyFill="1" applyFont="1">
      <alignment horizontal="center" vertical="bottom"/>
    </xf>
    <xf borderId="2" fillId="22" fontId="2" numFmtId="0" xfId="0" applyAlignment="1" applyBorder="1" applyFill="1" applyFont="1">
      <alignment horizontal="center" vertical="bottom"/>
    </xf>
    <xf borderId="1" fillId="2" fontId="20" numFmtId="0" xfId="0" applyAlignment="1" applyBorder="1" applyFont="1">
      <alignment horizontal="center"/>
    </xf>
    <xf borderId="1" fillId="16" fontId="20" numFmtId="0" xfId="0" applyAlignment="1" applyBorder="1" applyFont="1">
      <alignment horizontal="center" vertical="bottom"/>
    </xf>
    <xf borderId="1" fillId="1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 vertical="bottom"/>
    </xf>
    <xf borderId="1" fillId="0" fontId="20" numFmtId="164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27" fillId="0" fontId="2" numFmtId="0" xfId="0" applyAlignment="1" applyBorder="1" applyFont="1">
      <alignment horizontal="left" readingOrder="0" shrinkToFit="0" vertical="top" wrapText="1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20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left" readingOrder="0" shrinkToFit="0" vertical="top" wrapText="1"/>
    </xf>
    <xf borderId="33" fillId="0" fontId="20" numFmtId="0" xfId="0" applyAlignment="1" applyBorder="1" applyFont="1">
      <alignment horizontal="center" readingOrder="0" vertical="center"/>
    </xf>
    <xf borderId="33" fillId="0" fontId="20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</cols>
  <sheetData>
    <row r="1">
      <c r="A1" s="1" t="s">
        <v>0</v>
      </c>
      <c r="B1" s="2" t="s">
        <v>1</v>
      </c>
    </row>
    <row r="2">
      <c r="A2" s="3" t="s">
        <v>2</v>
      </c>
      <c r="B2" s="4">
        <v>20000.0</v>
      </c>
    </row>
    <row r="3">
      <c r="A3" s="3" t="s">
        <v>3</v>
      </c>
      <c r="B3" s="4">
        <v>20000.0</v>
      </c>
    </row>
    <row r="4">
      <c r="A4" s="3" t="s">
        <v>4</v>
      </c>
      <c r="B4" s="4">
        <v>20000.0</v>
      </c>
    </row>
    <row r="5">
      <c r="A5" s="3" t="s">
        <v>5</v>
      </c>
      <c r="B5" s="4">
        <v>30000.0</v>
      </c>
    </row>
    <row r="6">
      <c r="A6" s="5" t="s">
        <v>6</v>
      </c>
      <c r="B6" s="6">
        <v>30000.0</v>
      </c>
    </row>
    <row r="7">
      <c r="A7" s="3" t="s">
        <v>7</v>
      </c>
      <c r="B7" s="4">
        <v>30000.0</v>
      </c>
    </row>
    <row r="8">
      <c r="A8" s="3" t="s">
        <v>8</v>
      </c>
      <c r="B8" s="4">
        <v>50000.0</v>
      </c>
    </row>
    <row r="9">
      <c r="A9" s="2" t="s">
        <v>9</v>
      </c>
      <c r="B9" s="7">
        <f>SUM(B2:B8)</f>
        <v>200000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10</v>
      </c>
      <c r="B1" s="9"/>
      <c r="C1" s="9"/>
      <c r="D1" s="9"/>
      <c r="E1" s="9"/>
      <c r="F1" s="9"/>
      <c r="G1" s="9"/>
      <c r="H1" s="10"/>
    </row>
    <row r="2">
      <c r="A2" s="11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</row>
    <row r="3">
      <c r="A3" s="13" t="s">
        <v>19</v>
      </c>
      <c r="B3" s="14" t="s">
        <v>20</v>
      </c>
      <c r="C3" s="15">
        <v>30000.0</v>
      </c>
      <c r="D3" s="15">
        <f> 0.35 * (C3)</f>
        <v>10500</v>
      </c>
      <c r="E3" s="15">
        <f t="shared" ref="E3:E11" si="1">C3+D3</f>
        <v>40500</v>
      </c>
      <c r="F3" s="16">
        <v>1.0</v>
      </c>
      <c r="G3" s="15">
        <f t="shared" ref="G3:G11" si="2"> E3 * F3</f>
        <v>40500</v>
      </c>
      <c r="H3" s="15">
        <f t="shared" ref="H3:H11" si="3"> 12 * G3</f>
        <v>486000</v>
      </c>
    </row>
    <row r="4">
      <c r="A4" s="17"/>
      <c r="B4" s="14" t="s">
        <v>21</v>
      </c>
      <c r="C4" s="15">
        <v>10000.0</v>
      </c>
      <c r="D4" s="15">
        <v>3500.0</v>
      </c>
      <c r="E4" s="18">
        <f t="shared" si="1"/>
        <v>13500</v>
      </c>
      <c r="F4" s="16">
        <v>5.0</v>
      </c>
      <c r="G4" s="15">
        <f t="shared" si="2"/>
        <v>67500</v>
      </c>
      <c r="H4" s="15">
        <f t="shared" si="3"/>
        <v>810000</v>
      </c>
    </row>
    <row r="5">
      <c r="A5" s="19"/>
      <c r="B5" s="14" t="s">
        <v>22</v>
      </c>
      <c r="C5" s="15">
        <v>10000.0</v>
      </c>
      <c r="D5" s="15">
        <f t="shared" ref="D5:D11" si="4"> 0.35 * (C5)</f>
        <v>3500</v>
      </c>
      <c r="E5" s="15">
        <f t="shared" si="1"/>
        <v>13500</v>
      </c>
      <c r="F5" s="16">
        <v>2.0</v>
      </c>
      <c r="G5" s="15">
        <f t="shared" si="2"/>
        <v>27000</v>
      </c>
      <c r="H5" s="15">
        <f t="shared" si="3"/>
        <v>324000</v>
      </c>
    </row>
    <row r="6">
      <c r="A6" s="20" t="s">
        <v>23</v>
      </c>
      <c r="B6" s="14" t="s">
        <v>24</v>
      </c>
      <c r="C6" s="15">
        <v>15000.0</v>
      </c>
      <c r="D6" s="15">
        <f t="shared" si="4"/>
        <v>5250</v>
      </c>
      <c r="E6" s="15">
        <f t="shared" si="1"/>
        <v>20250</v>
      </c>
      <c r="F6" s="16">
        <v>2.0</v>
      </c>
      <c r="G6" s="15">
        <f t="shared" si="2"/>
        <v>40500</v>
      </c>
      <c r="H6" s="15">
        <f t="shared" si="3"/>
        <v>486000</v>
      </c>
    </row>
    <row r="7">
      <c r="A7" s="17"/>
      <c r="B7" s="14" t="s">
        <v>25</v>
      </c>
      <c r="C7" s="15">
        <v>10000.0</v>
      </c>
      <c r="D7" s="15">
        <f t="shared" si="4"/>
        <v>3500</v>
      </c>
      <c r="E7" s="15">
        <f t="shared" si="1"/>
        <v>13500</v>
      </c>
      <c r="F7" s="16">
        <v>1.0</v>
      </c>
      <c r="G7" s="15">
        <f t="shared" si="2"/>
        <v>13500</v>
      </c>
      <c r="H7" s="15">
        <f t="shared" si="3"/>
        <v>162000</v>
      </c>
    </row>
    <row r="8">
      <c r="A8" s="19"/>
      <c r="B8" s="14" t="s">
        <v>26</v>
      </c>
      <c r="C8" s="15">
        <v>20000.0</v>
      </c>
      <c r="D8" s="15">
        <f t="shared" si="4"/>
        <v>7000</v>
      </c>
      <c r="E8" s="15">
        <f t="shared" si="1"/>
        <v>27000</v>
      </c>
      <c r="F8" s="16">
        <v>1.0</v>
      </c>
      <c r="G8" s="15">
        <f t="shared" si="2"/>
        <v>27000</v>
      </c>
      <c r="H8" s="15">
        <f t="shared" si="3"/>
        <v>324000</v>
      </c>
    </row>
    <row r="9">
      <c r="A9" s="20" t="s">
        <v>27</v>
      </c>
      <c r="B9" s="14" t="s">
        <v>28</v>
      </c>
      <c r="C9" s="15">
        <v>15000.0</v>
      </c>
      <c r="D9" s="15">
        <f t="shared" si="4"/>
        <v>5250</v>
      </c>
      <c r="E9" s="15">
        <f t="shared" si="1"/>
        <v>20250</v>
      </c>
      <c r="F9" s="16">
        <v>1.0</v>
      </c>
      <c r="G9" s="15">
        <f t="shared" si="2"/>
        <v>20250</v>
      </c>
      <c r="H9" s="15">
        <f t="shared" si="3"/>
        <v>243000</v>
      </c>
    </row>
    <row r="10">
      <c r="A10" s="17"/>
      <c r="B10" s="21" t="s">
        <v>29</v>
      </c>
      <c r="C10" s="22">
        <v>20000.0</v>
      </c>
      <c r="D10" s="15">
        <f t="shared" si="4"/>
        <v>7000</v>
      </c>
      <c r="E10" s="15">
        <f t="shared" si="1"/>
        <v>27000</v>
      </c>
      <c r="F10" s="23">
        <v>2.0</v>
      </c>
      <c r="G10" s="15">
        <f t="shared" si="2"/>
        <v>54000</v>
      </c>
      <c r="H10" s="15">
        <f t="shared" si="3"/>
        <v>648000</v>
      </c>
    </row>
    <row r="11">
      <c r="A11" s="19"/>
      <c r="B11" s="21" t="s">
        <v>30</v>
      </c>
      <c r="C11" s="22">
        <v>10000.0</v>
      </c>
      <c r="D11" s="15">
        <f t="shared" si="4"/>
        <v>3500</v>
      </c>
      <c r="E11" s="15">
        <f t="shared" si="1"/>
        <v>13500</v>
      </c>
      <c r="F11" s="23">
        <v>1.0</v>
      </c>
      <c r="G11" s="15">
        <f t="shared" si="2"/>
        <v>13500</v>
      </c>
      <c r="H11" s="15">
        <f t="shared" si="3"/>
        <v>162000</v>
      </c>
    </row>
    <row r="12">
      <c r="A12" s="24"/>
      <c r="B12" s="24"/>
      <c r="C12" s="24"/>
      <c r="D12" s="24"/>
      <c r="E12" s="25"/>
      <c r="F12" s="26" t="s">
        <v>31</v>
      </c>
      <c r="G12" s="27">
        <f t="shared" ref="G12:H12" si="5">SUM(G3,G4,G5,G6,G7,G8,G9,G10,G11)</f>
        <v>303750</v>
      </c>
      <c r="H12" s="27">
        <f t="shared" si="5"/>
        <v>3645000</v>
      </c>
    </row>
  </sheetData>
  <mergeCells count="4">
    <mergeCell ref="A1:H1"/>
    <mergeCell ref="A3:A5"/>
    <mergeCell ref="A6:A8"/>
    <mergeCell ref="A9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28" t="s">
        <v>32</v>
      </c>
      <c r="B1" s="29"/>
      <c r="C1" s="29"/>
      <c r="D1" s="30"/>
    </row>
    <row r="2">
      <c r="A2" s="31" t="s">
        <v>33</v>
      </c>
      <c r="B2" s="32"/>
      <c r="C2" s="33"/>
      <c r="D2" s="34">
        <f> SUM(D4,D7,D12,D17:D19)</f>
        <v>85703</v>
      </c>
    </row>
    <row r="3">
      <c r="A3" s="35"/>
      <c r="B3" s="36"/>
      <c r="C3" s="37" t="s">
        <v>34</v>
      </c>
      <c r="D3" s="38"/>
    </row>
    <row r="4">
      <c r="A4" s="35" t="s">
        <v>35</v>
      </c>
      <c r="B4" s="36"/>
      <c r="C4" s="36"/>
      <c r="D4" s="39">
        <f> SUM(D5:D6)</f>
        <v>11603</v>
      </c>
    </row>
    <row r="5">
      <c r="A5" s="40" t="s">
        <v>36</v>
      </c>
      <c r="B5" s="36"/>
      <c r="C5" s="41"/>
      <c r="D5" s="42">
        <v>10000.0</v>
      </c>
    </row>
    <row r="6">
      <c r="A6" s="40" t="s">
        <v>37</v>
      </c>
      <c r="B6" s="36"/>
      <c r="C6" s="41"/>
      <c r="D6" s="42">
        <v>1603.0</v>
      </c>
    </row>
    <row r="7">
      <c r="A7" s="35" t="s">
        <v>38</v>
      </c>
      <c r="B7" s="36"/>
      <c r="C7" s="43"/>
      <c r="D7" s="39">
        <f>SUM(D8:D11)</f>
        <v>10000</v>
      </c>
    </row>
    <row r="8">
      <c r="A8" s="44" t="s">
        <v>39</v>
      </c>
      <c r="B8" s="36"/>
      <c r="C8" s="41"/>
      <c r="D8" s="42">
        <v>2000.0</v>
      </c>
    </row>
    <row r="9">
      <c r="A9" s="44" t="s">
        <v>40</v>
      </c>
      <c r="B9" s="36"/>
      <c r="C9" s="41"/>
      <c r="D9" s="42">
        <v>2000.0</v>
      </c>
    </row>
    <row r="10">
      <c r="A10" s="44" t="s">
        <v>41</v>
      </c>
      <c r="B10" s="36"/>
      <c r="C10" s="41"/>
      <c r="D10" s="42">
        <v>5000.0</v>
      </c>
    </row>
    <row r="11">
      <c r="A11" s="44" t="s">
        <v>42</v>
      </c>
      <c r="B11" s="36"/>
      <c r="C11" s="41"/>
      <c r="D11" s="42">
        <v>1000.0</v>
      </c>
    </row>
    <row r="12">
      <c r="A12" s="35" t="s">
        <v>43</v>
      </c>
      <c r="B12" s="36"/>
      <c r="C12" s="43"/>
      <c r="D12" s="39">
        <f>SUM(D13:D16)</f>
        <v>9100</v>
      </c>
    </row>
    <row r="13">
      <c r="A13" s="44" t="s">
        <v>44</v>
      </c>
      <c r="B13" s="36"/>
      <c r="C13" s="41">
        <v>2000.0</v>
      </c>
      <c r="D13" s="42">
        <v>2000.0</v>
      </c>
    </row>
    <row r="14">
      <c r="A14" s="44" t="s">
        <v>45</v>
      </c>
      <c r="B14" s="36"/>
      <c r="C14" s="41">
        <v>1000.0</v>
      </c>
      <c r="D14" s="42">
        <v>1000.0</v>
      </c>
    </row>
    <row r="15">
      <c r="A15" s="44" t="s">
        <v>46</v>
      </c>
      <c r="B15" s="36"/>
      <c r="C15" s="41">
        <v>5000.0</v>
      </c>
      <c r="D15" s="42">
        <v>5000.0</v>
      </c>
    </row>
    <row r="16">
      <c r="A16" s="44" t="s">
        <v>47</v>
      </c>
      <c r="B16" s="36"/>
      <c r="C16" s="41">
        <v>1100.0</v>
      </c>
      <c r="D16" s="42">
        <v>1100.0</v>
      </c>
    </row>
    <row r="17">
      <c r="A17" s="35" t="s">
        <v>48</v>
      </c>
      <c r="B17" s="36"/>
      <c r="C17" s="45"/>
      <c r="D17" s="46">
        <v>20000.0</v>
      </c>
    </row>
    <row r="18">
      <c r="A18" s="35" t="s">
        <v>49</v>
      </c>
      <c r="B18" s="36"/>
      <c r="C18" s="36"/>
      <c r="D18" s="47">
        <v>15000.0</v>
      </c>
    </row>
    <row r="19">
      <c r="A19" s="35" t="s">
        <v>50</v>
      </c>
      <c r="B19" s="36"/>
      <c r="C19" s="41"/>
      <c r="D19" s="46">
        <v>20000.0</v>
      </c>
    </row>
    <row r="20">
      <c r="A20" s="48" t="s">
        <v>51</v>
      </c>
      <c r="B20" s="32"/>
      <c r="C20" s="33"/>
      <c r="D20" s="34">
        <f> SUM(D24,D27)</f>
        <v>266530</v>
      </c>
    </row>
    <row r="21">
      <c r="A21" s="44" t="s">
        <v>52</v>
      </c>
      <c r="B21" s="37" t="s">
        <v>53</v>
      </c>
      <c r="C21" s="37" t="s">
        <v>54</v>
      </c>
      <c r="D21" s="49" t="s">
        <v>55</v>
      </c>
    </row>
    <row r="22">
      <c r="A22" s="35" t="s">
        <v>56</v>
      </c>
      <c r="B22" s="36"/>
      <c r="C22" s="36"/>
      <c r="D22" s="50"/>
    </row>
    <row r="23">
      <c r="A23" s="35" t="s">
        <v>57</v>
      </c>
      <c r="B23" s="36"/>
      <c r="C23" s="36"/>
      <c r="D23" s="50"/>
    </row>
    <row r="24">
      <c r="A24" s="35" t="s">
        <v>58</v>
      </c>
      <c r="B24" s="36"/>
      <c r="C24" s="36"/>
      <c r="D24" s="39">
        <f> SUM(D25:D26)</f>
        <v>30216</v>
      </c>
    </row>
    <row r="25">
      <c r="A25" s="44" t="s">
        <v>59</v>
      </c>
      <c r="B25" s="41">
        <v>12.0</v>
      </c>
      <c r="C25" s="41">
        <v>2099.0</v>
      </c>
      <c r="D25" s="51">
        <f>B25*C25</f>
        <v>25188</v>
      </c>
    </row>
    <row r="26">
      <c r="A26" s="44" t="s">
        <v>60</v>
      </c>
      <c r="B26" s="41">
        <v>12.0</v>
      </c>
      <c r="C26" s="41">
        <v>419.0</v>
      </c>
      <c r="D26" s="51">
        <f>C26*B26</f>
        <v>5028</v>
      </c>
    </row>
    <row r="27">
      <c r="A27" s="52" t="s">
        <v>61</v>
      </c>
      <c r="B27" s="36"/>
      <c r="C27" s="36"/>
      <c r="D27" s="39">
        <f>SUM(D28:F30)</f>
        <v>236314</v>
      </c>
    </row>
    <row r="28">
      <c r="A28" s="53" t="s">
        <v>62</v>
      </c>
      <c r="B28" s="36"/>
      <c r="C28" s="36"/>
      <c r="D28" s="42">
        <v>225414.0</v>
      </c>
    </row>
    <row r="29">
      <c r="A29" s="44" t="s">
        <v>63</v>
      </c>
      <c r="B29" s="37">
        <v>1.0</v>
      </c>
      <c r="C29" s="41">
        <v>900.0</v>
      </c>
      <c r="D29" s="51">
        <f>B29*C29</f>
        <v>900</v>
      </c>
    </row>
    <row r="30">
      <c r="A30" s="44" t="s">
        <v>64</v>
      </c>
      <c r="B30" s="37">
        <v>1.0</v>
      </c>
      <c r="C30" s="41">
        <v>10000.0</v>
      </c>
      <c r="D30" s="42">
        <v>10000.0</v>
      </c>
    </row>
    <row r="31">
      <c r="A31" s="54" t="s">
        <v>65</v>
      </c>
      <c r="B31" s="32"/>
      <c r="C31" s="33"/>
      <c r="D31" s="34">
        <f> SUM(D32)</f>
        <v>303750</v>
      </c>
    </row>
    <row r="32">
      <c r="A32" s="55" t="s">
        <v>66</v>
      </c>
      <c r="B32" s="56"/>
      <c r="C32" s="56"/>
      <c r="D32" s="57">
        <v>303750.0</v>
      </c>
    </row>
    <row r="36">
      <c r="A36" s="58"/>
    </row>
    <row r="42">
      <c r="A42" s="58"/>
    </row>
    <row r="46">
      <c r="A46" s="58"/>
    </row>
  </sheetData>
  <mergeCells count="4">
    <mergeCell ref="A1:D1"/>
    <mergeCell ref="A2:C2"/>
    <mergeCell ref="A20:C20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9" t="s">
        <v>67</v>
      </c>
    </row>
    <row r="2">
      <c r="A2" s="60"/>
      <c r="B2" s="60"/>
      <c r="C2" s="60"/>
      <c r="D2" s="36"/>
      <c r="E2" s="61"/>
      <c r="F2" s="61"/>
      <c r="G2" s="36"/>
      <c r="H2" s="36"/>
    </row>
    <row r="3">
      <c r="A3" s="62" t="s">
        <v>68</v>
      </c>
      <c r="B3" s="62" t="s">
        <v>69</v>
      </c>
      <c r="C3" s="62" t="s">
        <v>70</v>
      </c>
      <c r="D3" s="36"/>
      <c r="E3" s="63" t="s">
        <v>71</v>
      </c>
      <c r="F3" s="64" t="s">
        <v>72</v>
      </c>
      <c r="G3" s="36"/>
      <c r="H3" s="36"/>
    </row>
    <row r="4">
      <c r="A4" s="65" t="s">
        <v>73</v>
      </c>
      <c r="B4" s="66">
        <v>0.12</v>
      </c>
      <c r="C4" s="67">
        <v>0.0012</v>
      </c>
      <c r="D4" s="36"/>
      <c r="E4" s="68">
        <v>455983.0</v>
      </c>
      <c r="F4" s="69">
        <v>200000.0</v>
      </c>
      <c r="G4" s="36"/>
      <c r="H4" s="36"/>
    </row>
    <row r="5">
      <c r="A5" s="65" t="s">
        <v>34</v>
      </c>
      <c r="B5" s="67">
        <v>0.01</v>
      </c>
      <c r="C5" s="67">
        <v>1.0E-4</v>
      </c>
      <c r="D5" s="36"/>
      <c r="E5" s="36"/>
      <c r="F5" s="36"/>
      <c r="G5" s="36"/>
      <c r="H5" s="36"/>
    </row>
    <row r="6">
      <c r="A6" s="36"/>
      <c r="B6" s="36"/>
      <c r="C6" s="36"/>
      <c r="D6" s="36"/>
      <c r="E6" s="36"/>
      <c r="F6" s="36"/>
      <c r="G6" s="36"/>
      <c r="H6" s="36"/>
    </row>
    <row r="7">
      <c r="A7" s="70" t="s">
        <v>74</v>
      </c>
      <c r="B7" s="70" t="s">
        <v>75</v>
      </c>
      <c r="C7" s="70" t="s">
        <v>76</v>
      </c>
      <c r="D7" s="70" t="s">
        <v>77</v>
      </c>
      <c r="E7" s="70" t="s">
        <v>78</v>
      </c>
      <c r="F7" s="70" t="s">
        <v>79</v>
      </c>
      <c r="G7" s="70" t="s">
        <v>80</v>
      </c>
      <c r="H7" s="71" t="s">
        <v>81</v>
      </c>
    </row>
    <row r="8">
      <c r="A8" s="72">
        <v>44197.0</v>
      </c>
      <c r="B8" s="73">
        <v>0.0</v>
      </c>
      <c r="C8" s="74">
        <v>455983.0</v>
      </c>
      <c r="D8" s="75"/>
      <c r="E8" s="76"/>
      <c r="F8" s="76"/>
      <c r="G8" s="74">
        <v>455983.0</v>
      </c>
      <c r="H8" s="76"/>
    </row>
    <row r="9">
      <c r="A9" s="72">
        <v>44228.0</v>
      </c>
      <c r="B9" s="77">
        <v>1.0</v>
      </c>
      <c r="C9" s="74">
        <f t="shared" ref="C9:C20" si="1"> G8</f>
        <v>455983</v>
      </c>
      <c r="D9" s="78">
        <f t="shared" ref="D9:D20" si="2">( 455983*0.01)/(1-(1+0.01)^-12)</f>
        <v>40513.53721</v>
      </c>
      <c r="E9" s="79">
        <f t="shared" ref="E9:E20" si="3"> C9 * 0.01</f>
        <v>4559.83</v>
      </c>
      <c r="F9" s="79">
        <f t="shared" ref="F9:F20" si="4"> D9 - E9</f>
        <v>35953.70721</v>
      </c>
      <c r="G9" s="79">
        <f t="shared" ref="G9:G20" si="5"> C9 - F9</f>
        <v>420029.2928</v>
      </c>
      <c r="H9" s="79">
        <f>E9</f>
        <v>4559.83</v>
      </c>
    </row>
    <row r="10">
      <c r="A10" s="72">
        <v>44256.0</v>
      </c>
      <c r="B10" s="73">
        <v>2.0</v>
      </c>
      <c r="C10" s="79">
        <f t="shared" si="1"/>
        <v>420029.2928</v>
      </c>
      <c r="D10" s="78">
        <f t="shared" si="2"/>
        <v>40513.53721</v>
      </c>
      <c r="E10" s="79">
        <f t="shared" si="3"/>
        <v>4200.292928</v>
      </c>
      <c r="F10" s="79">
        <f t="shared" si="4"/>
        <v>36313.24428</v>
      </c>
      <c r="G10" s="79">
        <f t="shared" si="5"/>
        <v>383716.0485</v>
      </c>
      <c r="H10" s="79">
        <f t="shared" ref="H10:H20" si="6">E10+H9</f>
        <v>8760.122928</v>
      </c>
    </row>
    <row r="11">
      <c r="A11" s="72">
        <v>44287.0</v>
      </c>
      <c r="B11" s="77">
        <v>3.0</v>
      </c>
      <c r="C11" s="74">
        <f t="shared" si="1"/>
        <v>383716.0485</v>
      </c>
      <c r="D11" s="78">
        <f t="shared" si="2"/>
        <v>40513.53721</v>
      </c>
      <c r="E11" s="79">
        <f t="shared" si="3"/>
        <v>3837.160485</v>
      </c>
      <c r="F11" s="79">
        <f t="shared" si="4"/>
        <v>36676.37672</v>
      </c>
      <c r="G11" s="79">
        <f t="shared" si="5"/>
        <v>347039.6718</v>
      </c>
      <c r="H11" s="79">
        <f t="shared" si="6"/>
        <v>12597.28341</v>
      </c>
    </row>
    <row r="12">
      <c r="A12" s="72">
        <v>44317.0</v>
      </c>
      <c r="B12" s="73">
        <v>4.0</v>
      </c>
      <c r="C12" s="79">
        <f t="shared" si="1"/>
        <v>347039.6718</v>
      </c>
      <c r="D12" s="78">
        <f t="shared" si="2"/>
        <v>40513.53721</v>
      </c>
      <c r="E12" s="79">
        <f t="shared" si="3"/>
        <v>3470.396718</v>
      </c>
      <c r="F12" s="79">
        <f t="shared" si="4"/>
        <v>37043.14049</v>
      </c>
      <c r="G12" s="79">
        <f t="shared" si="5"/>
        <v>309996.5313</v>
      </c>
      <c r="H12" s="79">
        <f t="shared" si="6"/>
        <v>16067.68013</v>
      </c>
    </row>
    <row r="13">
      <c r="A13" s="72">
        <v>44348.0</v>
      </c>
      <c r="B13" s="77">
        <v>5.0</v>
      </c>
      <c r="C13" s="74">
        <f t="shared" si="1"/>
        <v>309996.5313</v>
      </c>
      <c r="D13" s="78">
        <f t="shared" si="2"/>
        <v>40513.53721</v>
      </c>
      <c r="E13" s="79">
        <f t="shared" si="3"/>
        <v>3099.965313</v>
      </c>
      <c r="F13" s="79">
        <f t="shared" si="4"/>
        <v>37413.57189</v>
      </c>
      <c r="G13" s="79">
        <f t="shared" si="5"/>
        <v>272582.9594</v>
      </c>
      <c r="H13" s="79">
        <f t="shared" si="6"/>
        <v>19167.64544</v>
      </c>
    </row>
    <row r="14">
      <c r="A14" s="72">
        <v>44378.0</v>
      </c>
      <c r="B14" s="73">
        <v>6.0</v>
      </c>
      <c r="C14" s="79">
        <f t="shared" si="1"/>
        <v>272582.9594</v>
      </c>
      <c r="D14" s="78">
        <f t="shared" si="2"/>
        <v>40513.53721</v>
      </c>
      <c r="E14" s="79">
        <f t="shared" si="3"/>
        <v>2725.829594</v>
      </c>
      <c r="F14" s="79">
        <f t="shared" si="4"/>
        <v>37787.70761</v>
      </c>
      <c r="G14" s="79">
        <f t="shared" si="5"/>
        <v>234795.2518</v>
      </c>
      <c r="H14" s="79">
        <f t="shared" si="6"/>
        <v>21893.47504</v>
      </c>
    </row>
    <row r="15">
      <c r="A15" s="72">
        <v>44409.0</v>
      </c>
      <c r="B15" s="77">
        <v>7.0</v>
      </c>
      <c r="C15" s="74">
        <f t="shared" si="1"/>
        <v>234795.2518</v>
      </c>
      <c r="D15" s="78">
        <f t="shared" si="2"/>
        <v>40513.53721</v>
      </c>
      <c r="E15" s="79">
        <f t="shared" si="3"/>
        <v>2347.952518</v>
      </c>
      <c r="F15" s="79">
        <f t="shared" si="4"/>
        <v>38165.58469</v>
      </c>
      <c r="G15" s="79">
        <f t="shared" si="5"/>
        <v>196629.6671</v>
      </c>
      <c r="H15" s="79">
        <f t="shared" si="6"/>
        <v>24241.42756</v>
      </c>
    </row>
    <row r="16">
      <c r="A16" s="72">
        <v>44440.0</v>
      </c>
      <c r="B16" s="73">
        <v>8.0</v>
      </c>
      <c r="C16" s="79">
        <f t="shared" si="1"/>
        <v>196629.6671</v>
      </c>
      <c r="D16" s="78">
        <f t="shared" si="2"/>
        <v>40513.53721</v>
      </c>
      <c r="E16" s="79">
        <f t="shared" si="3"/>
        <v>1966.296671</v>
      </c>
      <c r="F16" s="79">
        <f t="shared" si="4"/>
        <v>38547.24054</v>
      </c>
      <c r="G16" s="79">
        <f t="shared" si="5"/>
        <v>158082.4266</v>
      </c>
      <c r="H16" s="79">
        <f t="shared" si="6"/>
        <v>26207.72423</v>
      </c>
    </row>
    <row r="17">
      <c r="A17" s="72">
        <v>44470.0</v>
      </c>
      <c r="B17" s="77">
        <v>9.0</v>
      </c>
      <c r="C17" s="74">
        <f t="shared" si="1"/>
        <v>158082.4266</v>
      </c>
      <c r="D17" s="78">
        <f t="shared" si="2"/>
        <v>40513.53721</v>
      </c>
      <c r="E17" s="79">
        <f t="shared" si="3"/>
        <v>1580.824266</v>
      </c>
      <c r="F17" s="79">
        <f t="shared" si="4"/>
        <v>38932.71294</v>
      </c>
      <c r="G17" s="79">
        <f t="shared" si="5"/>
        <v>119149.7136</v>
      </c>
      <c r="H17" s="79">
        <f t="shared" si="6"/>
        <v>27788.54849</v>
      </c>
    </row>
    <row r="18">
      <c r="A18" s="72">
        <v>44501.0</v>
      </c>
      <c r="B18" s="73">
        <v>10.0</v>
      </c>
      <c r="C18" s="79">
        <f t="shared" si="1"/>
        <v>119149.7136</v>
      </c>
      <c r="D18" s="78">
        <f t="shared" si="2"/>
        <v>40513.53721</v>
      </c>
      <c r="E18" s="79">
        <f t="shared" si="3"/>
        <v>1191.497136</v>
      </c>
      <c r="F18" s="79">
        <f t="shared" si="4"/>
        <v>39322.04007</v>
      </c>
      <c r="G18" s="79">
        <f t="shared" si="5"/>
        <v>79827.67355</v>
      </c>
      <c r="H18" s="79">
        <f t="shared" si="6"/>
        <v>28980.04563</v>
      </c>
    </row>
    <row r="19">
      <c r="A19" s="72">
        <v>44531.0</v>
      </c>
      <c r="B19" s="77">
        <v>11.0</v>
      </c>
      <c r="C19" s="74">
        <f t="shared" si="1"/>
        <v>79827.67355</v>
      </c>
      <c r="D19" s="78">
        <f t="shared" si="2"/>
        <v>40513.53721</v>
      </c>
      <c r="E19" s="79">
        <f t="shared" si="3"/>
        <v>798.2767355</v>
      </c>
      <c r="F19" s="79">
        <f t="shared" si="4"/>
        <v>39715.26047</v>
      </c>
      <c r="G19" s="79">
        <f t="shared" si="5"/>
        <v>40112.41308</v>
      </c>
      <c r="H19" s="79">
        <f t="shared" si="6"/>
        <v>29778.32236</v>
      </c>
    </row>
    <row r="20">
      <c r="A20" s="80">
        <v>44562.0</v>
      </c>
      <c r="B20" s="77">
        <v>12.0</v>
      </c>
      <c r="C20" s="79">
        <f t="shared" si="1"/>
        <v>40112.41308</v>
      </c>
      <c r="D20" s="78">
        <f t="shared" si="2"/>
        <v>40513.53721</v>
      </c>
      <c r="E20" s="79">
        <f t="shared" si="3"/>
        <v>401.1241308</v>
      </c>
      <c r="F20" s="79">
        <f t="shared" si="4"/>
        <v>40112.41308</v>
      </c>
      <c r="G20" s="79">
        <f t="shared" si="5"/>
        <v>0.0000000006111804396</v>
      </c>
      <c r="H20" s="79">
        <f t="shared" si="6"/>
        <v>30179.44649</v>
      </c>
    </row>
    <row r="21">
      <c r="A21" s="24"/>
      <c r="B21" s="24"/>
      <c r="C21" s="24"/>
      <c r="D21" s="24"/>
      <c r="E21" s="24"/>
      <c r="F21" s="24"/>
      <c r="G21" s="24"/>
      <c r="H21" s="24"/>
    </row>
    <row r="22">
      <c r="A22" s="81"/>
      <c r="B22" s="81"/>
      <c r="C22" s="82"/>
      <c r="D22" s="24"/>
      <c r="E22" s="24"/>
      <c r="F22" s="24"/>
      <c r="G22" s="24"/>
      <c r="H22" s="24"/>
    </row>
    <row r="23">
      <c r="A23" s="81"/>
      <c r="B23" s="81"/>
      <c r="C23" s="82"/>
      <c r="D23" s="24"/>
      <c r="E23" s="24"/>
      <c r="F23" s="24"/>
      <c r="G23" s="24"/>
      <c r="H23" s="24"/>
    </row>
    <row r="24">
      <c r="A24" s="81"/>
      <c r="B24" s="81"/>
      <c r="C24" s="82"/>
      <c r="D24" s="24"/>
      <c r="E24" s="24"/>
      <c r="F24" s="24"/>
      <c r="G24" s="24"/>
      <c r="H24" s="24"/>
    </row>
    <row r="25">
      <c r="A25" s="81"/>
      <c r="B25" s="81"/>
      <c r="C25" s="82"/>
      <c r="D25" s="24"/>
      <c r="E25" s="24"/>
      <c r="F25" s="24"/>
      <c r="G25" s="24"/>
      <c r="H25" s="24"/>
    </row>
    <row r="26">
      <c r="A26" s="81"/>
      <c r="B26" s="81"/>
      <c r="C26" s="82"/>
      <c r="D26" s="24"/>
      <c r="E26" s="24"/>
      <c r="F26" s="24"/>
      <c r="G26" s="24"/>
      <c r="H26" s="24"/>
    </row>
    <row r="27">
      <c r="A27" s="81"/>
      <c r="B27" s="81"/>
      <c r="C27" s="82"/>
      <c r="D27" s="24"/>
      <c r="E27" s="24"/>
      <c r="F27" s="24"/>
      <c r="G27" s="24"/>
      <c r="H27" s="24"/>
    </row>
    <row r="28">
      <c r="A28" s="81"/>
      <c r="B28" s="81"/>
      <c r="C28" s="82"/>
      <c r="D28" s="24"/>
      <c r="E28" s="24"/>
      <c r="F28" s="24"/>
      <c r="G28" s="24"/>
      <c r="H28" s="24"/>
    </row>
    <row r="29">
      <c r="A29" s="81"/>
      <c r="B29" s="81"/>
      <c r="C29" s="82"/>
      <c r="D29" s="24"/>
      <c r="E29" s="24"/>
      <c r="F29" s="24"/>
      <c r="G29" s="24"/>
      <c r="H29" s="24"/>
    </row>
    <row r="30">
      <c r="A30" s="81"/>
      <c r="B30" s="81"/>
      <c r="C30" s="82"/>
      <c r="D30" s="24"/>
      <c r="E30" s="24"/>
      <c r="F30" s="24"/>
      <c r="G30" s="24"/>
      <c r="H30" s="24"/>
    </row>
  </sheetData>
  <mergeCells count="1">
    <mergeCell ref="A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4.57"/>
    <col customWidth="1" min="3" max="3" width="31.57"/>
    <col customWidth="1" min="10" max="10" width="22.57"/>
  </cols>
  <sheetData>
    <row r="1">
      <c r="A1" s="83"/>
      <c r="B1" s="83"/>
      <c r="C1" s="83"/>
      <c r="D1" s="84"/>
      <c r="E1" s="83"/>
      <c r="F1" s="83"/>
      <c r="G1" s="83"/>
      <c r="H1" s="85"/>
      <c r="I1" s="83"/>
      <c r="J1" s="86"/>
      <c r="L1" s="87"/>
    </row>
    <row r="2">
      <c r="A2" s="88"/>
      <c r="B2" s="88"/>
      <c r="C2" s="89"/>
      <c r="D2" s="89"/>
      <c r="E2" s="88"/>
      <c r="F2" s="88"/>
      <c r="G2" s="88"/>
      <c r="H2" s="90"/>
      <c r="I2" s="88"/>
      <c r="J2" s="86"/>
      <c r="L2" s="91"/>
      <c r="O2" s="43"/>
    </row>
    <row r="3">
      <c r="A3" s="92" t="s">
        <v>82</v>
      </c>
      <c r="L3" s="93"/>
      <c r="M3" s="36"/>
      <c r="N3" s="37"/>
      <c r="O3" s="93"/>
    </row>
    <row r="4">
      <c r="A4" s="86"/>
      <c r="B4" s="86"/>
      <c r="C4" s="94"/>
      <c r="D4" s="94"/>
      <c r="E4" s="86"/>
      <c r="F4" s="86"/>
      <c r="G4" s="86"/>
      <c r="H4" s="95"/>
      <c r="I4" s="86"/>
      <c r="J4" s="86"/>
      <c r="L4" s="93"/>
      <c r="M4" s="36"/>
      <c r="N4" s="36"/>
      <c r="O4" s="43"/>
    </row>
    <row r="5">
      <c r="A5" s="96"/>
      <c r="C5" s="89"/>
      <c r="D5" s="89"/>
      <c r="E5" s="88"/>
      <c r="F5" s="88"/>
      <c r="G5" s="88"/>
      <c r="H5" s="90"/>
      <c r="I5" s="88"/>
      <c r="J5" s="88"/>
      <c r="L5" s="97"/>
      <c r="M5" s="36"/>
      <c r="N5" s="41"/>
      <c r="O5" s="41"/>
    </row>
    <row r="6">
      <c r="A6" s="98" t="s">
        <v>83</v>
      </c>
      <c r="B6" s="98" t="s">
        <v>84</v>
      </c>
      <c r="C6" s="98" t="s">
        <v>85</v>
      </c>
      <c r="D6" s="98" t="s">
        <v>86</v>
      </c>
      <c r="E6" s="98" t="s">
        <v>87</v>
      </c>
      <c r="F6" s="98" t="s">
        <v>88</v>
      </c>
      <c r="G6" s="98" t="s">
        <v>89</v>
      </c>
      <c r="H6" s="99" t="s">
        <v>90</v>
      </c>
      <c r="I6" s="98" t="s">
        <v>91</v>
      </c>
      <c r="J6" s="98" t="s">
        <v>92</v>
      </c>
      <c r="L6" s="97"/>
      <c r="M6" s="36"/>
      <c r="N6" s="41"/>
      <c r="O6" s="41"/>
    </row>
    <row r="7">
      <c r="A7" s="100" t="s">
        <v>93</v>
      </c>
      <c r="B7" s="101" t="s">
        <v>58</v>
      </c>
      <c r="C7" s="102"/>
      <c r="D7" s="102"/>
      <c r="E7" s="102"/>
      <c r="F7" s="102"/>
      <c r="G7" s="102"/>
      <c r="H7" s="103"/>
      <c r="I7" s="104">
        <f>SUM(I8:I9)</f>
        <v>454.4</v>
      </c>
      <c r="J7" s="104">
        <f t="shared" ref="J7:J22" si="1"> I7 / 12</f>
        <v>37.86666667</v>
      </c>
      <c r="L7" s="93"/>
      <c r="M7" s="36"/>
      <c r="N7" s="43"/>
      <c r="O7" s="43"/>
    </row>
    <row r="8">
      <c r="A8" s="105"/>
      <c r="B8" s="106" t="s">
        <v>94</v>
      </c>
      <c r="C8" s="107">
        <v>0.1</v>
      </c>
      <c r="D8" s="108">
        <v>10.0</v>
      </c>
      <c r="E8" s="109">
        <f>2099</f>
        <v>2099</v>
      </c>
      <c r="F8" s="109">
        <v>1600.0</v>
      </c>
      <c r="G8" s="109">
        <f t="shared" ref="G8:G9" si="2"> (E8 - F8) / D8</f>
        <v>49.9</v>
      </c>
      <c r="H8" s="110">
        <v>8.0</v>
      </c>
      <c r="I8" s="109">
        <f t="shared" ref="I8:I9" si="3">H8*G8</f>
        <v>399.2</v>
      </c>
      <c r="J8" s="104">
        <f t="shared" si="1"/>
        <v>33.26666667</v>
      </c>
      <c r="L8" s="37"/>
      <c r="M8" s="36"/>
      <c r="N8" s="41"/>
      <c r="O8" s="41"/>
    </row>
    <row r="9">
      <c r="A9" s="105"/>
      <c r="B9" s="106" t="s">
        <v>95</v>
      </c>
      <c r="C9" s="107">
        <v>0.1</v>
      </c>
      <c r="D9" s="108">
        <v>10.0</v>
      </c>
      <c r="E9" s="109">
        <v>419.0</v>
      </c>
      <c r="F9" s="109">
        <v>350.0</v>
      </c>
      <c r="G9" s="109">
        <f t="shared" si="2"/>
        <v>6.9</v>
      </c>
      <c r="H9" s="110">
        <v>8.0</v>
      </c>
      <c r="I9" s="109">
        <f t="shared" si="3"/>
        <v>55.2</v>
      </c>
      <c r="J9" s="104">
        <f t="shared" si="1"/>
        <v>4.6</v>
      </c>
      <c r="L9" s="37"/>
      <c r="M9" s="36"/>
      <c r="N9" s="41"/>
      <c r="O9" s="41"/>
    </row>
    <row r="10">
      <c r="A10" s="105"/>
      <c r="B10" s="101" t="s">
        <v>96</v>
      </c>
      <c r="C10" s="102"/>
      <c r="D10" s="102"/>
      <c r="E10" s="102"/>
      <c r="F10" s="102"/>
      <c r="G10" s="102"/>
      <c r="H10" s="103"/>
      <c r="I10" s="104">
        <v>16353.5</v>
      </c>
      <c r="J10" s="104">
        <f t="shared" si="1"/>
        <v>1362.791667</v>
      </c>
      <c r="L10" s="37"/>
      <c r="M10" s="36"/>
      <c r="N10" s="41"/>
      <c r="O10" s="41"/>
    </row>
    <row r="11">
      <c r="A11" s="105"/>
      <c r="B11" s="106" t="s">
        <v>97</v>
      </c>
      <c r="C11" s="107">
        <v>0.25</v>
      </c>
      <c r="D11" s="108">
        <v>4.0</v>
      </c>
      <c r="E11" s="111">
        <f>13176.75</f>
        <v>13176.75</v>
      </c>
      <c r="F11" s="112">
        <v>5000.0</v>
      </c>
      <c r="G11" s="111">
        <f> (E11 - F11) / D11</f>
        <v>2044.1875</v>
      </c>
      <c r="H11" s="110">
        <v>8.0</v>
      </c>
      <c r="I11" s="109">
        <f>G11*H11</f>
        <v>16353.5</v>
      </c>
      <c r="J11" s="104">
        <f t="shared" si="1"/>
        <v>1362.791667</v>
      </c>
      <c r="L11" s="37"/>
      <c r="M11" s="36"/>
      <c r="N11" s="41"/>
      <c r="O11" s="41"/>
    </row>
    <row r="12">
      <c r="A12" s="113"/>
      <c r="B12" s="114" t="s">
        <v>98</v>
      </c>
      <c r="C12" s="102"/>
      <c r="D12" s="102"/>
      <c r="E12" s="102"/>
      <c r="F12" s="102"/>
      <c r="G12" s="102"/>
      <c r="H12" s="103"/>
      <c r="I12" s="115">
        <f> SUM(I7, I10)</f>
        <v>16807.9</v>
      </c>
      <c r="J12" s="115">
        <f t="shared" si="1"/>
        <v>1400.658333</v>
      </c>
      <c r="L12" s="37"/>
      <c r="M12" s="36"/>
      <c r="N12" s="41"/>
      <c r="O12" s="41"/>
    </row>
    <row r="13">
      <c r="A13" s="116" t="s">
        <v>23</v>
      </c>
      <c r="B13" s="117" t="s">
        <v>96</v>
      </c>
      <c r="C13" s="102"/>
      <c r="D13" s="102"/>
      <c r="E13" s="102"/>
      <c r="F13" s="102"/>
      <c r="G13" s="102"/>
      <c r="H13" s="103"/>
      <c r="I13" s="118">
        <v>9000.0</v>
      </c>
      <c r="J13" s="119">
        <f t="shared" si="1"/>
        <v>750</v>
      </c>
      <c r="L13" s="37"/>
      <c r="M13" s="36"/>
      <c r="N13" s="41"/>
      <c r="O13" s="41"/>
    </row>
    <row r="14">
      <c r="A14" s="105"/>
      <c r="B14" s="106" t="s">
        <v>99</v>
      </c>
      <c r="C14" s="107">
        <v>0.25</v>
      </c>
      <c r="D14" s="108">
        <v>4.0</v>
      </c>
      <c r="E14" s="112">
        <v>18000.0</v>
      </c>
      <c r="F14" s="112">
        <v>9000.0</v>
      </c>
      <c r="G14" s="111">
        <f>(E14-F14)/D14</f>
        <v>2250</v>
      </c>
      <c r="H14" s="110">
        <v>4.0</v>
      </c>
      <c r="I14" s="111">
        <f>H14*G14</f>
        <v>9000</v>
      </c>
      <c r="J14" s="119">
        <f t="shared" si="1"/>
        <v>750</v>
      </c>
      <c r="L14" s="91"/>
      <c r="O14" s="43"/>
    </row>
    <row r="15">
      <c r="A15" s="113"/>
      <c r="B15" s="114" t="s">
        <v>100</v>
      </c>
      <c r="C15" s="102"/>
      <c r="D15" s="102"/>
      <c r="E15" s="102"/>
      <c r="F15" s="102"/>
      <c r="G15" s="102"/>
      <c r="H15" s="103"/>
      <c r="I15" s="120">
        <v>9000.0</v>
      </c>
      <c r="J15" s="115">
        <f t="shared" si="1"/>
        <v>750</v>
      </c>
      <c r="L15" s="37"/>
      <c r="M15" s="37"/>
      <c r="N15" s="37"/>
      <c r="O15" s="37"/>
    </row>
    <row r="16">
      <c r="A16" s="121" t="s">
        <v>27</v>
      </c>
      <c r="B16" s="122" t="s">
        <v>58</v>
      </c>
      <c r="C16" s="102"/>
      <c r="D16" s="102"/>
      <c r="E16" s="102"/>
      <c r="F16" s="102"/>
      <c r="G16" s="102"/>
      <c r="H16" s="103"/>
      <c r="I16" s="123">
        <f>SUM(I17:I18)</f>
        <v>227.2</v>
      </c>
      <c r="J16" s="124">
        <f t="shared" si="1"/>
        <v>18.93333333</v>
      </c>
      <c r="L16" s="93"/>
      <c r="M16" s="36"/>
      <c r="N16" s="36"/>
      <c r="O16" s="36"/>
    </row>
    <row r="17">
      <c r="A17" s="105"/>
      <c r="B17" s="106" t="s">
        <v>94</v>
      </c>
      <c r="C17" s="107">
        <v>0.1</v>
      </c>
      <c r="D17" s="108">
        <v>10.0</v>
      </c>
      <c r="E17" s="112">
        <v>2099.0</v>
      </c>
      <c r="F17" s="112">
        <v>1600.0</v>
      </c>
      <c r="G17" s="111">
        <f t="shared" ref="G17:G18" si="4">(E17-F17)/(D17)</f>
        <v>49.9</v>
      </c>
      <c r="H17" s="110">
        <v>4.0</v>
      </c>
      <c r="I17" s="111">
        <f t="shared" ref="I17:I18" si="5">H17*G17</f>
        <v>199.6</v>
      </c>
      <c r="J17" s="124">
        <f t="shared" si="1"/>
        <v>16.63333333</v>
      </c>
      <c r="L17" s="93"/>
      <c r="M17" s="36"/>
      <c r="N17" s="36"/>
      <c r="O17" s="43"/>
    </row>
    <row r="18">
      <c r="A18" s="105"/>
      <c r="B18" s="106" t="s">
        <v>95</v>
      </c>
      <c r="C18" s="107">
        <v>0.1</v>
      </c>
      <c r="D18" s="108">
        <v>10.0</v>
      </c>
      <c r="E18" s="112">
        <v>419.0</v>
      </c>
      <c r="F18" s="112">
        <v>350.0</v>
      </c>
      <c r="G18" s="111">
        <f t="shared" si="4"/>
        <v>6.9</v>
      </c>
      <c r="H18" s="110">
        <v>4.0</v>
      </c>
      <c r="I18" s="111">
        <f t="shared" si="5"/>
        <v>27.6</v>
      </c>
      <c r="J18" s="124">
        <f t="shared" si="1"/>
        <v>2.3</v>
      </c>
      <c r="L18" s="37"/>
      <c r="M18" s="41"/>
      <c r="N18" s="41"/>
      <c r="O18" s="125"/>
    </row>
    <row r="19">
      <c r="A19" s="105"/>
      <c r="B19" s="122" t="s">
        <v>96</v>
      </c>
      <c r="C19" s="102"/>
      <c r="D19" s="102"/>
      <c r="E19" s="102"/>
      <c r="F19" s="102"/>
      <c r="G19" s="102"/>
      <c r="H19" s="103"/>
      <c r="I19" s="126">
        <f> SUM(I20:I21)</f>
        <v>9162.5</v>
      </c>
      <c r="J19" s="124">
        <f t="shared" si="1"/>
        <v>763.5416667</v>
      </c>
      <c r="L19" s="37"/>
      <c r="M19" s="41"/>
      <c r="N19" s="41"/>
      <c r="O19" s="125"/>
    </row>
    <row r="20">
      <c r="A20" s="105"/>
      <c r="B20" s="106" t="s">
        <v>101</v>
      </c>
      <c r="C20" s="107">
        <v>0.25</v>
      </c>
      <c r="D20" s="108">
        <v>4.0</v>
      </c>
      <c r="E20" s="112">
        <v>12000.0</v>
      </c>
      <c r="F20" s="112">
        <v>3000.0</v>
      </c>
      <c r="G20" s="111">
        <f>(E20-F20)/(D20)</f>
        <v>2250</v>
      </c>
      <c r="H20" s="110">
        <v>4.0</v>
      </c>
      <c r="I20" s="111">
        <f t="shared" ref="I20:I21" si="6">G20*H20</f>
        <v>9000</v>
      </c>
      <c r="J20" s="124">
        <f t="shared" si="1"/>
        <v>750</v>
      </c>
      <c r="L20" s="127"/>
      <c r="M20" s="36"/>
      <c r="N20" s="36"/>
      <c r="O20" s="41"/>
    </row>
    <row r="21">
      <c r="A21" s="105"/>
      <c r="B21" s="106" t="s">
        <v>63</v>
      </c>
      <c r="C21" s="107">
        <v>0.25</v>
      </c>
      <c r="D21" s="108">
        <v>4.0</v>
      </c>
      <c r="E21" s="112">
        <v>900.0</v>
      </c>
      <c r="F21" s="112">
        <v>250.0</v>
      </c>
      <c r="G21" s="111">
        <f> (E21 - F21) / D21</f>
        <v>162.5</v>
      </c>
      <c r="H21" s="110">
        <v>1.0</v>
      </c>
      <c r="I21" s="109">
        <f t="shared" si="6"/>
        <v>162.5</v>
      </c>
      <c r="J21" s="124">
        <f t="shared" si="1"/>
        <v>13.54166667</v>
      </c>
      <c r="L21" s="37"/>
      <c r="M21" s="37"/>
      <c r="N21" s="41"/>
      <c r="O21" s="36"/>
    </row>
    <row r="22">
      <c r="A22" s="113"/>
      <c r="B22" s="114" t="s">
        <v>102</v>
      </c>
      <c r="C22" s="102"/>
      <c r="D22" s="102"/>
      <c r="E22" s="102"/>
      <c r="F22" s="102"/>
      <c r="G22" s="102"/>
      <c r="H22" s="103"/>
      <c r="I22" s="128">
        <f> SUM(I16,I19)</f>
        <v>9389.7</v>
      </c>
      <c r="J22" s="115">
        <f t="shared" si="1"/>
        <v>782.475</v>
      </c>
      <c r="L22" s="37"/>
      <c r="M22" s="37"/>
      <c r="N22" s="41"/>
      <c r="O22" s="41"/>
    </row>
    <row r="23">
      <c r="A23" s="129"/>
      <c r="B23" s="130"/>
      <c r="C23" s="130"/>
      <c r="D23" s="130"/>
      <c r="E23" s="130"/>
      <c r="F23" s="86"/>
      <c r="G23" s="86"/>
      <c r="H23" s="95"/>
      <c r="I23" s="86"/>
      <c r="J23" s="86"/>
      <c r="L23" s="91"/>
      <c r="O23" s="43"/>
    </row>
    <row r="24">
      <c r="A24" s="129"/>
      <c r="D24" s="131"/>
      <c r="H24" s="132"/>
      <c r="L24" s="37"/>
      <c r="M24" s="36"/>
      <c r="N24" s="36"/>
      <c r="O24" s="41"/>
    </row>
    <row r="25">
      <c r="A25" s="130"/>
      <c r="D25" s="131"/>
      <c r="H25" s="132"/>
    </row>
    <row r="26">
      <c r="D26" s="131"/>
      <c r="H26" s="132"/>
    </row>
    <row r="27">
      <c r="D27" s="131"/>
      <c r="H27" s="132"/>
    </row>
    <row r="28">
      <c r="D28" s="131"/>
      <c r="H28" s="132"/>
    </row>
    <row r="29">
      <c r="D29" s="131"/>
      <c r="H29" s="132"/>
    </row>
    <row r="30">
      <c r="D30" s="131"/>
      <c r="H30" s="132"/>
    </row>
    <row r="31">
      <c r="D31" s="131"/>
      <c r="H31" s="132"/>
    </row>
    <row r="32">
      <c r="D32" s="131"/>
      <c r="H32" s="132"/>
    </row>
    <row r="33">
      <c r="D33" s="131"/>
      <c r="H33" s="132"/>
    </row>
    <row r="34">
      <c r="D34" s="131"/>
      <c r="H34" s="132"/>
    </row>
    <row r="35">
      <c r="D35" s="131"/>
      <c r="H35" s="132"/>
    </row>
    <row r="36">
      <c r="D36" s="131"/>
      <c r="H36" s="132"/>
    </row>
    <row r="37">
      <c r="D37" s="131"/>
      <c r="H37" s="132"/>
    </row>
    <row r="38">
      <c r="D38" s="131"/>
      <c r="H38" s="132"/>
    </row>
    <row r="39">
      <c r="D39" s="131"/>
      <c r="H39" s="132"/>
    </row>
    <row r="40">
      <c r="D40" s="131"/>
      <c r="H40" s="132"/>
    </row>
    <row r="41">
      <c r="D41" s="131"/>
      <c r="H41" s="132"/>
    </row>
    <row r="42">
      <c r="D42" s="131"/>
      <c r="H42" s="132"/>
    </row>
    <row r="43">
      <c r="D43" s="131"/>
      <c r="H43" s="132"/>
    </row>
    <row r="44">
      <c r="D44" s="131"/>
      <c r="H44" s="132"/>
    </row>
    <row r="45">
      <c r="D45" s="131"/>
      <c r="H45" s="132"/>
    </row>
    <row r="46">
      <c r="D46" s="131"/>
      <c r="H46" s="132"/>
    </row>
    <row r="47">
      <c r="D47" s="131"/>
      <c r="H47" s="132"/>
    </row>
    <row r="48">
      <c r="D48" s="131"/>
      <c r="H48" s="132"/>
    </row>
    <row r="49">
      <c r="D49" s="131"/>
      <c r="H49" s="132"/>
    </row>
    <row r="50">
      <c r="D50" s="131"/>
      <c r="H50" s="132"/>
    </row>
    <row r="51">
      <c r="D51" s="131"/>
      <c r="H51" s="132"/>
    </row>
    <row r="52">
      <c r="D52" s="131"/>
      <c r="H52" s="132"/>
    </row>
    <row r="53">
      <c r="D53" s="131"/>
      <c r="H53" s="132"/>
    </row>
    <row r="54">
      <c r="D54" s="131"/>
      <c r="H54" s="132"/>
    </row>
    <row r="55">
      <c r="D55" s="131"/>
      <c r="H55" s="132"/>
    </row>
    <row r="56">
      <c r="D56" s="131"/>
      <c r="H56" s="132"/>
    </row>
    <row r="57">
      <c r="D57" s="131"/>
      <c r="H57" s="132"/>
    </row>
    <row r="58">
      <c r="D58" s="131"/>
      <c r="H58" s="132"/>
    </row>
    <row r="59">
      <c r="D59" s="131"/>
      <c r="H59" s="132"/>
    </row>
    <row r="60">
      <c r="D60" s="131"/>
      <c r="H60" s="132"/>
    </row>
    <row r="61">
      <c r="D61" s="131"/>
      <c r="H61" s="132"/>
    </row>
    <row r="62">
      <c r="D62" s="131"/>
      <c r="H62" s="132"/>
    </row>
    <row r="63">
      <c r="D63" s="131"/>
      <c r="H63" s="132"/>
    </row>
    <row r="64">
      <c r="D64" s="131"/>
      <c r="H64" s="132"/>
    </row>
    <row r="65">
      <c r="D65" s="131"/>
      <c r="H65" s="132"/>
    </row>
    <row r="66">
      <c r="D66" s="131"/>
      <c r="H66" s="132"/>
    </row>
    <row r="67">
      <c r="D67" s="131"/>
      <c r="H67" s="132"/>
    </row>
    <row r="68">
      <c r="D68" s="131"/>
      <c r="H68" s="132"/>
    </row>
    <row r="69">
      <c r="D69" s="131"/>
      <c r="H69" s="132"/>
    </row>
    <row r="70">
      <c r="D70" s="131"/>
      <c r="H70" s="132"/>
    </row>
    <row r="71">
      <c r="D71" s="131"/>
      <c r="H71" s="132"/>
    </row>
    <row r="72">
      <c r="D72" s="131"/>
      <c r="H72" s="132"/>
    </row>
    <row r="73">
      <c r="D73" s="131"/>
      <c r="H73" s="132"/>
    </row>
    <row r="74">
      <c r="D74" s="131"/>
      <c r="H74" s="132"/>
    </row>
    <row r="75">
      <c r="D75" s="131"/>
      <c r="H75" s="132"/>
    </row>
    <row r="76">
      <c r="D76" s="131"/>
      <c r="H76" s="132"/>
    </row>
    <row r="77">
      <c r="D77" s="131"/>
      <c r="H77" s="132"/>
    </row>
    <row r="78">
      <c r="D78" s="131"/>
      <c r="H78" s="132"/>
    </row>
    <row r="79">
      <c r="D79" s="131"/>
      <c r="H79" s="132"/>
    </row>
    <row r="80">
      <c r="D80" s="131"/>
      <c r="H80" s="132"/>
    </row>
    <row r="81">
      <c r="D81" s="131"/>
      <c r="H81" s="132"/>
    </row>
    <row r="82">
      <c r="D82" s="131"/>
      <c r="H82" s="132"/>
    </row>
    <row r="83">
      <c r="D83" s="131"/>
      <c r="H83" s="132"/>
    </row>
    <row r="84">
      <c r="D84" s="131"/>
      <c r="H84" s="132"/>
    </row>
    <row r="85">
      <c r="D85" s="131"/>
      <c r="H85" s="132"/>
    </row>
    <row r="86">
      <c r="D86" s="131"/>
      <c r="H86" s="132"/>
    </row>
    <row r="87">
      <c r="D87" s="131"/>
      <c r="H87" s="132"/>
    </row>
    <row r="88">
      <c r="D88" s="131"/>
      <c r="H88" s="132"/>
    </row>
    <row r="89">
      <c r="D89" s="131"/>
      <c r="H89" s="132"/>
    </row>
    <row r="90">
      <c r="D90" s="131"/>
      <c r="H90" s="132"/>
    </row>
    <row r="91">
      <c r="D91" s="131"/>
      <c r="H91" s="132"/>
    </row>
    <row r="92">
      <c r="D92" s="131"/>
      <c r="H92" s="132"/>
    </row>
    <row r="93">
      <c r="D93" s="131"/>
      <c r="H93" s="132"/>
    </row>
    <row r="94">
      <c r="D94" s="131"/>
      <c r="H94" s="132"/>
    </row>
    <row r="95">
      <c r="D95" s="131"/>
      <c r="H95" s="132"/>
    </row>
    <row r="96">
      <c r="D96" s="131"/>
      <c r="H96" s="132"/>
    </row>
    <row r="97">
      <c r="D97" s="131"/>
      <c r="H97" s="132"/>
    </row>
    <row r="98">
      <c r="D98" s="131"/>
      <c r="H98" s="132"/>
    </row>
    <row r="99">
      <c r="D99" s="131"/>
      <c r="H99" s="132"/>
    </row>
    <row r="100">
      <c r="D100" s="131"/>
      <c r="H100" s="132"/>
    </row>
    <row r="101">
      <c r="D101" s="131"/>
      <c r="H101" s="132"/>
    </row>
    <row r="102">
      <c r="D102" s="131"/>
      <c r="H102" s="132"/>
    </row>
    <row r="103">
      <c r="D103" s="131"/>
      <c r="H103" s="132"/>
    </row>
    <row r="104">
      <c r="D104" s="131"/>
      <c r="H104" s="132"/>
    </row>
    <row r="105">
      <c r="D105" s="131"/>
      <c r="H105" s="132"/>
    </row>
    <row r="106">
      <c r="D106" s="131"/>
      <c r="H106" s="132"/>
    </row>
    <row r="107">
      <c r="D107" s="131"/>
      <c r="H107" s="132"/>
    </row>
    <row r="108">
      <c r="D108" s="131"/>
      <c r="H108" s="132"/>
    </row>
    <row r="109">
      <c r="D109" s="131"/>
      <c r="H109" s="132"/>
    </row>
    <row r="110">
      <c r="D110" s="131"/>
      <c r="H110" s="132"/>
    </row>
    <row r="111">
      <c r="D111" s="131"/>
      <c r="H111" s="132"/>
    </row>
    <row r="112">
      <c r="D112" s="131"/>
      <c r="H112" s="132"/>
    </row>
    <row r="113">
      <c r="D113" s="131"/>
      <c r="H113" s="132"/>
    </row>
    <row r="114">
      <c r="D114" s="131"/>
      <c r="H114" s="132"/>
    </row>
    <row r="115">
      <c r="D115" s="131"/>
      <c r="H115" s="132"/>
    </row>
    <row r="116">
      <c r="D116" s="131"/>
      <c r="H116" s="132"/>
    </row>
    <row r="117">
      <c r="D117" s="131"/>
      <c r="H117" s="132"/>
    </row>
    <row r="118">
      <c r="D118" s="131"/>
      <c r="H118" s="132"/>
    </row>
    <row r="119">
      <c r="D119" s="131"/>
      <c r="H119" s="132"/>
    </row>
    <row r="120">
      <c r="D120" s="131"/>
      <c r="H120" s="132"/>
    </row>
    <row r="121">
      <c r="D121" s="131"/>
      <c r="H121" s="132"/>
    </row>
    <row r="122">
      <c r="D122" s="131"/>
      <c r="H122" s="132"/>
    </row>
    <row r="123">
      <c r="D123" s="131"/>
      <c r="H123" s="132"/>
    </row>
    <row r="124">
      <c r="D124" s="131"/>
      <c r="H124" s="132"/>
    </row>
    <row r="125">
      <c r="D125" s="131"/>
      <c r="H125" s="132"/>
    </row>
    <row r="126">
      <c r="D126" s="131"/>
      <c r="H126" s="132"/>
    </row>
    <row r="127">
      <c r="D127" s="131"/>
      <c r="H127" s="132"/>
    </row>
    <row r="128">
      <c r="D128" s="131"/>
      <c r="H128" s="132"/>
    </row>
    <row r="129">
      <c r="D129" s="131"/>
      <c r="H129" s="132"/>
    </row>
    <row r="130">
      <c r="D130" s="131"/>
      <c r="H130" s="132"/>
    </row>
    <row r="131">
      <c r="D131" s="131"/>
      <c r="H131" s="132"/>
    </row>
    <row r="132">
      <c r="D132" s="131"/>
      <c r="H132" s="132"/>
    </row>
    <row r="133">
      <c r="D133" s="131"/>
      <c r="H133" s="132"/>
    </row>
    <row r="134">
      <c r="D134" s="131"/>
      <c r="H134" s="132"/>
    </row>
    <row r="135">
      <c r="D135" s="131"/>
      <c r="H135" s="132"/>
    </row>
    <row r="136">
      <c r="D136" s="131"/>
      <c r="H136" s="132"/>
    </row>
    <row r="137">
      <c r="D137" s="131"/>
      <c r="H137" s="132"/>
    </row>
    <row r="138">
      <c r="D138" s="131"/>
      <c r="H138" s="132"/>
    </row>
    <row r="139">
      <c r="D139" s="131"/>
      <c r="H139" s="132"/>
    </row>
    <row r="140">
      <c r="D140" s="131"/>
      <c r="H140" s="132"/>
    </row>
    <row r="141">
      <c r="D141" s="131"/>
      <c r="H141" s="132"/>
    </row>
    <row r="142">
      <c r="D142" s="131"/>
      <c r="H142" s="132"/>
    </row>
    <row r="143">
      <c r="D143" s="131"/>
      <c r="H143" s="132"/>
    </row>
    <row r="144">
      <c r="D144" s="131"/>
      <c r="H144" s="132"/>
    </row>
    <row r="145">
      <c r="D145" s="131"/>
      <c r="H145" s="132"/>
    </row>
    <row r="146">
      <c r="D146" s="131"/>
      <c r="H146" s="132"/>
    </row>
    <row r="147">
      <c r="D147" s="131"/>
      <c r="H147" s="132"/>
    </row>
    <row r="148">
      <c r="D148" s="131"/>
      <c r="H148" s="132"/>
    </row>
    <row r="149">
      <c r="D149" s="131"/>
      <c r="H149" s="132"/>
    </row>
    <row r="150">
      <c r="D150" s="131"/>
      <c r="H150" s="132"/>
    </row>
    <row r="151">
      <c r="D151" s="131"/>
      <c r="H151" s="132"/>
    </row>
    <row r="152">
      <c r="D152" s="131"/>
      <c r="H152" s="132"/>
    </row>
    <row r="153">
      <c r="D153" s="131"/>
      <c r="H153" s="132"/>
    </row>
    <row r="154">
      <c r="D154" s="131"/>
      <c r="H154" s="132"/>
    </row>
    <row r="155">
      <c r="D155" s="131"/>
      <c r="H155" s="132"/>
    </row>
    <row r="156">
      <c r="D156" s="131"/>
      <c r="H156" s="132"/>
    </row>
    <row r="157">
      <c r="D157" s="131"/>
      <c r="H157" s="132"/>
    </row>
    <row r="158">
      <c r="D158" s="131"/>
      <c r="H158" s="132"/>
    </row>
    <row r="159">
      <c r="D159" s="131"/>
      <c r="H159" s="132"/>
    </row>
    <row r="160">
      <c r="D160" s="131"/>
      <c r="H160" s="132"/>
    </row>
    <row r="161">
      <c r="D161" s="131"/>
      <c r="H161" s="132"/>
    </row>
    <row r="162">
      <c r="D162" s="131"/>
      <c r="H162" s="132"/>
    </row>
    <row r="163">
      <c r="D163" s="131"/>
      <c r="H163" s="132"/>
    </row>
    <row r="164">
      <c r="D164" s="131"/>
      <c r="H164" s="132"/>
    </row>
    <row r="165">
      <c r="D165" s="131"/>
      <c r="H165" s="132"/>
    </row>
    <row r="166">
      <c r="D166" s="131"/>
      <c r="H166" s="132"/>
    </row>
    <row r="167">
      <c r="D167" s="131"/>
      <c r="H167" s="132"/>
    </row>
    <row r="168">
      <c r="D168" s="131"/>
      <c r="H168" s="132"/>
    </row>
    <row r="169">
      <c r="D169" s="131"/>
      <c r="H169" s="132"/>
    </row>
    <row r="170">
      <c r="D170" s="131"/>
      <c r="H170" s="132"/>
    </row>
    <row r="171">
      <c r="D171" s="131"/>
      <c r="H171" s="132"/>
    </row>
    <row r="172">
      <c r="D172" s="131"/>
      <c r="H172" s="132"/>
    </row>
    <row r="173">
      <c r="D173" s="131"/>
      <c r="H173" s="132"/>
    </row>
    <row r="174">
      <c r="D174" s="131"/>
      <c r="H174" s="132"/>
    </row>
    <row r="175">
      <c r="D175" s="131"/>
      <c r="H175" s="132"/>
    </row>
    <row r="176">
      <c r="D176" s="131"/>
      <c r="H176" s="132"/>
    </row>
    <row r="177">
      <c r="D177" s="131"/>
      <c r="H177" s="132"/>
    </row>
    <row r="178">
      <c r="D178" s="131"/>
      <c r="H178" s="132"/>
    </row>
    <row r="179">
      <c r="D179" s="131"/>
      <c r="H179" s="132"/>
    </row>
    <row r="180">
      <c r="D180" s="131"/>
      <c r="H180" s="132"/>
    </row>
    <row r="181">
      <c r="D181" s="131"/>
      <c r="H181" s="132"/>
    </row>
    <row r="182">
      <c r="D182" s="131"/>
      <c r="H182" s="132"/>
    </row>
    <row r="183">
      <c r="D183" s="131"/>
      <c r="H183" s="132"/>
    </row>
    <row r="184">
      <c r="D184" s="131"/>
      <c r="H184" s="132"/>
    </row>
    <row r="185">
      <c r="D185" s="131"/>
      <c r="H185" s="132"/>
    </row>
    <row r="186">
      <c r="D186" s="131"/>
      <c r="H186" s="132"/>
    </row>
    <row r="187">
      <c r="D187" s="131"/>
      <c r="H187" s="132"/>
    </row>
    <row r="188">
      <c r="D188" s="131"/>
      <c r="H188" s="132"/>
    </row>
    <row r="189">
      <c r="D189" s="131"/>
      <c r="H189" s="132"/>
    </row>
    <row r="190">
      <c r="D190" s="131"/>
      <c r="H190" s="132"/>
    </row>
    <row r="191">
      <c r="D191" s="131"/>
      <c r="H191" s="132"/>
    </row>
    <row r="192">
      <c r="D192" s="131"/>
      <c r="H192" s="132"/>
    </row>
    <row r="193">
      <c r="D193" s="131"/>
      <c r="H193" s="132"/>
    </row>
    <row r="194">
      <c r="D194" s="131"/>
      <c r="H194" s="132"/>
    </row>
    <row r="195">
      <c r="D195" s="131"/>
      <c r="H195" s="132"/>
    </row>
    <row r="196">
      <c r="D196" s="131"/>
      <c r="H196" s="132"/>
    </row>
    <row r="197">
      <c r="D197" s="131"/>
      <c r="H197" s="132"/>
    </row>
    <row r="198">
      <c r="D198" s="131"/>
      <c r="H198" s="132"/>
    </row>
    <row r="199">
      <c r="D199" s="131"/>
      <c r="H199" s="132"/>
    </row>
    <row r="200">
      <c r="D200" s="131"/>
      <c r="H200" s="132"/>
    </row>
    <row r="201">
      <c r="D201" s="131"/>
      <c r="H201" s="132"/>
    </row>
    <row r="202">
      <c r="D202" s="131"/>
      <c r="H202" s="132"/>
    </row>
    <row r="203">
      <c r="D203" s="131"/>
      <c r="H203" s="132"/>
    </row>
    <row r="204">
      <c r="D204" s="131"/>
      <c r="H204" s="132"/>
    </row>
    <row r="205">
      <c r="D205" s="131"/>
      <c r="H205" s="132"/>
    </row>
    <row r="206">
      <c r="D206" s="131"/>
      <c r="H206" s="132"/>
    </row>
    <row r="207">
      <c r="D207" s="131"/>
      <c r="H207" s="132"/>
    </row>
    <row r="208">
      <c r="D208" s="131"/>
      <c r="H208" s="132"/>
    </row>
    <row r="209">
      <c r="D209" s="131"/>
      <c r="H209" s="132"/>
    </row>
    <row r="210">
      <c r="D210" s="131"/>
      <c r="H210" s="132"/>
    </row>
    <row r="211">
      <c r="D211" s="131"/>
      <c r="H211" s="132"/>
    </row>
    <row r="212">
      <c r="D212" s="131"/>
      <c r="H212" s="132"/>
    </row>
    <row r="213">
      <c r="D213" s="131"/>
      <c r="H213" s="132"/>
    </row>
    <row r="214">
      <c r="D214" s="131"/>
      <c r="H214" s="132"/>
    </row>
    <row r="215">
      <c r="D215" s="131"/>
      <c r="H215" s="132"/>
    </row>
    <row r="216">
      <c r="D216" s="131"/>
      <c r="H216" s="132"/>
    </row>
    <row r="217">
      <c r="D217" s="131"/>
      <c r="H217" s="132"/>
    </row>
    <row r="218">
      <c r="D218" s="131"/>
      <c r="H218" s="132"/>
    </row>
    <row r="219">
      <c r="D219" s="131"/>
      <c r="H219" s="132"/>
    </row>
    <row r="220">
      <c r="D220" s="131"/>
      <c r="H220" s="132"/>
    </row>
    <row r="221">
      <c r="D221" s="131"/>
      <c r="H221" s="132"/>
    </row>
    <row r="222">
      <c r="D222" s="131"/>
      <c r="H222" s="132"/>
    </row>
    <row r="223">
      <c r="D223" s="131"/>
      <c r="H223" s="132"/>
    </row>
    <row r="224">
      <c r="D224" s="131"/>
      <c r="H224" s="132"/>
    </row>
    <row r="225">
      <c r="D225" s="131"/>
      <c r="H225" s="132"/>
    </row>
    <row r="226">
      <c r="D226" s="131"/>
      <c r="H226" s="132"/>
    </row>
    <row r="227">
      <c r="D227" s="131"/>
      <c r="H227" s="132"/>
    </row>
    <row r="228">
      <c r="D228" s="131"/>
      <c r="H228" s="132"/>
    </row>
    <row r="229">
      <c r="D229" s="131"/>
      <c r="H229" s="132"/>
    </row>
    <row r="230">
      <c r="D230" s="131"/>
      <c r="H230" s="132"/>
    </row>
    <row r="231">
      <c r="D231" s="131"/>
      <c r="H231" s="132"/>
    </row>
    <row r="232">
      <c r="D232" s="131"/>
      <c r="H232" s="132"/>
    </row>
    <row r="233">
      <c r="D233" s="131"/>
      <c r="H233" s="132"/>
    </row>
    <row r="234">
      <c r="D234" s="131"/>
      <c r="H234" s="132"/>
    </row>
    <row r="235">
      <c r="D235" s="131"/>
      <c r="H235" s="132"/>
    </row>
    <row r="236">
      <c r="D236" s="131"/>
      <c r="H236" s="132"/>
    </row>
    <row r="237">
      <c r="D237" s="131"/>
      <c r="H237" s="132"/>
    </row>
    <row r="238">
      <c r="D238" s="131"/>
      <c r="H238" s="132"/>
    </row>
    <row r="239">
      <c r="D239" s="131"/>
      <c r="H239" s="132"/>
    </row>
    <row r="240">
      <c r="D240" s="131"/>
      <c r="H240" s="132"/>
    </row>
    <row r="241">
      <c r="D241" s="131"/>
      <c r="H241" s="132"/>
    </row>
    <row r="242">
      <c r="D242" s="131"/>
      <c r="H242" s="132"/>
    </row>
    <row r="243">
      <c r="D243" s="131"/>
      <c r="H243" s="132"/>
    </row>
    <row r="244">
      <c r="D244" s="131"/>
      <c r="H244" s="132"/>
    </row>
    <row r="245">
      <c r="D245" s="131"/>
      <c r="H245" s="132"/>
    </row>
    <row r="246">
      <c r="D246" s="131"/>
      <c r="H246" s="132"/>
    </row>
    <row r="247">
      <c r="D247" s="131"/>
      <c r="H247" s="132"/>
    </row>
    <row r="248">
      <c r="D248" s="131"/>
      <c r="H248" s="132"/>
    </row>
    <row r="249">
      <c r="D249" s="131"/>
      <c r="H249" s="132"/>
    </row>
    <row r="250">
      <c r="D250" s="131"/>
      <c r="H250" s="132"/>
    </row>
    <row r="251">
      <c r="D251" s="131"/>
      <c r="H251" s="132"/>
    </row>
    <row r="252">
      <c r="D252" s="131"/>
      <c r="H252" s="132"/>
    </row>
    <row r="253">
      <c r="D253" s="131"/>
      <c r="H253" s="132"/>
    </row>
    <row r="254">
      <c r="D254" s="131"/>
      <c r="H254" s="132"/>
    </row>
    <row r="255">
      <c r="D255" s="131"/>
      <c r="H255" s="132"/>
    </row>
    <row r="256">
      <c r="D256" s="131"/>
      <c r="H256" s="132"/>
    </row>
    <row r="257">
      <c r="D257" s="131"/>
      <c r="H257" s="132"/>
    </row>
    <row r="258">
      <c r="D258" s="131"/>
      <c r="H258" s="132"/>
    </row>
    <row r="259">
      <c r="D259" s="131"/>
      <c r="H259" s="132"/>
    </row>
    <row r="260">
      <c r="D260" s="131"/>
      <c r="H260" s="132"/>
    </row>
    <row r="261">
      <c r="D261" s="131"/>
      <c r="H261" s="132"/>
    </row>
    <row r="262">
      <c r="D262" s="131"/>
      <c r="H262" s="132"/>
    </row>
    <row r="263">
      <c r="D263" s="131"/>
      <c r="H263" s="132"/>
    </row>
    <row r="264">
      <c r="D264" s="131"/>
      <c r="H264" s="132"/>
    </row>
    <row r="265">
      <c r="D265" s="131"/>
      <c r="H265" s="132"/>
    </row>
    <row r="266">
      <c r="D266" s="131"/>
      <c r="H266" s="132"/>
    </row>
    <row r="267">
      <c r="D267" s="131"/>
      <c r="H267" s="132"/>
    </row>
    <row r="268">
      <c r="D268" s="131"/>
      <c r="H268" s="132"/>
    </row>
    <row r="269">
      <c r="D269" s="131"/>
      <c r="H269" s="132"/>
    </row>
    <row r="270">
      <c r="D270" s="131"/>
      <c r="H270" s="132"/>
    </row>
    <row r="271">
      <c r="D271" s="131"/>
      <c r="H271" s="132"/>
    </row>
    <row r="272">
      <c r="D272" s="131"/>
      <c r="H272" s="132"/>
    </row>
    <row r="273">
      <c r="D273" s="131"/>
      <c r="H273" s="132"/>
    </row>
    <row r="274">
      <c r="D274" s="131"/>
      <c r="H274" s="132"/>
    </row>
    <row r="275">
      <c r="D275" s="131"/>
      <c r="H275" s="132"/>
    </row>
    <row r="276">
      <c r="D276" s="131"/>
      <c r="H276" s="132"/>
    </row>
    <row r="277">
      <c r="D277" s="131"/>
      <c r="H277" s="132"/>
    </row>
    <row r="278">
      <c r="D278" s="131"/>
      <c r="H278" s="132"/>
    </row>
    <row r="279">
      <c r="D279" s="131"/>
      <c r="H279" s="132"/>
    </row>
    <row r="280">
      <c r="D280" s="131"/>
      <c r="H280" s="132"/>
    </row>
    <row r="281">
      <c r="D281" s="131"/>
      <c r="H281" s="132"/>
    </row>
    <row r="282">
      <c r="D282" s="131"/>
      <c r="H282" s="132"/>
    </row>
    <row r="283">
      <c r="D283" s="131"/>
      <c r="H283" s="132"/>
    </row>
    <row r="284">
      <c r="D284" s="131"/>
      <c r="H284" s="132"/>
    </row>
    <row r="285">
      <c r="D285" s="131"/>
      <c r="H285" s="132"/>
    </row>
    <row r="286">
      <c r="D286" s="131"/>
      <c r="H286" s="132"/>
    </row>
    <row r="287">
      <c r="D287" s="131"/>
      <c r="H287" s="132"/>
    </row>
    <row r="288">
      <c r="D288" s="131"/>
      <c r="H288" s="132"/>
    </row>
    <row r="289">
      <c r="D289" s="131"/>
      <c r="H289" s="132"/>
    </row>
    <row r="290">
      <c r="D290" s="131"/>
      <c r="H290" s="132"/>
    </row>
    <row r="291">
      <c r="D291" s="131"/>
      <c r="H291" s="132"/>
    </row>
    <row r="292">
      <c r="D292" s="131"/>
      <c r="H292" s="132"/>
    </row>
    <row r="293">
      <c r="D293" s="131"/>
      <c r="H293" s="132"/>
    </row>
    <row r="294">
      <c r="D294" s="131"/>
      <c r="H294" s="132"/>
    </row>
    <row r="295">
      <c r="D295" s="131"/>
      <c r="H295" s="132"/>
    </row>
    <row r="296">
      <c r="D296" s="131"/>
      <c r="H296" s="132"/>
    </row>
    <row r="297">
      <c r="D297" s="131"/>
      <c r="H297" s="132"/>
    </row>
    <row r="298">
      <c r="D298" s="131"/>
      <c r="H298" s="132"/>
    </row>
    <row r="299">
      <c r="D299" s="131"/>
      <c r="H299" s="132"/>
    </row>
    <row r="300">
      <c r="D300" s="131"/>
      <c r="H300" s="132"/>
    </row>
    <row r="301">
      <c r="D301" s="131"/>
      <c r="H301" s="132"/>
    </row>
    <row r="302">
      <c r="D302" s="131"/>
      <c r="H302" s="132"/>
    </row>
    <row r="303">
      <c r="D303" s="131"/>
      <c r="H303" s="132"/>
    </row>
    <row r="304">
      <c r="D304" s="131"/>
      <c r="H304" s="132"/>
    </row>
    <row r="305">
      <c r="D305" s="131"/>
      <c r="H305" s="132"/>
    </row>
    <row r="306">
      <c r="D306" s="131"/>
      <c r="H306" s="132"/>
    </row>
    <row r="307">
      <c r="D307" s="131"/>
      <c r="H307" s="132"/>
    </row>
    <row r="308">
      <c r="D308" s="131"/>
      <c r="H308" s="132"/>
    </row>
    <row r="309">
      <c r="D309" s="131"/>
      <c r="H309" s="132"/>
    </row>
    <row r="310">
      <c r="D310" s="131"/>
      <c r="H310" s="132"/>
    </row>
    <row r="311">
      <c r="D311" s="131"/>
      <c r="H311" s="132"/>
    </row>
    <row r="312">
      <c r="D312" s="131"/>
      <c r="H312" s="132"/>
    </row>
    <row r="313">
      <c r="D313" s="131"/>
      <c r="H313" s="132"/>
    </row>
    <row r="314">
      <c r="D314" s="131"/>
      <c r="H314" s="132"/>
    </row>
    <row r="315">
      <c r="D315" s="131"/>
      <c r="H315" s="132"/>
    </row>
    <row r="316">
      <c r="D316" s="131"/>
      <c r="H316" s="132"/>
    </row>
    <row r="317">
      <c r="D317" s="131"/>
      <c r="H317" s="132"/>
    </row>
    <row r="318">
      <c r="D318" s="131"/>
      <c r="H318" s="132"/>
    </row>
    <row r="319">
      <c r="D319" s="131"/>
      <c r="H319" s="132"/>
    </row>
    <row r="320">
      <c r="D320" s="131"/>
      <c r="H320" s="132"/>
    </row>
    <row r="321">
      <c r="D321" s="131"/>
      <c r="H321" s="132"/>
    </row>
    <row r="322">
      <c r="D322" s="131"/>
      <c r="H322" s="132"/>
    </row>
    <row r="323">
      <c r="D323" s="131"/>
      <c r="H323" s="132"/>
    </row>
    <row r="324">
      <c r="D324" s="131"/>
      <c r="H324" s="132"/>
    </row>
    <row r="325">
      <c r="D325" s="131"/>
      <c r="H325" s="132"/>
    </row>
    <row r="326">
      <c r="D326" s="131"/>
      <c r="H326" s="132"/>
    </row>
    <row r="327">
      <c r="D327" s="131"/>
      <c r="H327" s="132"/>
    </row>
    <row r="328">
      <c r="D328" s="131"/>
      <c r="H328" s="132"/>
    </row>
    <row r="329">
      <c r="D329" s="131"/>
      <c r="H329" s="132"/>
    </row>
    <row r="330">
      <c r="D330" s="131"/>
      <c r="H330" s="132"/>
    </row>
    <row r="331">
      <c r="D331" s="131"/>
      <c r="H331" s="132"/>
    </row>
    <row r="332">
      <c r="D332" s="131"/>
      <c r="H332" s="132"/>
    </row>
    <row r="333">
      <c r="D333" s="131"/>
      <c r="H333" s="132"/>
    </row>
    <row r="334">
      <c r="D334" s="131"/>
      <c r="H334" s="132"/>
    </row>
    <row r="335">
      <c r="D335" s="131"/>
      <c r="H335" s="132"/>
    </row>
    <row r="336">
      <c r="D336" s="131"/>
      <c r="H336" s="132"/>
    </row>
    <row r="337">
      <c r="D337" s="131"/>
      <c r="H337" s="132"/>
    </row>
    <row r="338">
      <c r="D338" s="131"/>
      <c r="H338" s="132"/>
    </row>
    <row r="339">
      <c r="D339" s="131"/>
      <c r="H339" s="132"/>
    </row>
    <row r="340">
      <c r="D340" s="131"/>
      <c r="H340" s="132"/>
    </row>
    <row r="341">
      <c r="D341" s="131"/>
      <c r="H341" s="132"/>
    </row>
    <row r="342">
      <c r="D342" s="131"/>
      <c r="H342" s="132"/>
    </row>
    <row r="343">
      <c r="D343" s="131"/>
      <c r="H343" s="132"/>
    </row>
    <row r="344">
      <c r="D344" s="131"/>
      <c r="H344" s="132"/>
    </row>
    <row r="345">
      <c r="D345" s="131"/>
      <c r="H345" s="132"/>
    </row>
    <row r="346">
      <c r="D346" s="131"/>
      <c r="H346" s="132"/>
    </row>
    <row r="347">
      <c r="D347" s="131"/>
      <c r="H347" s="132"/>
    </row>
    <row r="348">
      <c r="D348" s="131"/>
      <c r="H348" s="132"/>
    </row>
    <row r="349">
      <c r="D349" s="131"/>
      <c r="H349" s="132"/>
    </row>
    <row r="350">
      <c r="D350" s="131"/>
      <c r="H350" s="132"/>
    </row>
    <row r="351">
      <c r="D351" s="131"/>
      <c r="H351" s="132"/>
    </row>
    <row r="352">
      <c r="D352" s="131"/>
      <c r="H352" s="132"/>
    </row>
    <row r="353">
      <c r="D353" s="131"/>
      <c r="H353" s="132"/>
    </row>
    <row r="354">
      <c r="D354" s="131"/>
      <c r="H354" s="132"/>
    </row>
    <row r="355">
      <c r="D355" s="131"/>
      <c r="H355" s="132"/>
    </row>
    <row r="356">
      <c r="D356" s="131"/>
      <c r="H356" s="132"/>
    </row>
    <row r="357">
      <c r="D357" s="131"/>
      <c r="H357" s="132"/>
    </row>
    <row r="358">
      <c r="D358" s="131"/>
      <c r="H358" s="132"/>
    </row>
    <row r="359">
      <c r="D359" s="131"/>
      <c r="H359" s="132"/>
    </row>
    <row r="360">
      <c r="D360" s="131"/>
      <c r="H360" s="132"/>
    </row>
    <row r="361">
      <c r="D361" s="131"/>
      <c r="H361" s="132"/>
    </row>
    <row r="362">
      <c r="D362" s="131"/>
      <c r="H362" s="132"/>
    </row>
    <row r="363">
      <c r="D363" s="131"/>
      <c r="H363" s="132"/>
    </row>
    <row r="364">
      <c r="D364" s="131"/>
      <c r="H364" s="132"/>
    </row>
    <row r="365">
      <c r="D365" s="131"/>
      <c r="H365" s="132"/>
    </row>
    <row r="366">
      <c r="D366" s="131"/>
      <c r="H366" s="132"/>
    </row>
    <row r="367">
      <c r="D367" s="131"/>
      <c r="H367" s="132"/>
    </row>
    <row r="368">
      <c r="D368" s="131"/>
      <c r="H368" s="132"/>
    </row>
    <row r="369">
      <c r="D369" s="131"/>
      <c r="H369" s="132"/>
    </row>
    <row r="370">
      <c r="D370" s="131"/>
      <c r="H370" s="132"/>
    </row>
    <row r="371">
      <c r="D371" s="131"/>
      <c r="H371" s="132"/>
    </row>
    <row r="372">
      <c r="D372" s="131"/>
      <c r="H372" s="132"/>
    </row>
    <row r="373">
      <c r="D373" s="131"/>
      <c r="H373" s="132"/>
    </row>
    <row r="374">
      <c r="D374" s="131"/>
      <c r="H374" s="132"/>
    </row>
    <row r="375">
      <c r="D375" s="131"/>
      <c r="H375" s="132"/>
    </row>
    <row r="376">
      <c r="D376" s="131"/>
      <c r="H376" s="132"/>
    </row>
    <row r="377">
      <c r="D377" s="131"/>
      <c r="H377" s="132"/>
    </row>
    <row r="378">
      <c r="D378" s="131"/>
      <c r="H378" s="132"/>
    </row>
    <row r="379">
      <c r="D379" s="131"/>
      <c r="H379" s="132"/>
    </row>
    <row r="380">
      <c r="D380" s="131"/>
      <c r="H380" s="132"/>
    </row>
    <row r="381">
      <c r="D381" s="131"/>
      <c r="H381" s="132"/>
    </row>
    <row r="382">
      <c r="D382" s="131"/>
      <c r="H382" s="132"/>
    </row>
    <row r="383">
      <c r="D383" s="131"/>
      <c r="H383" s="132"/>
    </row>
    <row r="384">
      <c r="D384" s="131"/>
      <c r="H384" s="132"/>
    </row>
    <row r="385">
      <c r="D385" s="131"/>
      <c r="H385" s="132"/>
    </row>
    <row r="386">
      <c r="D386" s="131"/>
      <c r="H386" s="132"/>
    </row>
    <row r="387">
      <c r="D387" s="131"/>
      <c r="H387" s="132"/>
    </row>
    <row r="388">
      <c r="D388" s="131"/>
      <c r="H388" s="132"/>
    </row>
    <row r="389">
      <c r="D389" s="131"/>
      <c r="H389" s="132"/>
    </row>
    <row r="390">
      <c r="D390" s="131"/>
      <c r="H390" s="132"/>
    </row>
    <row r="391">
      <c r="D391" s="131"/>
      <c r="H391" s="132"/>
    </row>
    <row r="392">
      <c r="D392" s="131"/>
      <c r="H392" s="132"/>
    </row>
    <row r="393">
      <c r="D393" s="131"/>
      <c r="H393" s="132"/>
    </row>
    <row r="394">
      <c r="D394" s="131"/>
      <c r="H394" s="132"/>
    </row>
    <row r="395">
      <c r="D395" s="131"/>
      <c r="H395" s="132"/>
    </row>
    <row r="396">
      <c r="D396" s="131"/>
      <c r="H396" s="132"/>
    </row>
    <row r="397">
      <c r="D397" s="131"/>
      <c r="H397" s="132"/>
    </row>
    <row r="398">
      <c r="D398" s="131"/>
      <c r="H398" s="132"/>
    </row>
    <row r="399">
      <c r="D399" s="131"/>
      <c r="H399" s="132"/>
    </row>
    <row r="400">
      <c r="D400" s="131"/>
      <c r="H400" s="132"/>
    </row>
    <row r="401">
      <c r="D401" s="131"/>
      <c r="H401" s="132"/>
    </row>
    <row r="402">
      <c r="D402" s="131"/>
      <c r="H402" s="132"/>
    </row>
    <row r="403">
      <c r="D403" s="131"/>
      <c r="H403" s="132"/>
    </row>
    <row r="404">
      <c r="D404" s="131"/>
      <c r="H404" s="132"/>
    </row>
    <row r="405">
      <c r="D405" s="131"/>
      <c r="H405" s="132"/>
    </row>
    <row r="406">
      <c r="D406" s="131"/>
      <c r="H406" s="132"/>
    </row>
    <row r="407">
      <c r="D407" s="131"/>
      <c r="H407" s="132"/>
    </row>
    <row r="408">
      <c r="D408" s="131"/>
      <c r="H408" s="132"/>
    </row>
    <row r="409">
      <c r="D409" s="131"/>
      <c r="H409" s="132"/>
    </row>
    <row r="410">
      <c r="D410" s="131"/>
      <c r="H410" s="132"/>
    </row>
    <row r="411">
      <c r="D411" s="131"/>
      <c r="H411" s="132"/>
    </row>
    <row r="412">
      <c r="D412" s="131"/>
      <c r="H412" s="132"/>
    </row>
    <row r="413">
      <c r="D413" s="131"/>
      <c r="H413" s="132"/>
    </row>
    <row r="414">
      <c r="D414" s="131"/>
      <c r="H414" s="132"/>
    </row>
    <row r="415">
      <c r="D415" s="131"/>
      <c r="H415" s="132"/>
    </row>
    <row r="416">
      <c r="D416" s="131"/>
      <c r="H416" s="132"/>
    </row>
    <row r="417">
      <c r="D417" s="131"/>
      <c r="H417" s="132"/>
    </row>
    <row r="418">
      <c r="D418" s="131"/>
      <c r="H418" s="132"/>
    </row>
    <row r="419">
      <c r="D419" s="131"/>
      <c r="H419" s="132"/>
    </row>
    <row r="420">
      <c r="D420" s="131"/>
      <c r="H420" s="132"/>
    </row>
    <row r="421">
      <c r="D421" s="131"/>
      <c r="H421" s="132"/>
    </row>
    <row r="422">
      <c r="D422" s="131"/>
      <c r="H422" s="132"/>
    </row>
    <row r="423">
      <c r="D423" s="131"/>
      <c r="H423" s="132"/>
    </row>
    <row r="424">
      <c r="D424" s="131"/>
      <c r="H424" s="132"/>
    </row>
    <row r="425">
      <c r="D425" s="131"/>
      <c r="H425" s="132"/>
    </row>
    <row r="426">
      <c r="D426" s="131"/>
      <c r="H426" s="132"/>
    </row>
    <row r="427">
      <c r="D427" s="131"/>
      <c r="H427" s="132"/>
    </row>
    <row r="428">
      <c r="D428" s="131"/>
      <c r="H428" s="132"/>
    </row>
    <row r="429">
      <c r="D429" s="131"/>
      <c r="H429" s="132"/>
    </row>
    <row r="430">
      <c r="D430" s="131"/>
      <c r="H430" s="132"/>
    </row>
    <row r="431">
      <c r="D431" s="131"/>
      <c r="H431" s="132"/>
    </row>
    <row r="432">
      <c r="D432" s="131"/>
      <c r="H432" s="132"/>
    </row>
    <row r="433">
      <c r="D433" s="131"/>
      <c r="H433" s="132"/>
    </row>
    <row r="434">
      <c r="D434" s="131"/>
      <c r="H434" s="132"/>
    </row>
    <row r="435">
      <c r="D435" s="131"/>
      <c r="H435" s="132"/>
    </row>
    <row r="436">
      <c r="D436" s="131"/>
      <c r="H436" s="132"/>
    </row>
    <row r="437">
      <c r="D437" s="131"/>
      <c r="H437" s="132"/>
    </row>
    <row r="438">
      <c r="D438" s="131"/>
      <c r="H438" s="132"/>
    </row>
    <row r="439">
      <c r="D439" s="131"/>
      <c r="H439" s="132"/>
    </row>
    <row r="440">
      <c r="D440" s="131"/>
      <c r="H440" s="132"/>
    </row>
    <row r="441">
      <c r="D441" s="131"/>
      <c r="H441" s="132"/>
    </row>
    <row r="442">
      <c r="D442" s="131"/>
      <c r="H442" s="132"/>
    </row>
    <row r="443">
      <c r="D443" s="131"/>
      <c r="H443" s="132"/>
    </row>
    <row r="444">
      <c r="D444" s="131"/>
      <c r="H444" s="132"/>
    </row>
    <row r="445">
      <c r="D445" s="131"/>
      <c r="H445" s="132"/>
    </row>
    <row r="446">
      <c r="D446" s="131"/>
      <c r="H446" s="132"/>
    </row>
    <row r="447">
      <c r="D447" s="131"/>
      <c r="H447" s="132"/>
    </row>
    <row r="448">
      <c r="D448" s="131"/>
      <c r="H448" s="132"/>
    </row>
    <row r="449">
      <c r="D449" s="131"/>
      <c r="H449" s="132"/>
    </row>
    <row r="450">
      <c r="D450" s="131"/>
      <c r="H450" s="132"/>
    </row>
    <row r="451">
      <c r="D451" s="131"/>
      <c r="H451" s="132"/>
    </row>
    <row r="452">
      <c r="D452" s="131"/>
      <c r="H452" s="132"/>
    </row>
    <row r="453">
      <c r="D453" s="131"/>
      <c r="H453" s="132"/>
    </row>
    <row r="454">
      <c r="D454" s="131"/>
      <c r="H454" s="132"/>
    </row>
    <row r="455">
      <c r="D455" s="131"/>
      <c r="H455" s="132"/>
    </row>
    <row r="456">
      <c r="D456" s="131"/>
      <c r="H456" s="132"/>
    </row>
    <row r="457">
      <c r="D457" s="131"/>
      <c r="H457" s="132"/>
    </row>
    <row r="458">
      <c r="D458" s="131"/>
      <c r="H458" s="132"/>
    </row>
    <row r="459">
      <c r="D459" s="131"/>
      <c r="H459" s="132"/>
    </row>
    <row r="460">
      <c r="D460" s="131"/>
      <c r="H460" s="132"/>
    </row>
    <row r="461">
      <c r="D461" s="131"/>
      <c r="H461" s="132"/>
    </row>
    <row r="462">
      <c r="D462" s="131"/>
      <c r="H462" s="132"/>
    </row>
    <row r="463">
      <c r="D463" s="131"/>
      <c r="H463" s="132"/>
    </row>
    <row r="464">
      <c r="D464" s="131"/>
      <c r="H464" s="132"/>
    </row>
    <row r="465">
      <c r="D465" s="131"/>
      <c r="H465" s="132"/>
    </row>
    <row r="466">
      <c r="D466" s="131"/>
      <c r="H466" s="132"/>
    </row>
    <row r="467">
      <c r="D467" s="131"/>
      <c r="H467" s="132"/>
    </row>
    <row r="468">
      <c r="D468" s="131"/>
      <c r="H468" s="132"/>
    </row>
    <row r="469">
      <c r="D469" s="131"/>
      <c r="H469" s="132"/>
    </row>
    <row r="470">
      <c r="D470" s="131"/>
      <c r="H470" s="132"/>
    </row>
    <row r="471">
      <c r="D471" s="131"/>
      <c r="H471" s="132"/>
    </row>
    <row r="472">
      <c r="D472" s="131"/>
      <c r="H472" s="132"/>
    </row>
    <row r="473">
      <c r="D473" s="131"/>
      <c r="H473" s="132"/>
    </row>
    <row r="474">
      <c r="D474" s="131"/>
      <c r="H474" s="132"/>
    </row>
    <row r="475">
      <c r="D475" s="131"/>
      <c r="H475" s="132"/>
    </row>
    <row r="476">
      <c r="D476" s="131"/>
      <c r="H476" s="132"/>
    </row>
    <row r="477">
      <c r="D477" s="131"/>
      <c r="H477" s="132"/>
    </row>
    <row r="478">
      <c r="D478" s="131"/>
      <c r="H478" s="132"/>
    </row>
    <row r="479">
      <c r="D479" s="131"/>
      <c r="H479" s="132"/>
    </row>
    <row r="480">
      <c r="D480" s="131"/>
      <c r="H480" s="132"/>
    </row>
    <row r="481">
      <c r="D481" s="131"/>
      <c r="H481" s="132"/>
    </row>
    <row r="482">
      <c r="D482" s="131"/>
      <c r="H482" s="132"/>
    </row>
    <row r="483">
      <c r="D483" s="131"/>
      <c r="H483" s="132"/>
    </row>
    <row r="484">
      <c r="D484" s="131"/>
      <c r="H484" s="132"/>
    </row>
    <row r="485">
      <c r="D485" s="131"/>
      <c r="H485" s="132"/>
    </row>
    <row r="486">
      <c r="D486" s="131"/>
      <c r="H486" s="132"/>
    </row>
    <row r="487">
      <c r="D487" s="131"/>
      <c r="H487" s="132"/>
    </row>
    <row r="488">
      <c r="D488" s="131"/>
      <c r="H488" s="132"/>
    </row>
    <row r="489">
      <c r="D489" s="131"/>
      <c r="H489" s="132"/>
    </row>
    <row r="490">
      <c r="D490" s="131"/>
      <c r="H490" s="132"/>
    </row>
    <row r="491">
      <c r="D491" s="131"/>
      <c r="H491" s="132"/>
    </row>
    <row r="492">
      <c r="D492" s="131"/>
      <c r="H492" s="132"/>
    </row>
    <row r="493">
      <c r="D493" s="131"/>
      <c r="H493" s="132"/>
    </row>
    <row r="494">
      <c r="D494" s="131"/>
      <c r="H494" s="132"/>
    </row>
    <row r="495">
      <c r="D495" s="131"/>
      <c r="H495" s="132"/>
    </row>
    <row r="496">
      <c r="D496" s="131"/>
      <c r="H496" s="132"/>
    </row>
    <row r="497">
      <c r="D497" s="131"/>
      <c r="H497" s="132"/>
    </row>
    <row r="498">
      <c r="D498" s="131"/>
      <c r="H498" s="132"/>
    </row>
    <row r="499">
      <c r="D499" s="131"/>
      <c r="H499" s="132"/>
    </row>
    <row r="500">
      <c r="D500" s="131"/>
      <c r="H500" s="132"/>
    </row>
    <row r="501">
      <c r="D501" s="131"/>
      <c r="H501" s="132"/>
    </row>
    <row r="502">
      <c r="D502" s="131"/>
      <c r="H502" s="132"/>
    </row>
    <row r="503">
      <c r="D503" s="131"/>
      <c r="H503" s="132"/>
    </row>
    <row r="504">
      <c r="D504" s="131"/>
      <c r="H504" s="132"/>
    </row>
    <row r="505">
      <c r="D505" s="131"/>
      <c r="H505" s="132"/>
    </row>
    <row r="506">
      <c r="D506" s="131"/>
      <c r="H506" s="132"/>
    </row>
    <row r="507">
      <c r="D507" s="131"/>
      <c r="H507" s="132"/>
    </row>
    <row r="508">
      <c r="D508" s="131"/>
      <c r="H508" s="132"/>
    </row>
    <row r="509">
      <c r="D509" s="131"/>
      <c r="H509" s="132"/>
    </row>
    <row r="510">
      <c r="D510" s="131"/>
      <c r="H510" s="132"/>
    </row>
    <row r="511">
      <c r="D511" s="131"/>
      <c r="H511" s="132"/>
    </row>
    <row r="512">
      <c r="D512" s="131"/>
      <c r="H512" s="132"/>
    </row>
    <row r="513">
      <c r="D513" s="131"/>
      <c r="H513" s="132"/>
    </row>
    <row r="514">
      <c r="D514" s="131"/>
      <c r="H514" s="132"/>
    </row>
    <row r="515">
      <c r="D515" s="131"/>
      <c r="H515" s="132"/>
    </row>
    <row r="516">
      <c r="D516" s="131"/>
      <c r="H516" s="132"/>
    </row>
    <row r="517">
      <c r="D517" s="131"/>
      <c r="H517" s="132"/>
    </row>
    <row r="518">
      <c r="D518" s="131"/>
      <c r="H518" s="132"/>
    </row>
    <row r="519">
      <c r="D519" s="131"/>
      <c r="H519" s="132"/>
    </row>
    <row r="520">
      <c r="D520" s="131"/>
      <c r="H520" s="132"/>
    </row>
    <row r="521">
      <c r="D521" s="131"/>
      <c r="H521" s="132"/>
    </row>
    <row r="522">
      <c r="D522" s="131"/>
      <c r="H522" s="132"/>
    </row>
    <row r="523">
      <c r="D523" s="131"/>
      <c r="H523" s="132"/>
    </row>
    <row r="524">
      <c r="D524" s="131"/>
      <c r="H524" s="132"/>
    </row>
    <row r="525">
      <c r="D525" s="131"/>
      <c r="H525" s="132"/>
    </row>
    <row r="526">
      <c r="D526" s="131"/>
      <c r="H526" s="132"/>
    </row>
    <row r="527">
      <c r="D527" s="131"/>
      <c r="H527" s="132"/>
    </row>
    <row r="528">
      <c r="D528" s="131"/>
      <c r="H528" s="132"/>
    </row>
    <row r="529">
      <c r="D529" s="131"/>
      <c r="H529" s="132"/>
    </row>
    <row r="530">
      <c r="D530" s="131"/>
      <c r="H530" s="132"/>
    </row>
    <row r="531">
      <c r="D531" s="131"/>
      <c r="H531" s="132"/>
    </row>
    <row r="532">
      <c r="D532" s="131"/>
      <c r="H532" s="132"/>
    </row>
    <row r="533">
      <c r="D533" s="131"/>
      <c r="H533" s="132"/>
    </row>
    <row r="534">
      <c r="D534" s="131"/>
      <c r="H534" s="132"/>
    </row>
    <row r="535">
      <c r="D535" s="131"/>
      <c r="H535" s="132"/>
    </row>
    <row r="536">
      <c r="D536" s="131"/>
      <c r="H536" s="132"/>
    </row>
    <row r="537">
      <c r="D537" s="131"/>
      <c r="H537" s="132"/>
    </row>
    <row r="538">
      <c r="D538" s="131"/>
      <c r="H538" s="132"/>
    </row>
    <row r="539">
      <c r="D539" s="131"/>
      <c r="H539" s="132"/>
    </row>
    <row r="540">
      <c r="D540" s="131"/>
      <c r="H540" s="132"/>
    </row>
    <row r="541">
      <c r="D541" s="131"/>
      <c r="H541" s="132"/>
    </row>
    <row r="542">
      <c r="D542" s="131"/>
      <c r="H542" s="132"/>
    </row>
    <row r="543">
      <c r="D543" s="131"/>
      <c r="H543" s="132"/>
    </row>
    <row r="544">
      <c r="D544" s="131"/>
      <c r="H544" s="132"/>
    </row>
    <row r="545">
      <c r="D545" s="131"/>
      <c r="H545" s="132"/>
    </row>
    <row r="546">
      <c r="D546" s="131"/>
      <c r="H546" s="132"/>
    </row>
    <row r="547">
      <c r="D547" s="131"/>
      <c r="H547" s="132"/>
    </row>
    <row r="548">
      <c r="D548" s="131"/>
      <c r="H548" s="132"/>
    </row>
    <row r="549">
      <c r="D549" s="131"/>
      <c r="H549" s="132"/>
    </row>
    <row r="550">
      <c r="D550" s="131"/>
      <c r="H550" s="132"/>
    </row>
    <row r="551">
      <c r="D551" s="131"/>
      <c r="H551" s="132"/>
    </row>
    <row r="552">
      <c r="D552" s="131"/>
      <c r="H552" s="132"/>
    </row>
    <row r="553">
      <c r="D553" s="131"/>
      <c r="H553" s="132"/>
    </row>
    <row r="554">
      <c r="D554" s="131"/>
      <c r="H554" s="132"/>
    </row>
    <row r="555">
      <c r="D555" s="131"/>
      <c r="H555" s="132"/>
    </row>
    <row r="556">
      <c r="D556" s="131"/>
      <c r="H556" s="132"/>
    </row>
    <row r="557">
      <c r="D557" s="131"/>
      <c r="H557" s="132"/>
    </row>
    <row r="558">
      <c r="D558" s="131"/>
      <c r="H558" s="132"/>
    </row>
    <row r="559">
      <c r="D559" s="131"/>
      <c r="H559" s="132"/>
    </row>
    <row r="560">
      <c r="D560" s="131"/>
      <c r="H560" s="132"/>
    </row>
    <row r="561">
      <c r="D561" s="131"/>
      <c r="H561" s="132"/>
    </row>
    <row r="562">
      <c r="D562" s="131"/>
      <c r="H562" s="132"/>
    </row>
    <row r="563">
      <c r="D563" s="131"/>
      <c r="H563" s="132"/>
    </row>
    <row r="564">
      <c r="D564" s="131"/>
      <c r="H564" s="132"/>
    </row>
    <row r="565">
      <c r="D565" s="131"/>
      <c r="H565" s="132"/>
    </row>
    <row r="566">
      <c r="D566" s="131"/>
      <c r="H566" s="132"/>
    </row>
    <row r="567">
      <c r="D567" s="131"/>
      <c r="H567" s="132"/>
    </row>
    <row r="568">
      <c r="D568" s="131"/>
      <c r="H568" s="132"/>
    </row>
    <row r="569">
      <c r="D569" s="131"/>
      <c r="H569" s="132"/>
    </row>
    <row r="570">
      <c r="D570" s="131"/>
      <c r="H570" s="132"/>
    </row>
    <row r="571">
      <c r="D571" s="131"/>
      <c r="H571" s="132"/>
    </row>
    <row r="572">
      <c r="D572" s="131"/>
      <c r="H572" s="132"/>
    </row>
    <row r="573">
      <c r="D573" s="131"/>
      <c r="H573" s="132"/>
    </row>
    <row r="574">
      <c r="D574" s="131"/>
      <c r="H574" s="132"/>
    </row>
    <row r="575">
      <c r="D575" s="131"/>
      <c r="H575" s="132"/>
    </row>
    <row r="576">
      <c r="D576" s="131"/>
      <c r="H576" s="132"/>
    </row>
    <row r="577">
      <c r="D577" s="131"/>
      <c r="H577" s="132"/>
    </row>
    <row r="578">
      <c r="D578" s="131"/>
      <c r="H578" s="132"/>
    </row>
    <row r="579">
      <c r="D579" s="131"/>
      <c r="H579" s="132"/>
    </row>
    <row r="580">
      <c r="D580" s="131"/>
      <c r="H580" s="132"/>
    </row>
    <row r="581">
      <c r="D581" s="131"/>
      <c r="H581" s="132"/>
    </row>
    <row r="582">
      <c r="D582" s="131"/>
      <c r="H582" s="132"/>
    </row>
    <row r="583">
      <c r="D583" s="131"/>
      <c r="H583" s="132"/>
    </row>
    <row r="584">
      <c r="D584" s="131"/>
      <c r="H584" s="132"/>
    </row>
    <row r="585">
      <c r="D585" s="131"/>
      <c r="H585" s="132"/>
    </row>
    <row r="586">
      <c r="D586" s="131"/>
      <c r="H586" s="132"/>
    </row>
    <row r="587">
      <c r="D587" s="131"/>
      <c r="H587" s="132"/>
    </row>
    <row r="588">
      <c r="D588" s="131"/>
      <c r="H588" s="132"/>
    </row>
    <row r="589">
      <c r="D589" s="131"/>
      <c r="H589" s="132"/>
    </row>
    <row r="590">
      <c r="D590" s="131"/>
      <c r="H590" s="132"/>
    </row>
    <row r="591">
      <c r="D591" s="131"/>
      <c r="H591" s="132"/>
    </row>
    <row r="592">
      <c r="D592" s="131"/>
      <c r="H592" s="132"/>
    </row>
    <row r="593">
      <c r="D593" s="131"/>
      <c r="H593" s="132"/>
    </row>
    <row r="594">
      <c r="D594" s="131"/>
      <c r="H594" s="132"/>
    </row>
    <row r="595">
      <c r="D595" s="131"/>
      <c r="H595" s="132"/>
    </row>
    <row r="596">
      <c r="D596" s="131"/>
      <c r="H596" s="132"/>
    </row>
    <row r="597">
      <c r="D597" s="131"/>
      <c r="H597" s="132"/>
    </row>
    <row r="598">
      <c r="D598" s="131"/>
      <c r="H598" s="132"/>
    </row>
    <row r="599">
      <c r="D599" s="131"/>
      <c r="H599" s="132"/>
    </row>
    <row r="600">
      <c r="D600" s="131"/>
      <c r="H600" s="132"/>
    </row>
    <row r="601">
      <c r="D601" s="131"/>
      <c r="H601" s="132"/>
    </row>
    <row r="602">
      <c r="D602" s="131"/>
      <c r="H602" s="132"/>
    </row>
    <row r="603">
      <c r="D603" s="131"/>
      <c r="H603" s="132"/>
    </row>
    <row r="604">
      <c r="D604" s="131"/>
      <c r="H604" s="132"/>
    </row>
    <row r="605">
      <c r="D605" s="131"/>
      <c r="H605" s="132"/>
    </row>
    <row r="606">
      <c r="D606" s="131"/>
      <c r="H606" s="132"/>
    </row>
    <row r="607">
      <c r="D607" s="131"/>
      <c r="H607" s="132"/>
    </row>
    <row r="608">
      <c r="D608" s="131"/>
      <c r="H608" s="132"/>
    </row>
    <row r="609">
      <c r="D609" s="131"/>
      <c r="H609" s="132"/>
    </row>
    <row r="610">
      <c r="D610" s="131"/>
      <c r="H610" s="132"/>
    </row>
    <row r="611">
      <c r="D611" s="131"/>
      <c r="H611" s="132"/>
    </row>
    <row r="612">
      <c r="D612" s="131"/>
      <c r="H612" s="132"/>
    </row>
    <row r="613">
      <c r="D613" s="131"/>
      <c r="H613" s="132"/>
    </row>
    <row r="614">
      <c r="D614" s="131"/>
      <c r="H614" s="132"/>
    </row>
    <row r="615">
      <c r="D615" s="131"/>
      <c r="H615" s="132"/>
    </row>
    <row r="616">
      <c r="D616" s="131"/>
      <c r="H616" s="132"/>
    </row>
    <row r="617">
      <c r="D617" s="131"/>
      <c r="H617" s="132"/>
    </row>
    <row r="618">
      <c r="D618" s="131"/>
      <c r="H618" s="132"/>
    </row>
    <row r="619">
      <c r="D619" s="131"/>
      <c r="H619" s="132"/>
    </row>
    <row r="620">
      <c r="D620" s="131"/>
      <c r="H620" s="132"/>
    </row>
    <row r="621">
      <c r="D621" s="131"/>
      <c r="H621" s="132"/>
    </row>
    <row r="622">
      <c r="D622" s="131"/>
      <c r="H622" s="132"/>
    </row>
    <row r="623">
      <c r="D623" s="131"/>
      <c r="H623" s="132"/>
    </row>
    <row r="624">
      <c r="D624" s="131"/>
      <c r="H624" s="132"/>
    </row>
    <row r="625">
      <c r="D625" s="131"/>
      <c r="H625" s="132"/>
    </row>
    <row r="626">
      <c r="D626" s="131"/>
      <c r="H626" s="132"/>
    </row>
    <row r="627">
      <c r="D627" s="131"/>
      <c r="H627" s="132"/>
    </row>
    <row r="628">
      <c r="D628" s="131"/>
      <c r="H628" s="132"/>
    </row>
    <row r="629">
      <c r="D629" s="131"/>
      <c r="H629" s="132"/>
    </row>
    <row r="630">
      <c r="D630" s="131"/>
      <c r="H630" s="132"/>
    </row>
    <row r="631">
      <c r="D631" s="131"/>
      <c r="H631" s="132"/>
    </row>
    <row r="632">
      <c r="D632" s="131"/>
      <c r="H632" s="132"/>
    </row>
    <row r="633">
      <c r="D633" s="131"/>
      <c r="H633" s="132"/>
    </row>
    <row r="634">
      <c r="D634" s="131"/>
      <c r="H634" s="132"/>
    </row>
    <row r="635">
      <c r="D635" s="131"/>
      <c r="H635" s="132"/>
    </row>
    <row r="636">
      <c r="D636" s="131"/>
      <c r="H636" s="132"/>
    </row>
    <row r="637">
      <c r="D637" s="131"/>
      <c r="H637" s="132"/>
    </row>
    <row r="638">
      <c r="D638" s="131"/>
      <c r="H638" s="132"/>
    </row>
    <row r="639">
      <c r="D639" s="131"/>
      <c r="H639" s="132"/>
    </row>
    <row r="640">
      <c r="D640" s="131"/>
      <c r="H640" s="132"/>
    </row>
    <row r="641">
      <c r="D641" s="131"/>
      <c r="H641" s="132"/>
    </row>
    <row r="642">
      <c r="D642" s="131"/>
      <c r="H642" s="132"/>
    </row>
    <row r="643">
      <c r="D643" s="131"/>
      <c r="H643" s="132"/>
    </row>
    <row r="644">
      <c r="D644" s="131"/>
      <c r="H644" s="132"/>
    </row>
    <row r="645">
      <c r="D645" s="131"/>
      <c r="H645" s="132"/>
    </row>
    <row r="646">
      <c r="D646" s="131"/>
      <c r="H646" s="132"/>
    </row>
    <row r="647">
      <c r="D647" s="131"/>
      <c r="H647" s="132"/>
    </row>
    <row r="648">
      <c r="D648" s="131"/>
      <c r="H648" s="132"/>
    </row>
    <row r="649">
      <c r="D649" s="131"/>
      <c r="H649" s="132"/>
    </row>
    <row r="650">
      <c r="D650" s="131"/>
      <c r="H650" s="132"/>
    </row>
    <row r="651">
      <c r="D651" s="131"/>
      <c r="H651" s="132"/>
    </row>
    <row r="652">
      <c r="D652" s="131"/>
      <c r="H652" s="132"/>
    </row>
    <row r="653">
      <c r="D653" s="131"/>
      <c r="H653" s="132"/>
    </row>
    <row r="654">
      <c r="D654" s="131"/>
      <c r="H654" s="132"/>
    </row>
    <row r="655">
      <c r="D655" s="131"/>
      <c r="H655" s="132"/>
    </row>
    <row r="656">
      <c r="D656" s="131"/>
      <c r="H656" s="132"/>
    </row>
    <row r="657">
      <c r="D657" s="131"/>
      <c r="H657" s="132"/>
    </row>
    <row r="658">
      <c r="D658" s="131"/>
      <c r="H658" s="132"/>
    </row>
    <row r="659">
      <c r="D659" s="131"/>
      <c r="H659" s="132"/>
    </row>
    <row r="660">
      <c r="D660" s="131"/>
      <c r="H660" s="132"/>
    </row>
    <row r="661">
      <c r="D661" s="131"/>
      <c r="H661" s="132"/>
    </row>
    <row r="662">
      <c r="D662" s="131"/>
      <c r="H662" s="132"/>
    </row>
    <row r="663">
      <c r="D663" s="131"/>
      <c r="H663" s="132"/>
    </row>
    <row r="664">
      <c r="D664" s="131"/>
      <c r="H664" s="132"/>
    </row>
    <row r="665">
      <c r="D665" s="131"/>
      <c r="H665" s="132"/>
    </row>
    <row r="666">
      <c r="D666" s="131"/>
      <c r="H666" s="132"/>
    </row>
    <row r="667">
      <c r="D667" s="131"/>
      <c r="H667" s="132"/>
    </row>
    <row r="668">
      <c r="D668" s="131"/>
      <c r="H668" s="132"/>
    </row>
    <row r="669">
      <c r="D669" s="131"/>
      <c r="H669" s="132"/>
    </row>
    <row r="670">
      <c r="D670" s="131"/>
      <c r="H670" s="132"/>
    </row>
    <row r="671">
      <c r="D671" s="131"/>
      <c r="H671" s="132"/>
    </row>
    <row r="672">
      <c r="D672" s="131"/>
      <c r="H672" s="132"/>
    </row>
    <row r="673">
      <c r="D673" s="131"/>
      <c r="H673" s="132"/>
    </row>
    <row r="674">
      <c r="D674" s="131"/>
      <c r="H674" s="132"/>
    </row>
    <row r="675">
      <c r="D675" s="131"/>
      <c r="H675" s="132"/>
    </row>
    <row r="676">
      <c r="D676" s="131"/>
      <c r="H676" s="132"/>
    </row>
    <row r="677">
      <c r="D677" s="131"/>
      <c r="H677" s="132"/>
    </row>
    <row r="678">
      <c r="D678" s="131"/>
      <c r="H678" s="132"/>
    </row>
    <row r="679">
      <c r="D679" s="131"/>
      <c r="H679" s="132"/>
    </row>
    <row r="680">
      <c r="D680" s="131"/>
      <c r="H680" s="132"/>
    </row>
    <row r="681">
      <c r="D681" s="131"/>
      <c r="H681" s="132"/>
    </row>
    <row r="682">
      <c r="D682" s="131"/>
      <c r="H682" s="132"/>
    </row>
    <row r="683">
      <c r="D683" s="131"/>
      <c r="H683" s="132"/>
    </row>
    <row r="684">
      <c r="D684" s="131"/>
      <c r="H684" s="132"/>
    </row>
    <row r="685">
      <c r="D685" s="131"/>
      <c r="H685" s="132"/>
    </row>
    <row r="686">
      <c r="D686" s="131"/>
      <c r="H686" s="132"/>
    </row>
    <row r="687">
      <c r="D687" s="131"/>
      <c r="H687" s="132"/>
    </row>
    <row r="688">
      <c r="D688" s="131"/>
      <c r="H688" s="132"/>
    </row>
    <row r="689">
      <c r="D689" s="131"/>
      <c r="H689" s="132"/>
    </row>
    <row r="690">
      <c r="D690" s="131"/>
      <c r="H690" s="132"/>
    </row>
    <row r="691">
      <c r="D691" s="131"/>
      <c r="H691" s="132"/>
    </row>
    <row r="692">
      <c r="D692" s="131"/>
      <c r="H692" s="132"/>
    </row>
    <row r="693">
      <c r="D693" s="131"/>
      <c r="H693" s="132"/>
    </row>
    <row r="694">
      <c r="D694" s="131"/>
      <c r="H694" s="132"/>
    </row>
    <row r="695">
      <c r="D695" s="131"/>
      <c r="H695" s="132"/>
    </row>
    <row r="696">
      <c r="D696" s="131"/>
      <c r="H696" s="132"/>
    </row>
    <row r="697">
      <c r="D697" s="131"/>
      <c r="H697" s="132"/>
    </row>
    <row r="698">
      <c r="D698" s="131"/>
      <c r="H698" s="132"/>
    </row>
    <row r="699">
      <c r="D699" s="131"/>
      <c r="H699" s="132"/>
    </row>
    <row r="700">
      <c r="D700" s="131"/>
      <c r="H700" s="132"/>
    </row>
    <row r="701">
      <c r="D701" s="131"/>
      <c r="H701" s="132"/>
    </row>
    <row r="702">
      <c r="D702" s="131"/>
      <c r="H702" s="132"/>
    </row>
    <row r="703">
      <c r="D703" s="131"/>
      <c r="H703" s="132"/>
    </row>
    <row r="704">
      <c r="D704" s="131"/>
      <c r="H704" s="132"/>
    </row>
    <row r="705">
      <c r="D705" s="131"/>
      <c r="H705" s="132"/>
    </row>
    <row r="706">
      <c r="D706" s="131"/>
      <c r="H706" s="132"/>
    </row>
    <row r="707">
      <c r="D707" s="131"/>
      <c r="H707" s="132"/>
    </row>
    <row r="708">
      <c r="D708" s="131"/>
      <c r="H708" s="132"/>
    </row>
    <row r="709">
      <c r="D709" s="131"/>
      <c r="H709" s="132"/>
    </row>
    <row r="710">
      <c r="D710" s="131"/>
      <c r="H710" s="132"/>
    </row>
    <row r="711">
      <c r="D711" s="131"/>
      <c r="H711" s="132"/>
    </row>
    <row r="712">
      <c r="D712" s="131"/>
      <c r="H712" s="132"/>
    </row>
    <row r="713">
      <c r="D713" s="131"/>
      <c r="H713" s="132"/>
    </row>
    <row r="714">
      <c r="D714" s="131"/>
      <c r="H714" s="132"/>
    </row>
    <row r="715">
      <c r="D715" s="131"/>
      <c r="H715" s="132"/>
    </row>
    <row r="716">
      <c r="D716" s="131"/>
      <c r="H716" s="132"/>
    </row>
    <row r="717">
      <c r="D717" s="131"/>
      <c r="H717" s="132"/>
    </row>
    <row r="718">
      <c r="D718" s="131"/>
      <c r="H718" s="132"/>
    </row>
    <row r="719">
      <c r="D719" s="131"/>
      <c r="H719" s="132"/>
    </row>
    <row r="720">
      <c r="D720" s="131"/>
      <c r="H720" s="132"/>
    </row>
    <row r="721">
      <c r="D721" s="131"/>
      <c r="H721" s="132"/>
    </row>
    <row r="722">
      <c r="D722" s="131"/>
      <c r="H722" s="132"/>
    </row>
    <row r="723">
      <c r="D723" s="131"/>
      <c r="H723" s="132"/>
    </row>
    <row r="724">
      <c r="D724" s="131"/>
      <c r="H724" s="132"/>
    </row>
    <row r="725">
      <c r="D725" s="131"/>
      <c r="H725" s="132"/>
    </row>
    <row r="726">
      <c r="D726" s="131"/>
      <c r="H726" s="132"/>
    </row>
    <row r="727">
      <c r="D727" s="131"/>
      <c r="H727" s="132"/>
    </row>
    <row r="728">
      <c r="D728" s="131"/>
      <c r="H728" s="132"/>
    </row>
    <row r="729">
      <c r="D729" s="131"/>
      <c r="H729" s="132"/>
    </row>
    <row r="730">
      <c r="D730" s="131"/>
      <c r="H730" s="132"/>
    </row>
    <row r="731">
      <c r="D731" s="131"/>
      <c r="H731" s="132"/>
    </row>
    <row r="732">
      <c r="D732" s="131"/>
      <c r="H732" s="132"/>
    </row>
    <row r="733">
      <c r="D733" s="131"/>
      <c r="H733" s="132"/>
    </row>
    <row r="734">
      <c r="D734" s="131"/>
      <c r="H734" s="132"/>
    </row>
    <row r="735">
      <c r="D735" s="131"/>
      <c r="H735" s="132"/>
    </row>
    <row r="736">
      <c r="D736" s="131"/>
      <c r="H736" s="132"/>
    </row>
    <row r="737">
      <c r="D737" s="131"/>
      <c r="H737" s="132"/>
    </row>
    <row r="738">
      <c r="D738" s="131"/>
      <c r="H738" s="132"/>
    </row>
    <row r="739">
      <c r="D739" s="131"/>
      <c r="H739" s="132"/>
    </row>
    <row r="740">
      <c r="D740" s="131"/>
      <c r="H740" s="132"/>
    </row>
    <row r="741">
      <c r="D741" s="131"/>
      <c r="H741" s="132"/>
    </row>
    <row r="742">
      <c r="D742" s="131"/>
      <c r="H742" s="132"/>
    </row>
    <row r="743">
      <c r="D743" s="131"/>
      <c r="H743" s="132"/>
    </row>
    <row r="744">
      <c r="D744" s="131"/>
      <c r="H744" s="132"/>
    </row>
    <row r="745">
      <c r="D745" s="131"/>
      <c r="H745" s="132"/>
    </row>
    <row r="746">
      <c r="D746" s="131"/>
      <c r="H746" s="132"/>
    </row>
    <row r="747">
      <c r="D747" s="131"/>
      <c r="H747" s="132"/>
    </row>
    <row r="748">
      <c r="D748" s="131"/>
      <c r="H748" s="132"/>
    </row>
    <row r="749">
      <c r="D749" s="131"/>
      <c r="H749" s="132"/>
    </row>
    <row r="750">
      <c r="D750" s="131"/>
      <c r="H750" s="132"/>
    </row>
    <row r="751">
      <c r="D751" s="131"/>
      <c r="H751" s="132"/>
    </row>
    <row r="752">
      <c r="D752" s="131"/>
      <c r="H752" s="132"/>
    </row>
    <row r="753">
      <c r="D753" s="131"/>
      <c r="H753" s="132"/>
    </row>
    <row r="754">
      <c r="D754" s="131"/>
      <c r="H754" s="132"/>
    </row>
    <row r="755">
      <c r="D755" s="131"/>
      <c r="H755" s="132"/>
    </row>
    <row r="756">
      <c r="D756" s="131"/>
      <c r="H756" s="132"/>
    </row>
    <row r="757">
      <c r="D757" s="131"/>
      <c r="H757" s="132"/>
    </row>
    <row r="758">
      <c r="D758" s="131"/>
      <c r="H758" s="132"/>
    </row>
    <row r="759">
      <c r="D759" s="131"/>
      <c r="H759" s="132"/>
    </row>
    <row r="760">
      <c r="D760" s="131"/>
      <c r="H760" s="132"/>
    </row>
    <row r="761">
      <c r="D761" s="131"/>
      <c r="H761" s="132"/>
    </row>
    <row r="762">
      <c r="D762" s="131"/>
      <c r="H762" s="132"/>
    </row>
    <row r="763">
      <c r="D763" s="131"/>
      <c r="H763" s="132"/>
    </row>
    <row r="764">
      <c r="D764" s="131"/>
      <c r="H764" s="132"/>
    </row>
    <row r="765">
      <c r="D765" s="131"/>
      <c r="H765" s="132"/>
    </row>
    <row r="766">
      <c r="D766" s="131"/>
      <c r="H766" s="132"/>
    </row>
    <row r="767">
      <c r="D767" s="131"/>
      <c r="H767" s="132"/>
    </row>
    <row r="768">
      <c r="D768" s="131"/>
      <c r="H768" s="132"/>
    </row>
    <row r="769">
      <c r="D769" s="131"/>
      <c r="H769" s="132"/>
    </row>
    <row r="770">
      <c r="D770" s="131"/>
      <c r="H770" s="132"/>
    </row>
    <row r="771">
      <c r="D771" s="131"/>
      <c r="H771" s="132"/>
    </row>
    <row r="772">
      <c r="D772" s="131"/>
      <c r="H772" s="132"/>
    </row>
    <row r="773">
      <c r="D773" s="131"/>
      <c r="H773" s="132"/>
    </row>
    <row r="774">
      <c r="D774" s="131"/>
      <c r="H774" s="132"/>
    </row>
    <row r="775">
      <c r="D775" s="131"/>
      <c r="H775" s="132"/>
    </row>
    <row r="776">
      <c r="D776" s="131"/>
      <c r="H776" s="132"/>
    </row>
    <row r="777">
      <c r="D777" s="131"/>
      <c r="H777" s="132"/>
    </row>
    <row r="778">
      <c r="D778" s="131"/>
      <c r="H778" s="132"/>
    </row>
    <row r="779">
      <c r="D779" s="131"/>
      <c r="H779" s="132"/>
    </row>
    <row r="780">
      <c r="D780" s="131"/>
      <c r="H780" s="132"/>
    </row>
    <row r="781">
      <c r="D781" s="131"/>
      <c r="H781" s="132"/>
    </row>
    <row r="782">
      <c r="D782" s="131"/>
      <c r="H782" s="132"/>
    </row>
    <row r="783">
      <c r="D783" s="131"/>
      <c r="H783" s="132"/>
    </row>
    <row r="784">
      <c r="D784" s="131"/>
      <c r="H784" s="132"/>
    </row>
    <row r="785">
      <c r="D785" s="131"/>
      <c r="H785" s="132"/>
    </row>
    <row r="786">
      <c r="D786" s="131"/>
      <c r="H786" s="132"/>
    </row>
    <row r="787">
      <c r="D787" s="131"/>
      <c r="H787" s="132"/>
    </row>
    <row r="788">
      <c r="D788" s="131"/>
      <c r="H788" s="132"/>
    </row>
    <row r="789">
      <c r="D789" s="131"/>
      <c r="H789" s="132"/>
    </row>
    <row r="790">
      <c r="D790" s="131"/>
      <c r="H790" s="132"/>
    </row>
    <row r="791">
      <c r="D791" s="131"/>
      <c r="H791" s="132"/>
    </row>
    <row r="792">
      <c r="D792" s="131"/>
      <c r="H792" s="132"/>
    </row>
    <row r="793">
      <c r="D793" s="131"/>
      <c r="H793" s="132"/>
    </row>
    <row r="794">
      <c r="D794" s="131"/>
      <c r="H794" s="132"/>
    </row>
    <row r="795">
      <c r="D795" s="131"/>
      <c r="H795" s="132"/>
    </row>
    <row r="796">
      <c r="D796" s="131"/>
      <c r="H796" s="132"/>
    </row>
    <row r="797">
      <c r="D797" s="131"/>
      <c r="H797" s="132"/>
    </row>
    <row r="798">
      <c r="D798" s="131"/>
      <c r="H798" s="132"/>
    </row>
    <row r="799">
      <c r="D799" s="131"/>
      <c r="H799" s="132"/>
    </row>
    <row r="800">
      <c r="D800" s="131"/>
      <c r="H800" s="132"/>
    </row>
    <row r="801">
      <c r="D801" s="131"/>
      <c r="H801" s="132"/>
    </row>
    <row r="802">
      <c r="D802" s="131"/>
      <c r="H802" s="132"/>
    </row>
    <row r="803">
      <c r="D803" s="131"/>
      <c r="H803" s="132"/>
    </row>
    <row r="804">
      <c r="D804" s="131"/>
      <c r="H804" s="132"/>
    </row>
    <row r="805">
      <c r="D805" s="131"/>
      <c r="H805" s="132"/>
    </row>
    <row r="806">
      <c r="D806" s="131"/>
      <c r="H806" s="132"/>
    </row>
    <row r="807">
      <c r="D807" s="131"/>
      <c r="H807" s="132"/>
    </row>
    <row r="808">
      <c r="D808" s="131"/>
      <c r="H808" s="132"/>
    </row>
    <row r="809">
      <c r="D809" s="131"/>
      <c r="H809" s="132"/>
    </row>
    <row r="810">
      <c r="D810" s="131"/>
      <c r="H810" s="132"/>
    </row>
    <row r="811">
      <c r="D811" s="131"/>
      <c r="H811" s="132"/>
    </row>
    <row r="812">
      <c r="D812" s="131"/>
      <c r="H812" s="132"/>
    </row>
    <row r="813">
      <c r="D813" s="131"/>
      <c r="H813" s="132"/>
    </row>
    <row r="814">
      <c r="D814" s="131"/>
      <c r="H814" s="132"/>
    </row>
    <row r="815">
      <c r="D815" s="131"/>
      <c r="H815" s="132"/>
    </row>
    <row r="816">
      <c r="D816" s="131"/>
      <c r="H816" s="132"/>
    </row>
    <row r="817">
      <c r="D817" s="131"/>
      <c r="H817" s="132"/>
    </row>
    <row r="818">
      <c r="D818" s="131"/>
      <c r="H818" s="132"/>
    </row>
    <row r="819">
      <c r="D819" s="131"/>
      <c r="H819" s="132"/>
    </row>
    <row r="820">
      <c r="D820" s="131"/>
      <c r="H820" s="132"/>
    </row>
    <row r="821">
      <c r="D821" s="131"/>
      <c r="H821" s="132"/>
    </row>
    <row r="822">
      <c r="D822" s="131"/>
      <c r="H822" s="132"/>
    </row>
    <row r="823">
      <c r="D823" s="131"/>
      <c r="H823" s="132"/>
    </row>
    <row r="824">
      <c r="D824" s="131"/>
      <c r="H824" s="132"/>
    </row>
    <row r="825">
      <c r="D825" s="131"/>
      <c r="H825" s="132"/>
    </row>
    <row r="826">
      <c r="D826" s="131"/>
      <c r="H826" s="132"/>
    </row>
    <row r="827">
      <c r="D827" s="131"/>
      <c r="H827" s="132"/>
    </row>
    <row r="828">
      <c r="D828" s="131"/>
      <c r="H828" s="132"/>
    </row>
    <row r="829">
      <c r="D829" s="131"/>
      <c r="H829" s="132"/>
    </row>
    <row r="830">
      <c r="D830" s="131"/>
      <c r="H830" s="132"/>
    </row>
    <row r="831">
      <c r="D831" s="131"/>
      <c r="H831" s="132"/>
    </row>
    <row r="832">
      <c r="D832" s="131"/>
      <c r="H832" s="132"/>
    </row>
    <row r="833">
      <c r="D833" s="131"/>
      <c r="H833" s="132"/>
    </row>
    <row r="834">
      <c r="D834" s="131"/>
      <c r="H834" s="132"/>
    </row>
    <row r="835">
      <c r="D835" s="131"/>
      <c r="H835" s="132"/>
    </row>
    <row r="836">
      <c r="D836" s="131"/>
      <c r="H836" s="132"/>
    </row>
    <row r="837">
      <c r="D837" s="131"/>
      <c r="H837" s="132"/>
    </row>
    <row r="838">
      <c r="D838" s="131"/>
      <c r="H838" s="132"/>
    </row>
    <row r="839">
      <c r="D839" s="131"/>
      <c r="H839" s="132"/>
    </row>
    <row r="840">
      <c r="D840" s="131"/>
      <c r="H840" s="132"/>
    </row>
    <row r="841">
      <c r="D841" s="131"/>
      <c r="H841" s="132"/>
    </row>
    <row r="842">
      <c r="D842" s="131"/>
      <c r="H842" s="132"/>
    </row>
    <row r="843">
      <c r="D843" s="131"/>
      <c r="H843" s="132"/>
    </row>
    <row r="844">
      <c r="D844" s="131"/>
      <c r="H844" s="132"/>
    </row>
    <row r="845">
      <c r="D845" s="131"/>
      <c r="H845" s="132"/>
    </row>
    <row r="846">
      <c r="D846" s="131"/>
      <c r="H846" s="132"/>
    </row>
    <row r="847">
      <c r="D847" s="131"/>
      <c r="H847" s="132"/>
    </row>
    <row r="848">
      <c r="D848" s="131"/>
      <c r="H848" s="132"/>
    </row>
    <row r="849">
      <c r="D849" s="131"/>
      <c r="H849" s="132"/>
    </row>
    <row r="850">
      <c r="D850" s="131"/>
      <c r="H850" s="132"/>
    </row>
    <row r="851">
      <c r="D851" s="131"/>
      <c r="H851" s="132"/>
    </row>
    <row r="852">
      <c r="D852" s="131"/>
      <c r="H852" s="132"/>
    </row>
    <row r="853">
      <c r="D853" s="131"/>
      <c r="H853" s="132"/>
    </row>
    <row r="854">
      <c r="D854" s="131"/>
      <c r="H854" s="132"/>
    </row>
    <row r="855">
      <c r="D855" s="131"/>
      <c r="H855" s="132"/>
    </row>
    <row r="856">
      <c r="D856" s="131"/>
      <c r="H856" s="132"/>
    </row>
    <row r="857">
      <c r="D857" s="131"/>
      <c r="H857" s="132"/>
    </row>
    <row r="858">
      <c r="D858" s="131"/>
      <c r="H858" s="132"/>
    </row>
    <row r="859">
      <c r="D859" s="131"/>
      <c r="H859" s="132"/>
    </row>
    <row r="860">
      <c r="D860" s="131"/>
      <c r="H860" s="132"/>
    </row>
    <row r="861">
      <c r="D861" s="131"/>
      <c r="H861" s="132"/>
    </row>
    <row r="862">
      <c r="D862" s="131"/>
      <c r="H862" s="132"/>
    </row>
    <row r="863">
      <c r="D863" s="131"/>
      <c r="H863" s="132"/>
    </row>
    <row r="864">
      <c r="D864" s="131"/>
      <c r="H864" s="132"/>
    </row>
    <row r="865">
      <c r="D865" s="131"/>
      <c r="H865" s="132"/>
    </row>
    <row r="866">
      <c r="D866" s="131"/>
      <c r="H866" s="132"/>
    </row>
    <row r="867">
      <c r="D867" s="131"/>
      <c r="H867" s="132"/>
    </row>
    <row r="868">
      <c r="D868" s="131"/>
      <c r="H868" s="132"/>
    </row>
    <row r="869">
      <c r="D869" s="131"/>
      <c r="H869" s="132"/>
    </row>
    <row r="870">
      <c r="D870" s="131"/>
      <c r="H870" s="132"/>
    </row>
    <row r="871">
      <c r="D871" s="131"/>
      <c r="H871" s="132"/>
    </row>
    <row r="872">
      <c r="D872" s="131"/>
      <c r="H872" s="132"/>
    </row>
    <row r="873">
      <c r="D873" s="131"/>
      <c r="H873" s="132"/>
    </row>
    <row r="874">
      <c r="D874" s="131"/>
      <c r="H874" s="132"/>
    </row>
    <row r="875">
      <c r="D875" s="131"/>
      <c r="H875" s="132"/>
    </row>
    <row r="876">
      <c r="D876" s="131"/>
      <c r="H876" s="132"/>
    </row>
    <row r="877">
      <c r="D877" s="131"/>
      <c r="H877" s="132"/>
    </row>
    <row r="878">
      <c r="D878" s="131"/>
      <c r="H878" s="132"/>
    </row>
    <row r="879">
      <c r="D879" s="131"/>
      <c r="H879" s="132"/>
    </row>
    <row r="880">
      <c r="D880" s="131"/>
      <c r="H880" s="132"/>
    </row>
    <row r="881">
      <c r="D881" s="131"/>
      <c r="H881" s="132"/>
    </row>
    <row r="882">
      <c r="D882" s="131"/>
      <c r="H882" s="132"/>
    </row>
    <row r="883">
      <c r="D883" s="131"/>
      <c r="H883" s="132"/>
    </row>
    <row r="884">
      <c r="D884" s="131"/>
      <c r="H884" s="132"/>
    </row>
    <row r="885">
      <c r="D885" s="131"/>
      <c r="H885" s="132"/>
    </row>
    <row r="886">
      <c r="D886" s="131"/>
      <c r="H886" s="132"/>
    </row>
    <row r="887">
      <c r="D887" s="131"/>
      <c r="H887" s="132"/>
    </row>
    <row r="888">
      <c r="D888" s="131"/>
      <c r="H888" s="132"/>
    </row>
    <row r="889">
      <c r="D889" s="131"/>
      <c r="H889" s="132"/>
    </row>
    <row r="890">
      <c r="D890" s="131"/>
      <c r="H890" s="132"/>
    </row>
    <row r="891">
      <c r="D891" s="131"/>
      <c r="H891" s="132"/>
    </row>
    <row r="892">
      <c r="D892" s="131"/>
      <c r="H892" s="132"/>
    </row>
    <row r="893">
      <c r="D893" s="131"/>
      <c r="H893" s="132"/>
    </row>
    <row r="894">
      <c r="D894" s="131"/>
      <c r="H894" s="132"/>
    </row>
    <row r="895">
      <c r="D895" s="131"/>
      <c r="H895" s="132"/>
    </row>
    <row r="896">
      <c r="D896" s="131"/>
      <c r="H896" s="132"/>
    </row>
    <row r="897">
      <c r="D897" s="131"/>
      <c r="H897" s="132"/>
    </row>
    <row r="898">
      <c r="D898" s="131"/>
      <c r="H898" s="132"/>
    </row>
    <row r="899">
      <c r="D899" s="131"/>
      <c r="H899" s="132"/>
    </row>
    <row r="900">
      <c r="D900" s="131"/>
      <c r="H900" s="132"/>
    </row>
    <row r="901">
      <c r="D901" s="131"/>
      <c r="H901" s="132"/>
    </row>
    <row r="902">
      <c r="D902" s="131"/>
      <c r="H902" s="132"/>
    </row>
    <row r="903">
      <c r="D903" s="131"/>
      <c r="H903" s="132"/>
    </row>
    <row r="904">
      <c r="D904" s="131"/>
      <c r="H904" s="132"/>
    </row>
    <row r="905">
      <c r="D905" s="131"/>
      <c r="H905" s="132"/>
    </row>
    <row r="906">
      <c r="D906" s="131"/>
      <c r="H906" s="132"/>
    </row>
    <row r="907">
      <c r="D907" s="131"/>
      <c r="H907" s="132"/>
    </row>
    <row r="908">
      <c r="D908" s="131"/>
      <c r="H908" s="132"/>
    </row>
    <row r="909">
      <c r="D909" s="131"/>
      <c r="H909" s="132"/>
    </row>
    <row r="910">
      <c r="D910" s="131"/>
      <c r="H910" s="132"/>
    </row>
    <row r="911">
      <c r="D911" s="131"/>
      <c r="H911" s="132"/>
    </row>
    <row r="912">
      <c r="D912" s="131"/>
      <c r="H912" s="132"/>
    </row>
    <row r="913">
      <c r="D913" s="131"/>
      <c r="H913" s="132"/>
    </row>
    <row r="914">
      <c r="D914" s="131"/>
      <c r="H914" s="132"/>
    </row>
    <row r="915">
      <c r="D915" s="131"/>
      <c r="H915" s="132"/>
    </row>
    <row r="916">
      <c r="D916" s="131"/>
      <c r="H916" s="132"/>
    </row>
    <row r="917">
      <c r="D917" s="131"/>
      <c r="H917" s="132"/>
    </row>
    <row r="918">
      <c r="D918" s="131"/>
      <c r="H918" s="132"/>
    </row>
    <row r="919">
      <c r="D919" s="131"/>
      <c r="H919" s="132"/>
    </row>
    <row r="920">
      <c r="D920" s="131"/>
      <c r="H920" s="132"/>
    </row>
    <row r="921">
      <c r="D921" s="131"/>
      <c r="H921" s="132"/>
    </row>
    <row r="922">
      <c r="D922" s="131"/>
      <c r="H922" s="132"/>
    </row>
    <row r="923">
      <c r="D923" s="131"/>
      <c r="H923" s="132"/>
    </row>
    <row r="924">
      <c r="D924" s="131"/>
      <c r="H924" s="132"/>
    </row>
    <row r="925">
      <c r="D925" s="131"/>
      <c r="H925" s="132"/>
    </row>
    <row r="926">
      <c r="D926" s="131"/>
      <c r="H926" s="132"/>
    </row>
    <row r="927">
      <c r="D927" s="131"/>
      <c r="H927" s="132"/>
    </row>
    <row r="928">
      <c r="D928" s="131"/>
      <c r="H928" s="132"/>
    </row>
    <row r="929">
      <c r="D929" s="131"/>
      <c r="H929" s="132"/>
    </row>
    <row r="930">
      <c r="D930" s="131"/>
      <c r="H930" s="132"/>
    </row>
    <row r="931">
      <c r="D931" s="131"/>
      <c r="H931" s="132"/>
    </row>
    <row r="932">
      <c r="D932" s="131"/>
      <c r="H932" s="132"/>
    </row>
    <row r="933">
      <c r="D933" s="131"/>
      <c r="H933" s="132"/>
    </row>
    <row r="934">
      <c r="D934" s="131"/>
      <c r="H934" s="132"/>
    </row>
    <row r="935">
      <c r="D935" s="131"/>
      <c r="H935" s="132"/>
    </row>
    <row r="936">
      <c r="D936" s="131"/>
      <c r="H936" s="132"/>
    </row>
    <row r="937">
      <c r="D937" s="131"/>
      <c r="H937" s="132"/>
    </row>
    <row r="938">
      <c r="D938" s="131"/>
      <c r="H938" s="132"/>
    </row>
    <row r="939">
      <c r="D939" s="131"/>
      <c r="H939" s="132"/>
    </row>
    <row r="940">
      <c r="D940" s="131"/>
      <c r="H940" s="132"/>
    </row>
    <row r="941">
      <c r="D941" s="131"/>
      <c r="H941" s="132"/>
    </row>
    <row r="942">
      <c r="D942" s="131"/>
      <c r="H942" s="132"/>
    </row>
    <row r="943">
      <c r="D943" s="131"/>
      <c r="H943" s="132"/>
    </row>
    <row r="944">
      <c r="D944" s="131"/>
      <c r="H944" s="132"/>
    </row>
    <row r="945">
      <c r="D945" s="131"/>
      <c r="H945" s="132"/>
    </row>
    <row r="946">
      <c r="D946" s="131"/>
      <c r="H946" s="132"/>
    </row>
    <row r="947">
      <c r="D947" s="131"/>
      <c r="H947" s="132"/>
    </row>
    <row r="948">
      <c r="D948" s="131"/>
      <c r="H948" s="132"/>
    </row>
    <row r="949">
      <c r="D949" s="131"/>
      <c r="H949" s="132"/>
    </row>
    <row r="950">
      <c r="D950" s="131"/>
      <c r="H950" s="132"/>
    </row>
    <row r="951">
      <c r="D951" s="131"/>
      <c r="H951" s="132"/>
    </row>
    <row r="952">
      <c r="D952" s="131"/>
      <c r="H952" s="132"/>
    </row>
    <row r="953">
      <c r="D953" s="131"/>
      <c r="H953" s="132"/>
    </row>
    <row r="954">
      <c r="D954" s="131"/>
      <c r="H954" s="132"/>
    </row>
    <row r="955">
      <c r="D955" s="131"/>
      <c r="H955" s="132"/>
    </row>
    <row r="956">
      <c r="D956" s="131"/>
      <c r="H956" s="132"/>
    </row>
    <row r="957">
      <c r="D957" s="131"/>
      <c r="H957" s="132"/>
    </row>
    <row r="958">
      <c r="D958" s="131"/>
      <c r="H958" s="132"/>
    </row>
    <row r="959">
      <c r="D959" s="131"/>
      <c r="H959" s="132"/>
    </row>
    <row r="960">
      <c r="D960" s="131"/>
      <c r="H960" s="132"/>
    </row>
    <row r="961">
      <c r="D961" s="131"/>
      <c r="H961" s="132"/>
    </row>
    <row r="962">
      <c r="D962" s="131"/>
      <c r="H962" s="132"/>
    </row>
    <row r="963">
      <c r="D963" s="131"/>
      <c r="H963" s="132"/>
    </row>
    <row r="964">
      <c r="D964" s="131"/>
      <c r="H964" s="132"/>
    </row>
    <row r="965">
      <c r="D965" s="131"/>
      <c r="H965" s="132"/>
    </row>
    <row r="966">
      <c r="D966" s="131"/>
      <c r="H966" s="132"/>
    </row>
    <row r="967">
      <c r="D967" s="131"/>
      <c r="H967" s="132"/>
    </row>
    <row r="968">
      <c r="D968" s="131"/>
      <c r="H968" s="132"/>
    </row>
    <row r="969">
      <c r="D969" s="131"/>
      <c r="H969" s="132"/>
    </row>
    <row r="970">
      <c r="D970" s="131"/>
      <c r="H970" s="132"/>
    </row>
    <row r="971">
      <c r="D971" s="131"/>
      <c r="H971" s="132"/>
    </row>
    <row r="972">
      <c r="D972" s="131"/>
      <c r="H972" s="132"/>
    </row>
    <row r="973">
      <c r="D973" s="131"/>
      <c r="H973" s="132"/>
    </row>
    <row r="974">
      <c r="D974" s="131"/>
      <c r="H974" s="132"/>
    </row>
    <row r="975">
      <c r="D975" s="131"/>
      <c r="H975" s="132"/>
    </row>
    <row r="976">
      <c r="D976" s="131"/>
      <c r="H976" s="132"/>
    </row>
    <row r="977">
      <c r="D977" s="131"/>
      <c r="H977" s="132"/>
    </row>
    <row r="978">
      <c r="D978" s="131"/>
      <c r="H978" s="132"/>
    </row>
    <row r="979">
      <c r="D979" s="131"/>
      <c r="H979" s="132"/>
    </row>
    <row r="980">
      <c r="D980" s="131"/>
      <c r="H980" s="132"/>
    </row>
    <row r="981">
      <c r="D981" s="131"/>
      <c r="H981" s="132"/>
    </row>
    <row r="982">
      <c r="D982" s="131"/>
      <c r="H982" s="132"/>
    </row>
    <row r="983">
      <c r="D983" s="131"/>
      <c r="H983" s="132"/>
    </row>
    <row r="984">
      <c r="D984" s="131"/>
      <c r="H984" s="132"/>
    </row>
    <row r="985">
      <c r="D985" s="131"/>
      <c r="H985" s="132"/>
    </row>
    <row r="986">
      <c r="D986" s="131"/>
      <c r="H986" s="132"/>
    </row>
    <row r="987">
      <c r="D987" s="131"/>
      <c r="H987" s="132"/>
    </row>
  </sheetData>
  <mergeCells count="17">
    <mergeCell ref="A7:A12"/>
    <mergeCell ref="A13:A15"/>
    <mergeCell ref="A16:A22"/>
    <mergeCell ref="B13:H13"/>
    <mergeCell ref="L14:N14"/>
    <mergeCell ref="B15:H15"/>
    <mergeCell ref="B16:H16"/>
    <mergeCell ref="B19:H19"/>
    <mergeCell ref="B22:H22"/>
    <mergeCell ref="L23:N23"/>
    <mergeCell ref="L1:O1"/>
    <mergeCell ref="L2:N2"/>
    <mergeCell ref="A3:J3"/>
    <mergeCell ref="A5:B5"/>
    <mergeCell ref="B7:H7"/>
    <mergeCell ref="B10:H10"/>
    <mergeCell ref="B12:H1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14"/>
    <col customWidth="1" min="4" max="4" width="16.86"/>
    <col customWidth="1" min="7" max="7" width="16.86"/>
    <col customWidth="1" min="10" max="10" width="16.86"/>
    <col customWidth="1" min="13" max="13" width="16.86"/>
    <col customWidth="1" min="16" max="16" width="16.86"/>
  </cols>
  <sheetData>
    <row r="1">
      <c r="A1" s="133" t="s">
        <v>103</v>
      </c>
    </row>
    <row r="3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138"/>
      <c r="S4" s="138"/>
    </row>
    <row r="5">
      <c r="A5" s="136"/>
      <c r="B5" s="139" t="s">
        <v>104</v>
      </c>
      <c r="C5" s="9"/>
      <c r="D5" s="10"/>
      <c r="E5" s="140" t="s">
        <v>105</v>
      </c>
      <c r="F5" s="9"/>
      <c r="G5" s="10"/>
      <c r="H5" s="141" t="s">
        <v>106</v>
      </c>
      <c r="I5" s="9"/>
      <c r="J5" s="10"/>
      <c r="K5" s="142" t="s">
        <v>107</v>
      </c>
      <c r="L5" s="9"/>
      <c r="M5" s="10"/>
      <c r="N5" s="143" t="s">
        <v>108</v>
      </c>
      <c r="O5" s="9"/>
      <c r="P5" s="10"/>
      <c r="Q5" s="138"/>
      <c r="R5" s="138"/>
      <c r="S5" s="138"/>
    </row>
    <row r="6">
      <c r="A6" s="144" t="s">
        <v>109</v>
      </c>
      <c r="B6" s="145" t="s">
        <v>110</v>
      </c>
      <c r="C6" s="145" t="s">
        <v>111</v>
      </c>
      <c r="D6" s="145" t="s">
        <v>23</v>
      </c>
      <c r="E6" s="145" t="s">
        <v>110</v>
      </c>
      <c r="F6" s="145" t="s">
        <v>111</v>
      </c>
      <c r="G6" s="145" t="s">
        <v>23</v>
      </c>
      <c r="H6" s="145" t="s">
        <v>110</v>
      </c>
      <c r="I6" s="145" t="s">
        <v>111</v>
      </c>
      <c r="J6" s="145" t="s">
        <v>23</v>
      </c>
      <c r="K6" s="145" t="s">
        <v>110</v>
      </c>
      <c r="L6" s="145" t="s">
        <v>111</v>
      </c>
      <c r="M6" s="145" t="s">
        <v>23</v>
      </c>
      <c r="N6" s="145" t="s">
        <v>110</v>
      </c>
      <c r="O6" s="145" t="s">
        <v>111</v>
      </c>
      <c r="P6" s="145" t="s">
        <v>23</v>
      </c>
      <c r="Q6" s="138"/>
      <c r="R6" s="138"/>
      <c r="S6" s="138"/>
    </row>
    <row r="7">
      <c r="A7" s="146" t="s">
        <v>112</v>
      </c>
      <c r="B7" s="147">
        <v>45323.0</v>
      </c>
      <c r="C7" s="148">
        <v>350.0</v>
      </c>
      <c r="D7" s="149">
        <f>B7*C7</f>
        <v>15863050</v>
      </c>
      <c r="E7" s="150">
        <f> 1.1 * B7</f>
        <v>49855.3</v>
      </c>
      <c r="F7" s="151">
        <f>C7*(1+B19/100)</f>
        <v>362.18</v>
      </c>
      <c r="G7" s="151">
        <f>E7*F7</f>
        <v>18056592.55</v>
      </c>
      <c r="H7" s="152">
        <f> 1.1 * E7</f>
        <v>54840.83</v>
      </c>
      <c r="I7" s="151">
        <f>F7*(1+B19/100)</f>
        <v>374.783864</v>
      </c>
      <c r="J7" s="151">
        <f>H7*I7</f>
        <v>20553458.17</v>
      </c>
      <c r="K7" s="152">
        <f> 1.1 * H7</f>
        <v>60324.913</v>
      </c>
      <c r="L7" s="151">
        <f>I7*(1+B19/100)</f>
        <v>387.8263425</v>
      </c>
      <c r="M7" s="151">
        <f>K7*L7</f>
        <v>23395590.37</v>
      </c>
      <c r="N7" s="152">
        <f> 1.1 * K7</f>
        <v>66357.4043</v>
      </c>
      <c r="O7" s="151">
        <f>L7*(1+B19/100)</f>
        <v>401.3226992</v>
      </c>
      <c r="P7" s="151">
        <f>N7*O7</f>
        <v>26630732.6</v>
      </c>
      <c r="Q7" s="138"/>
      <c r="R7" s="138"/>
      <c r="S7" s="138"/>
    </row>
    <row r="8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</row>
    <row r="9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</row>
    <row r="10">
      <c r="A10" s="153" t="s">
        <v>113</v>
      </c>
      <c r="B10" s="154"/>
      <c r="C10" s="154"/>
      <c r="D10" s="154"/>
      <c r="E10" s="154"/>
      <c r="F10" s="154"/>
      <c r="G10" s="155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</row>
    <row r="11">
      <c r="A11" s="156"/>
      <c r="B11" s="157"/>
      <c r="C11" s="157"/>
      <c r="D11" s="157"/>
      <c r="E11" s="157"/>
      <c r="F11" s="157"/>
      <c r="G11" s="15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</row>
    <row r="12">
      <c r="A12" s="159" t="s">
        <v>114</v>
      </c>
      <c r="B12" s="159" t="s">
        <v>115</v>
      </c>
      <c r="C12" s="160"/>
      <c r="D12" s="160"/>
      <c r="E12" s="160"/>
      <c r="F12" s="160"/>
      <c r="G12" s="160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</row>
    <row r="13">
      <c r="A13" s="159">
        <v>2021.0</v>
      </c>
      <c r="B13" s="159">
        <v>3.5</v>
      </c>
      <c r="C13" s="160"/>
      <c r="D13" s="160"/>
      <c r="E13" s="160"/>
      <c r="F13" s="160"/>
      <c r="G13" s="160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</row>
    <row r="14">
      <c r="A14" s="161">
        <v>2022.0</v>
      </c>
      <c r="B14" s="161">
        <v>3.3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</row>
    <row r="15">
      <c r="A15" s="161">
        <v>2023.0</v>
      </c>
      <c r="B15" s="161">
        <v>3.4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</row>
    <row r="16">
      <c r="A16" s="161">
        <v>2024.0</v>
      </c>
      <c r="B16" s="161">
        <v>3.6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>
      <c r="A17" s="161">
        <v>2025.0</v>
      </c>
      <c r="B17" s="161">
        <v>3.6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</row>
    <row r="18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</row>
    <row r="19">
      <c r="A19" s="162" t="s">
        <v>116</v>
      </c>
      <c r="B19" s="163">
        <f>AVERAGE(B13:B17)</f>
        <v>3.48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</row>
  </sheetData>
  <mergeCells count="7">
    <mergeCell ref="B5:D5"/>
    <mergeCell ref="E5:G5"/>
    <mergeCell ref="H5:J5"/>
    <mergeCell ref="K5:M5"/>
    <mergeCell ref="N5:P5"/>
    <mergeCell ref="A1:P2"/>
    <mergeCell ref="A10:G1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