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ink/ink2.xml" ContentType="application/inkml+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correoipn-my.sharepoint.com/personal/bmartinezc1503_alumno_ipn_mx/Documents/Universidad/6 Sexto Semestre/HTEM/Primer Parcial/"/>
    </mc:Choice>
  </mc:AlternateContent>
  <xr:revisionPtr revIDLastSave="1350" documentId="11_E60897F41BE170836B02CE998F75CCDC64E183C8" xr6:coauthVersionLast="46" xr6:coauthVersionMax="46" xr10:uidLastSave="{57B07600-D666-4BCC-972F-08C22BAAA6A6}"/>
  <bookViews>
    <workbookView xWindow="-120" yWindow="-120" windowWidth="20730" windowHeight="11160" xr2:uid="{00000000-000D-0000-FFFF-FFFF00000000}"/>
  </bookViews>
  <sheets>
    <sheet name="Portada" sheetId="9" r:id="rId1"/>
    <sheet name="MEFE" sheetId="2" r:id="rId2"/>
    <sheet name="MEFI" sheetId="1" r:id="rId3"/>
    <sheet name="MPC" sheetId="3" r:id="rId4"/>
    <sheet name="FODA" sheetId="6" r:id="rId5"/>
    <sheet name="ADL" sheetId="4" r:id="rId6"/>
    <sheet name="PEYEA" sheetId="5" r:id="rId7"/>
    <sheet name="PIB"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3" l="1"/>
  <c r="H5" i="3"/>
  <c r="H6" i="3"/>
  <c r="H7" i="3"/>
  <c r="H8" i="3"/>
  <c r="H9" i="3"/>
  <c r="H10" i="3"/>
  <c r="H11" i="3"/>
  <c r="H12" i="3"/>
  <c r="H13" i="3"/>
  <c r="H14" i="3"/>
  <c r="H3" i="3"/>
  <c r="C14" i="3"/>
  <c r="G14" i="3" s="1"/>
  <c r="C13" i="3"/>
  <c r="E13" i="3" s="1"/>
  <c r="C12" i="3"/>
  <c r="C11" i="3"/>
  <c r="C10" i="3"/>
  <c r="E10" i="3" s="1"/>
  <c r="C9" i="3"/>
  <c r="C7" i="3"/>
  <c r="C8" i="3"/>
  <c r="C6" i="3"/>
  <c r="C5" i="3"/>
  <c r="G5" i="3" s="1"/>
  <c r="C4" i="3"/>
  <c r="E4" i="3" s="1"/>
  <c r="C3" i="3"/>
  <c r="E14" i="3"/>
  <c r="I73" i="8"/>
  <c r="I74" i="8"/>
  <c r="I75" i="8"/>
  <c r="I76" i="8"/>
  <c r="I77" i="8"/>
  <c r="I78" i="8"/>
  <c r="I79" i="8"/>
  <c r="I80" i="8"/>
  <c r="I81" i="8"/>
  <c r="I82" i="8"/>
  <c r="I83" i="8"/>
  <c r="I84" i="8"/>
  <c r="I85" i="8"/>
  <c r="I86" i="8"/>
  <c r="I87" i="8"/>
  <c r="I88" i="8"/>
  <c r="I89" i="8"/>
  <c r="I90" i="8"/>
  <c r="I91" i="8"/>
  <c r="I72" i="8"/>
  <c r="I71"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9" i="8"/>
  <c r="I24" i="8"/>
  <c r="C168"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24" i="8"/>
  <c r="I16" i="8"/>
  <c r="I17" i="8"/>
  <c r="I18" i="8"/>
  <c r="I19" i="8"/>
  <c r="I15" i="8"/>
  <c r="I14" i="8"/>
  <c r="I12" i="8"/>
  <c r="I13" i="8"/>
  <c r="I4" i="8"/>
  <c r="I5" i="8"/>
  <c r="I6" i="8"/>
  <c r="I7" i="8"/>
  <c r="I8" i="8"/>
  <c r="I10" i="8"/>
  <c r="I11" i="8"/>
  <c r="I3" i="8"/>
  <c r="C7" i="8"/>
  <c r="C8" i="8"/>
  <c r="C9" i="8"/>
  <c r="C10" i="8"/>
  <c r="C11" i="8"/>
  <c r="C13" i="8"/>
  <c r="C14" i="8"/>
  <c r="C15" i="8"/>
  <c r="C16" i="8"/>
  <c r="C17" i="8"/>
  <c r="C12" i="8"/>
  <c r="C6" i="8"/>
  <c r="D26" i="5"/>
  <c r="C22" i="5"/>
  <c r="C17" i="5"/>
  <c r="C12" i="5"/>
  <c r="C7" i="5"/>
  <c r="D25" i="5" s="1"/>
  <c r="C6" i="4"/>
  <c r="G4" i="3"/>
  <c r="G6" i="3"/>
  <c r="G7" i="3"/>
  <c r="G8" i="3"/>
  <c r="G9" i="3"/>
  <c r="G11" i="3"/>
  <c r="G12" i="3"/>
  <c r="G13" i="3"/>
  <c r="E5" i="3"/>
  <c r="E6" i="3"/>
  <c r="E7" i="3"/>
  <c r="E8" i="3"/>
  <c r="E9" i="3"/>
  <c r="E11" i="3"/>
  <c r="E12" i="3"/>
  <c r="E4" i="1"/>
  <c r="E5" i="1"/>
  <c r="E8" i="1"/>
  <c r="E9" i="1"/>
  <c r="E10" i="1"/>
  <c r="E3" i="1"/>
  <c r="C11" i="1"/>
  <c r="E11" i="2"/>
  <c r="E4" i="2"/>
  <c r="E5" i="2"/>
  <c r="E8" i="2"/>
  <c r="E9" i="2"/>
  <c r="E10" i="2"/>
  <c r="E3" i="2"/>
  <c r="C11" i="2"/>
  <c r="G10" i="3" l="1"/>
  <c r="C15" i="3"/>
  <c r="G3" i="3"/>
  <c r="G15" i="3" s="1"/>
  <c r="E3" i="3"/>
  <c r="E15" i="3" s="1"/>
  <c r="H3" i="4"/>
  <c r="I3" i="4" s="1"/>
  <c r="C7" i="4"/>
  <c r="E11" i="1"/>
  <c r="H4" i="4" l="1"/>
  <c r="I4" i="4" s="1"/>
  <c r="C8" i="4"/>
  <c r="H5" i="4" l="1"/>
  <c r="I5" i="4" s="1"/>
  <c r="C9" i="4"/>
  <c r="H6" i="4" l="1"/>
  <c r="I6" i="4" s="1"/>
  <c r="C10" i="4"/>
  <c r="H7" i="4" l="1"/>
  <c r="I7" i="4" s="1"/>
  <c r="C11" i="4"/>
  <c r="C12" i="4" l="1"/>
  <c r="H8" i="4"/>
  <c r="I8" i="4" s="1"/>
  <c r="C13" i="4" l="1"/>
  <c r="H9" i="4"/>
  <c r="I9" i="4" s="1"/>
  <c r="C14" i="4" l="1"/>
  <c r="H10" i="4"/>
  <c r="I10" i="4" s="1"/>
  <c r="C15" i="4" l="1"/>
  <c r="C16" i="4" s="1"/>
  <c r="C17" i="4" s="1"/>
  <c r="H11" i="4"/>
  <c r="I11" i="4" s="1"/>
</calcChain>
</file>

<file path=xl/sharedStrings.xml><?xml version="1.0" encoding="utf-8"?>
<sst xmlns="http://schemas.openxmlformats.org/spreadsheetml/2006/main" count="351" uniqueCount="233">
  <si>
    <t>Canonical Ltd.</t>
  </si>
  <si>
    <t>Oportunidades</t>
  </si>
  <si>
    <t>Factores</t>
  </si>
  <si>
    <t>Valor ponderado (peso)</t>
  </si>
  <si>
    <t>Calificación</t>
  </si>
  <si>
    <t>Calificación ponderada</t>
  </si>
  <si>
    <t>Existen muchas empresas que ofrecen servicios en la nube</t>
  </si>
  <si>
    <t>Las empresas están comenzando a usar más Linux</t>
  </si>
  <si>
    <t>Canonical tiene la gran ventaja de que Ubuntu está siendo estandar para las empresas. Aunque no este considerando atender nuevos sistemas operativos como el de ChromeOS esto no le afecta porque Amazon, el propio Google Cloud y Azure están usando Ubuntu (y otras versiones de Linux) en la nube de forma estandar.</t>
  </si>
  <si>
    <t>Las comunidades se están orientando a open source</t>
  </si>
  <si>
    <t>Amenazas</t>
  </si>
  <si>
    <t>No es la única versión de Linux que se usa en la nube</t>
  </si>
  <si>
    <t>Google está haciendo Chrome OS</t>
  </si>
  <si>
    <t>Microsoft está haciendo muchos proyectos open source</t>
  </si>
  <si>
    <t xml:space="preserve"> </t>
  </si>
  <si>
    <t>Canonical Ltd</t>
  </si>
  <si>
    <t xml:space="preserve">Fortalezas </t>
  </si>
  <si>
    <t>Tiene partnerts con reconocimiento global</t>
  </si>
  <si>
    <t>Está abierto a nuevos empleados</t>
  </si>
  <si>
    <t>Gran soporte para sus clientes</t>
  </si>
  <si>
    <t xml:space="preserve">Aunque el público en general no conozca a Canonical, el hecho de que trabaje con empresas muy grandes hace que realmente no le importe. Sus altos precios por consultas en realidad son justos para sus clientes. </t>
  </si>
  <si>
    <t>Debilidades</t>
  </si>
  <si>
    <t>No es tan conocida entre empresas pequeñas</t>
  </si>
  <si>
    <t>Cuestan demasiado sus consultas</t>
  </si>
  <si>
    <t>Las consultas son por producto en específico</t>
  </si>
  <si>
    <t>CANONICAL</t>
  </si>
  <si>
    <t>MICROSOFT</t>
  </si>
  <si>
    <t>Evaluación</t>
  </si>
  <si>
    <t>O1</t>
  </si>
  <si>
    <t>O2</t>
  </si>
  <si>
    <t>O3</t>
  </si>
  <si>
    <t>A1</t>
  </si>
  <si>
    <t>A2</t>
  </si>
  <si>
    <t>A3</t>
  </si>
  <si>
    <t>F1</t>
  </si>
  <si>
    <t>F2</t>
  </si>
  <si>
    <t>F3</t>
  </si>
  <si>
    <t>D1</t>
  </si>
  <si>
    <t>D2</t>
  </si>
  <si>
    <t>D3</t>
  </si>
  <si>
    <t>Donde la calificación es:</t>
  </si>
  <si>
    <t>4 fortaleza mayor</t>
  </si>
  <si>
    <t>3 fortaleza menor</t>
  </si>
  <si>
    <t>2 debilidad menor</t>
  </si>
  <si>
    <t>1 debilidad mayor</t>
  </si>
  <si>
    <t>4 oportunidad mayor</t>
  </si>
  <si>
    <t>3 oportunidad menor</t>
  </si>
  <si>
    <t>2 amenaza menor</t>
  </si>
  <si>
    <t>1 amenaza mayor</t>
  </si>
  <si>
    <t>Fortalezas</t>
  </si>
  <si>
    <t>O1, F1 Actualmente se estan creando mas relaciones entre empresas que ofrecen nuevos y mejores servicios en la nube</t>
  </si>
  <si>
    <t>O1, D3 Se puede explotar el hecho de que una gran variedad de servicios pero no se revisan de forma específica</t>
  </si>
  <si>
    <t>O2, F1 Hacer que el resto de nubes use Ubuntu también como SO principal</t>
  </si>
  <si>
    <t>O2, D1 Explorar la posibilidad de atender a pequeñas empresas que tambien utilizan Linux</t>
  </si>
  <si>
    <t>O3, F2 Ampliar aún más los esfuerzos del apoyo al Open Source para que tenga a la comunidad de su lado</t>
  </si>
  <si>
    <t>O3, D1 quizá si la empiezan a conocer más las pequeñas empresas entonces habrá todavía muchas más contribuciones</t>
  </si>
  <si>
    <t>A1, F2 Mejorar Ubuntu para que sea el más usado en las nubes</t>
  </si>
  <si>
    <t>A1, D1 Darle más conocimiento de que Ubuntu pertenece a Canonical daría mucho más reconocimiento</t>
  </si>
  <si>
    <t>A2, F2 Ubuntu es mucho más maduro, debemos perfeccionarlo para que siga siendo líder en SO</t>
  </si>
  <si>
    <t>A2, D1 Podría incursionar en nuevas distribuciones de Linux con empresas de menor tamaño</t>
  </si>
  <si>
    <t>A3, F2 Hacer que los proyectos que crea Microsoft sean referentes a Linux, porque apoya a lo Open Source</t>
  </si>
  <si>
    <t>A3, D2 Podrían hacer mejores propuestas o argumentar muy bien por qué el precio, igual nuevos planes para menores empresas</t>
  </si>
  <si>
    <t>CPIH  Consumer price inflation</t>
  </si>
  <si>
    <t>Period</t>
  </si>
  <si>
    <t>Base = 2015 Value</t>
  </si>
  <si>
    <t>Base = 2009 Value</t>
  </si>
  <si>
    <t>Periodo</t>
  </si>
  <si>
    <t>Ventas en pesos a precios corrientes (Dolares)</t>
  </si>
  <si>
    <t>Base = 2009</t>
  </si>
  <si>
    <t>Ventas en pesos a precios constantes</t>
  </si>
  <si>
    <t>-</t>
  </si>
  <si>
    <t>FY'2009:</t>
  </si>
  <si>
    <t>FY'2010:</t>
  </si>
  <si>
    <t>FY'2011:</t>
  </si>
  <si>
    <t>FY'2012:</t>
  </si>
  <si>
    <t xml:space="preserve">FY'2013: </t>
  </si>
  <si>
    <t>FY'2014:</t>
  </si>
  <si>
    <t>FY'2015:</t>
  </si>
  <si>
    <t xml:space="preserve">FY'2016: </t>
  </si>
  <si>
    <t xml:space="preserve">FY'2017: </t>
  </si>
  <si>
    <t xml:space="preserve">FY'2020: </t>
  </si>
  <si>
    <t xml:space="preserve">FY'2025: </t>
  </si>
  <si>
    <t>FY: año fiscal</t>
  </si>
  <si>
    <t xml:space="preserve">source: </t>
  </si>
  <si>
    <t xml:space="preserve">https://www.ons.gov.uk/economy/inflationandpriceindices/timeseries/l522/mm23 </t>
  </si>
  <si>
    <t>(FF) Fuerza Financiera</t>
  </si>
  <si>
    <t>Ingresos en aumento</t>
  </si>
  <si>
    <t>Apertura de sus trabajos</t>
  </si>
  <si>
    <t>Clientes de grandes empresas</t>
  </si>
  <si>
    <t>(FI) Fuerza Industrial</t>
  </si>
  <si>
    <t>El cómputo en la nube está en auge</t>
  </si>
  <si>
    <t>Las compañías requieren consultas</t>
  </si>
  <si>
    <t>El open source es altamente querido</t>
  </si>
  <si>
    <t>(EA) Estabilidad del ambiente</t>
  </si>
  <si>
    <t>Se mantiene la popularidad de las nubes</t>
  </si>
  <si>
    <t>Todas usan Ubuntu como SO</t>
  </si>
  <si>
    <t>La comunidad da amplios avances a proyectos open source</t>
  </si>
  <si>
    <t>(VC) Ventaja Competitiva</t>
  </si>
  <si>
    <t>Ubuntu es reconocido por ser seguro</t>
  </si>
  <si>
    <t>Ubuntu es muy querido en la comunidad</t>
  </si>
  <si>
    <t>Grandes compañías como partner</t>
  </si>
  <si>
    <t>Coordenadas vector</t>
  </si>
  <si>
    <t>Y</t>
  </si>
  <si>
    <t>X</t>
  </si>
  <si>
    <t>GDP corriente</t>
  </si>
  <si>
    <t>GDP constante</t>
  </si>
  <si>
    <t xml:space="preserve">https://www.ons.gov.uk/economy/grossdomesticproductgdp/timeseries/abmi/pn2 </t>
  </si>
  <si>
    <t>id</t>
  </si>
  <si>
    <t> £m</t>
  </si>
  <si>
    <t>Base = 2008</t>
  </si>
  <si>
    <t xml:space="preserve">INPC </t>
  </si>
  <si>
    <t>Base = julio 2018</t>
  </si>
  <si>
    <t>Base = ene 2009</t>
  </si>
  <si>
    <t>Ene 2009</t>
  </si>
  <si>
    <t>PIB corriente</t>
  </si>
  <si>
    <t>PIB constante</t>
  </si>
  <si>
    <t>Ene-Mar 2009</t>
  </si>
  <si>
    <t>Abr-Jun 2009</t>
  </si>
  <si>
    <t>Abr 2009</t>
  </si>
  <si>
    <t>Jul-Sep 2009</t>
  </si>
  <si>
    <t>Oct-Dic 2009</t>
  </si>
  <si>
    <t>Ene-Mar 2010</t>
  </si>
  <si>
    <t>Abr-Jun 2010</t>
  </si>
  <si>
    <t>Ago 2009</t>
  </si>
  <si>
    <t>Jul-Sep 2010</t>
  </si>
  <si>
    <t>Oct-Dic 2010</t>
  </si>
  <si>
    <t>Ene-Mar 2011</t>
  </si>
  <si>
    <t>Abr-Jun 2011</t>
  </si>
  <si>
    <t>Dic 2009</t>
  </si>
  <si>
    <t>Jul-Sep 2011</t>
  </si>
  <si>
    <t>Ene 2010</t>
  </si>
  <si>
    <t>Oct-Dic 2011</t>
  </si>
  <si>
    <t>Ene-Mar 2012</t>
  </si>
  <si>
    <t>Abr-Jun 2012</t>
  </si>
  <si>
    <t>Abr 2010</t>
  </si>
  <si>
    <t>Jul-Sep 2012</t>
  </si>
  <si>
    <t>Oct-Dic 2012</t>
  </si>
  <si>
    <t>Ene-Mar 2013</t>
  </si>
  <si>
    <t>Abr-Jun 2013</t>
  </si>
  <si>
    <t>Ago 2010</t>
  </si>
  <si>
    <t>Jul-Sep 2013</t>
  </si>
  <si>
    <t>Oct-Dic 2013</t>
  </si>
  <si>
    <t>Ene-Mar 2014</t>
  </si>
  <si>
    <t>Abr-Jun 2014</t>
  </si>
  <si>
    <t>Dic 2010</t>
  </si>
  <si>
    <t>Jul-Sep 2014</t>
  </si>
  <si>
    <t>Ene 2011</t>
  </si>
  <si>
    <t>Oct-Dic 2014</t>
  </si>
  <si>
    <t>Ene-Mar 2015</t>
  </si>
  <si>
    <t>Abr-Jun 2015</t>
  </si>
  <si>
    <t>Abr 2011</t>
  </si>
  <si>
    <t>Jul-Sep 2015</t>
  </si>
  <si>
    <t>Oct-Dic 2015</t>
  </si>
  <si>
    <t>Ene-Mar 2016</t>
  </si>
  <si>
    <t>Abr-Jun 2016</t>
  </si>
  <si>
    <t>Ago 2011</t>
  </si>
  <si>
    <t>Jul-Sep 2016</t>
  </si>
  <si>
    <t>Oct-Dic 2016</t>
  </si>
  <si>
    <t>Ene-Mar 2017</t>
  </si>
  <si>
    <t>Abr-Jun 2017</t>
  </si>
  <si>
    <t>Dic 2011</t>
  </si>
  <si>
    <t>Jul-Sep 2017</t>
  </si>
  <si>
    <t>Ene 2012</t>
  </si>
  <si>
    <t>Oct-Dic 2017</t>
  </si>
  <si>
    <t>Ene-Mar 2018</t>
  </si>
  <si>
    <t>Abr-Jun 2018</t>
  </si>
  <si>
    <t>Abr 2012</t>
  </si>
  <si>
    <t>Jul-Sep 2018</t>
  </si>
  <si>
    <t>Oct-Dic 2018</t>
  </si>
  <si>
    <t>Ene-Mar 2019</t>
  </si>
  <si>
    <t>Abr-Jun 2019</t>
  </si>
  <si>
    <t>Ago 2012</t>
  </si>
  <si>
    <t>Jul-Sep 2019</t>
  </si>
  <si>
    <t>Oct-Dic 2019</t>
  </si>
  <si>
    <t>Ene-Mar 2020</t>
  </si>
  <si>
    <t>Abr-Jun 2020</t>
  </si>
  <si>
    <t>Dic 2012</t>
  </si>
  <si>
    <t>Jul-Sep 2020</t>
  </si>
  <si>
    <t>Ene 2013</t>
  </si>
  <si>
    <t>Oct-Dic 2020</t>
  </si>
  <si>
    <t>Ene-Mar 2021</t>
  </si>
  <si>
    <t>Abr-Jun 2021</t>
  </si>
  <si>
    <t>Abr 2013</t>
  </si>
  <si>
    <t>Jul-Sep 2021</t>
  </si>
  <si>
    <t>Oct-Dic 2021</t>
  </si>
  <si>
    <t>Ene-Mar 2022</t>
  </si>
  <si>
    <t>Abr-Jun 2022</t>
  </si>
  <si>
    <t>Ago 2013</t>
  </si>
  <si>
    <t>Jul-Sep 2022</t>
  </si>
  <si>
    <t>Oct-Dic 2022</t>
  </si>
  <si>
    <t>Ene-Mar 2023</t>
  </si>
  <si>
    <t>Abr-Jun 2023</t>
  </si>
  <si>
    <t>Dic 2013</t>
  </si>
  <si>
    <t>Jul-Sep 2023</t>
  </si>
  <si>
    <t>Ene 2014</t>
  </si>
  <si>
    <t>Oct-Dic 2023</t>
  </si>
  <si>
    <t>Ene-Mar 2024</t>
  </si>
  <si>
    <t>Abr-Jun 2024</t>
  </si>
  <si>
    <t>Abr 2014</t>
  </si>
  <si>
    <t>Jul-Sep 2024</t>
  </si>
  <si>
    <t>Oct-Dic 2024</t>
  </si>
  <si>
    <t>Ene-Mar 2025</t>
  </si>
  <si>
    <t>Abr-Jun 2025</t>
  </si>
  <si>
    <t>Ago 2014</t>
  </si>
  <si>
    <t>Jul-Sep 2025</t>
  </si>
  <si>
    <t>Oct-Dic 2025</t>
  </si>
  <si>
    <t>Dic 2014</t>
  </si>
  <si>
    <t>Ene 2015</t>
  </si>
  <si>
    <t>Abr 2015</t>
  </si>
  <si>
    <t>Ago 2015</t>
  </si>
  <si>
    <t>Dic 2015</t>
  </si>
  <si>
    <t>Ene 2016</t>
  </si>
  <si>
    <t>Abr 2016</t>
  </si>
  <si>
    <t>Ago 2016</t>
  </si>
  <si>
    <t>Dic 2016</t>
  </si>
  <si>
    <t>Ene 2017</t>
  </si>
  <si>
    <t>Abr 2017</t>
  </si>
  <si>
    <t>Ago 2017</t>
  </si>
  <si>
    <t>Dic 2017</t>
  </si>
  <si>
    <t>Ene 2018</t>
  </si>
  <si>
    <t>Abr 2018</t>
  </si>
  <si>
    <t>Ago 2018</t>
  </si>
  <si>
    <t>Dic 2018</t>
  </si>
  <si>
    <t>Ene 2019</t>
  </si>
  <si>
    <t>Abr 2019</t>
  </si>
  <si>
    <t>Ago 2019</t>
  </si>
  <si>
    <t>Dic 2019</t>
  </si>
  <si>
    <t>Ene 2020</t>
  </si>
  <si>
    <t>Abr 2020</t>
  </si>
  <si>
    <t>Ago 2020</t>
  </si>
  <si>
    <t>Dic 2020</t>
  </si>
  <si>
    <t>Ene 2021</t>
  </si>
  <si>
    <t>Si bien, al parecer el PIB de México es demasiado variable, podría resultar conveniente poner una sede en México. La pandemia podría darle el tiempo necesario para estructurar una serie de oficinas en México y empezar a extenderse en América. Como se sabe muchas infraestructuras de la nube de empresas Latinoamericanas generalmente carecen de muchos aspectos sobre calidad o seguridad de la información. Canonical podría hacer que sea un estandar y podría comenzar con México poniendo una sede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</si>
</sst>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Ene-Mar&quot;\ yyyy"/>
    <numFmt numFmtId="165" formatCode="#,##0.0"/>
    <numFmt numFmtId="166" formatCode="_-[$$-80A]* #,##0.00_-;\-[$$-80A]* #,##0.00_-;_-[$$-80A]* &quot;-&quot;??_-;_-@_-"/>
  </numFmts>
  <fonts count="15" x14ac:knownFonts="1">
    <font>
      <sz val="11"/>
      <color theme="1"/>
      <name val="Calibri"/>
      <family val="2"/>
      <scheme val="minor"/>
    </font>
    <font>
      <b/>
      <sz val="11"/>
      <color theme="1"/>
      <name val="Calibri"/>
      <family val="2"/>
      <scheme val="minor"/>
    </font>
    <font>
      <sz val="11"/>
      <color rgb="FF006100"/>
      <name val="Calibri"/>
      <scheme val="minor"/>
    </font>
    <font>
      <sz val="11"/>
      <color theme="1"/>
      <name val="Calibri"/>
      <family val="2"/>
      <scheme val="minor"/>
    </font>
    <font>
      <sz val="11"/>
      <color rgb="FF006100"/>
      <name val="Calibri"/>
      <family val="2"/>
      <scheme val="minor"/>
    </font>
    <font>
      <sz val="8"/>
      <name val="Calibri"/>
      <family val="2"/>
      <scheme val="minor"/>
    </font>
    <font>
      <b/>
      <sz val="11"/>
      <color rgb="FF000000"/>
      <name val="Arial"/>
      <family val="2"/>
    </font>
    <font>
      <i/>
      <sz val="12"/>
      <color rgb="FF121212"/>
      <name val="Arial"/>
      <family val="2"/>
    </font>
    <font>
      <u/>
      <sz val="11"/>
      <color theme="10"/>
      <name val="Calibri"/>
      <family val="2"/>
      <scheme val="minor"/>
    </font>
    <font>
      <sz val="11"/>
      <color indexed="8"/>
      <name val="Calibri"/>
      <family val="2"/>
      <scheme val="minor"/>
    </font>
    <font>
      <sz val="11"/>
      <color rgb="FF323132"/>
      <name val="Open Sans"/>
      <family val="2"/>
    </font>
    <font>
      <sz val="11"/>
      <color rgb="FF323132"/>
      <name val="Calibri"/>
      <family val="2"/>
      <scheme val="minor"/>
    </font>
    <font>
      <sz val="9"/>
      <color rgb="FF595959"/>
      <name val="Calibri"/>
      <family val="2"/>
      <scheme val="minor"/>
    </font>
    <font>
      <sz val="11"/>
      <name val="Calibri"/>
      <family val="2"/>
    </font>
    <font>
      <b/>
      <sz val="11"/>
      <name val="Calibri"/>
      <family val="2"/>
    </font>
  </fonts>
  <fills count="27">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rgb="FFC6EFCE"/>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D9E1F2"/>
        <bgColor rgb="FF000000"/>
      </patternFill>
    </fill>
    <fill>
      <patternFill patternType="solid">
        <fgColor rgb="FF92D050"/>
        <bgColor rgb="FF000000"/>
      </patternFill>
    </fill>
    <fill>
      <patternFill patternType="solid">
        <fgColor rgb="FFFFFFFF"/>
        <bgColor indexed="64"/>
      </patternFill>
    </fill>
    <fill>
      <patternFill patternType="solid">
        <fgColor rgb="FFFFFF00"/>
        <bgColor indexed="64"/>
      </patternFill>
    </fill>
    <fill>
      <patternFill patternType="solid">
        <fgColor rgb="FFD9D9D9"/>
        <bgColor indexed="64"/>
      </patternFill>
    </fill>
    <fill>
      <patternFill patternType="solid">
        <fgColor rgb="FFF2F2F2"/>
        <bgColor indexed="64"/>
      </patternFill>
    </fill>
    <fill>
      <patternFill patternType="solid">
        <fgColor rgb="FFFFE699"/>
        <bgColor indexed="64"/>
      </patternFill>
    </fill>
    <fill>
      <patternFill patternType="solid">
        <fgColor rgb="FFBFBFBF"/>
        <bgColor indexed="64"/>
      </patternFill>
    </fill>
    <fill>
      <patternFill patternType="solid">
        <fgColor rgb="FFAEAAAA"/>
        <bgColor indexed="64"/>
      </patternFill>
    </fill>
    <fill>
      <patternFill patternType="solid">
        <fgColor rgb="FFC6E0B4"/>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0D2D3"/>
      </left>
      <right/>
      <top/>
      <bottom style="medium">
        <color rgb="FFD0D2D3"/>
      </bottom>
      <diagonal/>
    </border>
    <border>
      <left/>
      <right style="medium">
        <color rgb="FFD0D2D3"/>
      </right>
      <top/>
      <bottom style="medium">
        <color rgb="FFD0D2D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2" fillId="4" borderId="0" applyNumberFormat="0" applyBorder="0" applyAlignment="0" applyProtection="0"/>
    <xf numFmtId="44" fontId="3" fillId="0" borderId="0" applyFont="0" applyFill="0" applyBorder="0" applyAlignment="0" applyProtection="0"/>
    <xf numFmtId="0" fontId="8" fillId="0" borderId="0" applyNumberFormat="0" applyFill="0" applyBorder="0" applyAlignment="0" applyProtection="0"/>
    <xf numFmtId="0" fontId="9" fillId="0" borderId="0"/>
  </cellStyleXfs>
  <cellXfs count="111">
    <xf numFmtId="0" fontId="0" fillId="0" borderId="0" xfId="0"/>
    <xf numFmtId="0" fontId="1" fillId="2" borderId="0" xfId="0" applyFont="1" applyFill="1"/>
    <xf numFmtId="0" fontId="0" fillId="0" borderId="1" xfId="0" applyBorder="1"/>
    <xf numFmtId="0" fontId="0" fillId="0" borderId="0" xfId="0" applyAlignment="1">
      <alignment wrapText="1"/>
    </xf>
    <xf numFmtId="0" fontId="0" fillId="0" borderId="0" xfId="0" applyNumberFormat="1"/>
    <xf numFmtId="0" fontId="2" fillId="4" borderId="0" xfId="1"/>
    <xf numFmtId="0" fontId="1" fillId="0" borderId="1" xfId="0" applyFont="1" applyBorder="1" applyAlignment="1">
      <alignment horizontal="center" vertical="center" wrapText="1"/>
    </xf>
    <xf numFmtId="0" fontId="0" fillId="0" borderId="1" xfId="0" applyBorder="1" applyAlignment="1">
      <alignment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10" borderId="2" xfId="0" applyFont="1" applyFill="1" applyBorder="1" applyAlignment="1">
      <alignment vertical="center"/>
    </xf>
    <xf numFmtId="0" fontId="6" fillId="11" borderId="3" xfId="0" applyFont="1" applyFill="1" applyBorder="1" applyAlignment="1">
      <alignment horizontal="center" vertical="center" wrapText="1"/>
    </xf>
    <xf numFmtId="0" fontId="7" fillId="0" borderId="0" xfId="0" applyFont="1" applyAlignment="1">
      <alignment horizontal="left" vertical="center" wrapText="1" indent="1"/>
    </xf>
    <xf numFmtId="44" fontId="0" fillId="0" borderId="0" xfId="2" applyFont="1"/>
    <xf numFmtId="0" fontId="8" fillId="0" borderId="0" xfId="3"/>
    <xf numFmtId="0" fontId="0" fillId="0" borderId="0" xfId="0" applyFont="1"/>
    <xf numFmtId="0" fontId="11" fillId="12" borderId="4" xfId="0" applyFont="1" applyFill="1" applyBorder="1" applyAlignment="1">
      <alignment horizontal="left" vertical="center" wrapText="1" indent="3"/>
    </xf>
    <xf numFmtId="0" fontId="11" fillId="12" borderId="5" xfId="0" applyFont="1" applyFill="1" applyBorder="1" applyAlignment="1">
      <alignment horizontal="right" vertical="center" wrapText="1" indent="3"/>
    </xf>
    <xf numFmtId="44" fontId="0" fillId="0" borderId="0" xfId="0" applyNumberFormat="1"/>
    <xf numFmtId="0" fontId="0" fillId="7" borderId="4" xfId="0" applyFont="1" applyFill="1" applyBorder="1" applyAlignment="1">
      <alignment horizontal="left" vertical="center" wrapText="1" indent="3"/>
    </xf>
    <xf numFmtId="0" fontId="0" fillId="7" borderId="5" xfId="0" applyFont="1" applyFill="1" applyBorder="1" applyAlignment="1">
      <alignment horizontal="right" vertical="center" wrapText="1" indent="3"/>
    </xf>
    <xf numFmtId="0" fontId="0" fillId="0" borderId="0" xfId="0" applyFont="1" applyAlignment="1">
      <alignment horizontal="center" wrapText="1"/>
    </xf>
    <xf numFmtId="0" fontId="0" fillId="0" borderId="0" xfId="0" applyFont="1" applyFill="1" applyBorder="1"/>
    <xf numFmtId="44" fontId="12" fillId="0" borderId="0" xfId="2" applyFont="1" applyAlignment="1">
      <alignment horizontal="center" vertical="center" readingOrder="1"/>
    </xf>
    <xf numFmtId="2" fontId="4" fillId="4" borderId="0" xfId="1" applyNumberFormat="1" applyFont="1"/>
    <xf numFmtId="0" fontId="4" fillId="4" borderId="0" xfId="1" applyFont="1"/>
    <xf numFmtId="16" fontId="0" fillId="0" borderId="0" xfId="0" applyNumberFormat="1"/>
    <xf numFmtId="164" fontId="14" fillId="0" borderId="1" xfId="4" applyNumberFormat="1" applyFont="1" applyBorder="1" applyAlignment="1">
      <alignment horizontal="right" vertical="center"/>
    </xf>
    <xf numFmtId="165" fontId="13" fillId="0" borderId="1" xfId="4" applyNumberFormat="1" applyFont="1" applyBorder="1" applyAlignment="1">
      <alignment horizontal="right" vertical="center"/>
    </xf>
    <xf numFmtId="0" fontId="11" fillId="13" borderId="5" xfId="0" applyFont="1" applyFill="1" applyBorder="1" applyAlignment="1">
      <alignment horizontal="right" vertical="center" wrapText="1" indent="3"/>
    </xf>
    <xf numFmtId="0" fontId="0" fillId="13" borderId="0" xfId="0" applyFont="1" applyFill="1"/>
    <xf numFmtId="0" fontId="0" fillId="15" borderId="0" xfId="0" applyFont="1" applyFill="1" applyAlignment="1">
      <alignment horizontal="center" vertical="center"/>
    </xf>
    <xf numFmtId="0" fontId="0" fillId="15" borderId="0" xfId="0" applyFont="1" applyFill="1" applyAlignment="1">
      <alignment horizontal="center" vertical="center" wrapText="1"/>
    </xf>
    <xf numFmtId="0" fontId="0" fillId="0" borderId="0" xfId="0" applyAlignment="1">
      <alignment horizontal="center" vertical="center"/>
    </xf>
    <xf numFmtId="0" fontId="11" fillId="0" borderId="0" xfId="0" applyFont="1" applyFill="1" applyBorder="1" applyAlignment="1">
      <alignment horizontal="left" vertical="center" wrapText="1" indent="3"/>
    </xf>
    <xf numFmtId="0" fontId="11" fillId="0" borderId="0" xfId="0" applyFont="1" applyFill="1" applyBorder="1" applyAlignment="1">
      <alignment horizontal="right" vertical="center" wrapText="1" indent="3"/>
    </xf>
    <xf numFmtId="0" fontId="0" fillId="0" borderId="0"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xf numFmtId="0" fontId="10" fillId="0" borderId="0" xfId="0" applyFont="1" applyFill="1" applyBorder="1" applyAlignment="1">
      <alignment horizontal="center" vertical="center" wrapText="1"/>
    </xf>
    <xf numFmtId="0" fontId="0" fillId="0" borderId="0" xfId="0" applyFont="1" applyFill="1" applyBorder="1" applyAlignment="1">
      <alignment horizontal="center" wrapText="1"/>
    </xf>
    <xf numFmtId="0" fontId="0" fillId="0" borderId="0" xfId="0" applyFont="1" applyFill="1" applyBorder="1" applyAlignment="1">
      <alignment horizontal="left" vertical="center" wrapText="1" indent="3"/>
    </xf>
    <xf numFmtId="0" fontId="0" fillId="0" borderId="0" xfId="0" applyFont="1" applyFill="1" applyBorder="1" applyAlignment="1">
      <alignment horizontal="right" vertical="center" wrapText="1" indent="3"/>
    </xf>
    <xf numFmtId="0" fontId="0" fillId="0" borderId="0" xfId="0" applyAlignment="1">
      <alignment horizontal="right"/>
    </xf>
    <xf numFmtId="17" fontId="0" fillId="0" borderId="0" xfId="0" applyNumberFormat="1" applyAlignment="1">
      <alignment horizontal="right"/>
    </xf>
    <xf numFmtId="0" fontId="0" fillId="16" borderId="0" xfId="0" applyFill="1"/>
    <xf numFmtId="0" fontId="0" fillId="0" borderId="0" xfId="0" applyAlignment="1">
      <alignment horizontal="center"/>
    </xf>
    <xf numFmtId="166" fontId="0" fillId="0" borderId="0" xfId="0" applyNumberFormat="1" applyFill="1" applyBorder="1" applyAlignment="1">
      <alignment horizontal="right"/>
    </xf>
    <xf numFmtId="0" fontId="11" fillId="0" borderId="0" xfId="0" applyFont="1" applyFill="1" applyBorder="1" applyAlignment="1">
      <alignment horizontal="center" vertical="center" wrapText="1" indent="3"/>
    </xf>
    <xf numFmtId="166" fontId="11" fillId="0" borderId="0" xfId="0" applyNumberFormat="1" applyFont="1" applyFill="1" applyBorder="1" applyAlignment="1">
      <alignment vertical="center" wrapText="1" indent="3"/>
    </xf>
    <xf numFmtId="0" fontId="0" fillId="14" borderId="0" xfId="0" applyFill="1" applyAlignment="1">
      <alignment horizontal="center"/>
    </xf>
    <xf numFmtId="0" fontId="11" fillId="14" borderId="0" xfId="0" applyFont="1" applyFill="1" applyBorder="1" applyAlignment="1">
      <alignment horizontal="center" vertical="center" wrapText="1" indent="3"/>
    </xf>
    <xf numFmtId="0" fontId="0" fillId="16" borderId="0" xfId="0" applyFont="1" applyFill="1" applyBorder="1"/>
    <xf numFmtId="0" fontId="11" fillId="16" borderId="0" xfId="0" applyFont="1" applyFill="1" applyBorder="1" applyAlignment="1">
      <alignment horizontal="right" vertical="center" wrapText="1" indent="3"/>
    </xf>
    <xf numFmtId="0" fontId="0" fillId="19" borderId="0" xfId="0" applyFill="1"/>
    <xf numFmtId="0" fontId="0" fillId="20" borderId="0" xfId="0" applyFill="1"/>
    <xf numFmtId="166" fontId="0" fillId="0" borderId="0" xfId="0" applyNumberFormat="1" applyAlignment="1">
      <alignment horizontal="center"/>
    </xf>
    <xf numFmtId="0" fontId="0" fillId="21" borderId="0" xfId="0" applyFill="1" applyAlignment="1">
      <alignment horizontal="right"/>
    </xf>
    <xf numFmtId="0" fontId="0" fillId="0" borderId="0" xfId="0" applyFill="1" applyBorder="1" applyAlignment="1">
      <alignment vertical="center"/>
    </xf>
    <xf numFmtId="0" fontId="0" fillId="22" borderId="0" xfId="0" applyFill="1" applyBorder="1" applyAlignment="1">
      <alignment horizontal="center"/>
    </xf>
    <xf numFmtId="0" fontId="0" fillId="22" borderId="0" xfId="0" applyFill="1" applyAlignment="1">
      <alignment horizont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1" fillId="23" borderId="1" xfId="0" applyFont="1" applyFill="1" applyBorder="1"/>
    <xf numFmtId="0" fontId="1" fillId="23" borderId="1" xfId="0" applyFont="1" applyFill="1" applyBorder="1" applyAlignment="1">
      <alignment horizontal="center" vertical="center" wrapText="1"/>
    </xf>
    <xf numFmtId="0" fontId="0" fillId="20" borderId="1" xfId="0" applyFill="1" applyBorder="1" applyAlignment="1">
      <alignment horizontal="center" vertical="center"/>
    </xf>
    <xf numFmtId="0" fontId="0" fillId="0" borderId="14" xfId="0" applyBorder="1"/>
    <xf numFmtId="0" fontId="0" fillId="0" borderId="15" xfId="0" applyBorder="1" applyAlignment="1">
      <alignment wrapText="1"/>
    </xf>
    <xf numFmtId="0" fontId="0" fillId="0" borderId="16" xfId="0" applyBorder="1"/>
    <xf numFmtId="0" fontId="0" fillId="0" borderId="17" xfId="0" applyBorder="1" applyAlignment="1">
      <alignment wrapText="1"/>
    </xf>
    <xf numFmtId="0" fontId="0" fillId="0" borderId="17" xfId="0" applyBorder="1"/>
    <xf numFmtId="0" fontId="0" fillId="0" borderId="18" xfId="0" applyBorder="1" applyAlignment="1">
      <alignment wrapText="1"/>
    </xf>
    <xf numFmtId="0" fontId="0" fillId="0" borderId="15" xfId="0" applyBorder="1" applyAlignment="1">
      <alignment vertical="center" wrapText="1"/>
    </xf>
    <xf numFmtId="0" fontId="0" fillId="0" borderId="1" xfId="0" applyBorder="1" applyAlignment="1">
      <alignment horizontal="right" vertical="center"/>
    </xf>
    <xf numFmtId="2" fontId="0" fillId="25" borderId="0" xfId="0" applyNumberFormat="1" applyFill="1" applyAlignment="1">
      <alignment horizontal="left"/>
    </xf>
    <xf numFmtId="0" fontId="0" fillId="25" borderId="0" xfId="0" applyFill="1" applyAlignment="1">
      <alignment horizontal="right"/>
    </xf>
    <xf numFmtId="0" fontId="1" fillId="0" borderId="0" xfId="0" applyFont="1"/>
    <xf numFmtId="0" fontId="1" fillId="26" borderId="0" xfId="0" applyFont="1" applyFill="1"/>
    <xf numFmtId="0" fontId="1" fillId="3" borderId="0" xfId="0" applyFont="1" applyFill="1" applyAlignment="1">
      <alignment horizontal="center"/>
    </xf>
    <xf numFmtId="0" fontId="0" fillId="0" borderId="0" xfId="0" applyAlignment="1">
      <alignment horizontal="center" vertical="center" wrapText="1"/>
    </xf>
    <xf numFmtId="0" fontId="0" fillId="8" borderId="0" xfId="0" applyFill="1" applyAlignment="1">
      <alignment horizontal="center"/>
    </xf>
    <xf numFmtId="0" fontId="0" fillId="9" borderId="0" xfId="0" applyFill="1" applyAlignment="1">
      <alignment horizontal="center"/>
    </xf>
    <xf numFmtId="0" fontId="0" fillId="0" borderId="12" xfId="0" applyBorder="1" applyAlignment="1">
      <alignment horizontal="center" wrapText="1"/>
    </xf>
    <xf numFmtId="0" fontId="0" fillId="0" borderId="13" xfId="0" applyBorder="1" applyAlignment="1">
      <alignment horizontal="center" wrapText="1"/>
    </xf>
    <xf numFmtId="0" fontId="0" fillId="2" borderId="7" xfId="0" applyFill="1" applyBorder="1" applyAlignment="1">
      <alignment horizontal="center"/>
    </xf>
    <xf numFmtId="0" fontId="0" fillId="2" borderId="8"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0" xfId="0" applyBorder="1" applyAlignment="1">
      <alignment horizontal="center" wrapText="1"/>
    </xf>
    <xf numFmtId="0" fontId="0" fillId="0" borderId="10" xfId="0" applyBorder="1" applyAlignment="1">
      <alignment horizontal="center" wrapText="1"/>
    </xf>
    <xf numFmtId="0" fontId="0" fillId="0" borderId="9" xfId="0" applyBorder="1" applyAlignment="1">
      <alignment horizontal="center" wrapText="1"/>
    </xf>
    <xf numFmtId="0" fontId="0" fillId="0" borderId="11" xfId="0" applyBorder="1" applyAlignment="1">
      <alignment horizontal="center" wrapText="1"/>
    </xf>
    <xf numFmtId="0" fontId="0" fillId="25" borderId="6" xfId="0" applyFill="1" applyBorder="1" applyAlignment="1">
      <alignment horizontal="center"/>
    </xf>
    <xf numFmtId="0" fontId="0" fillId="25" borderId="8" xfId="0" applyFill="1" applyBorder="1" applyAlignment="1">
      <alignment horizontal="center"/>
    </xf>
    <xf numFmtId="0" fontId="0" fillId="22" borderId="6" xfId="0" applyFill="1" applyBorder="1" applyAlignment="1">
      <alignment horizontal="center"/>
    </xf>
    <xf numFmtId="0" fontId="0" fillId="22" borderId="7" xfId="0" applyFill="1" applyBorder="1" applyAlignment="1">
      <alignment horizontal="center"/>
    </xf>
    <xf numFmtId="0" fontId="0" fillId="24" borderId="9" xfId="0" applyFill="1" applyBorder="1" applyAlignment="1">
      <alignment horizontal="center"/>
    </xf>
    <xf numFmtId="0" fontId="0" fillId="24" borderId="10" xfId="0" applyFill="1" applyBorder="1" applyAlignment="1">
      <alignment horizontal="center"/>
    </xf>
    <xf numFmtId="0" fontId="0" fillId="0" borderId="10" xfId="0" applyBorder="1" applyAlignment="1">
      <alignment horizontal="center"/>
    </xf>
    <xf numFmtId="0" fontId="0" fillId="14" borderId="0" xfId="0" applyFont="1" applyFill="1" applyAlignment="1">
      <alignment horizontal="center" vertical="center"/>
    </xf>
    <xf numFmtId="0" fontId="0" fillId="25" borderId="0" xfId="0" applyFill="1" applyAlignment="1">
      <alignment horizontal="center"/>
    </xf>
    <xf numFmtId="0" fontId="0" fillId="17" borderId="0" xfId="0" applyFont="1" applyFill="1" applyAlignment="1">
      <alignment horizontal="center" vertical="center"/>
    </xf>
    <xf numFmtId="0" fontId="0" fillId="18" borderId="0" xfId="0" applyFill="1" applyAlignment="1">
      <alignment horizontal="center"/>
    </xf>
    <xf numFmtId="0" fontId="8" fillId="0" borderId="0" xfId="3" applyAlignment="1">
      <alignment horizontal="center" wrapText="1"/>
    </xf>
    <xf numFmtId="0" fontId="0" fillId="0" borderId="0" xfId="0" applyAlignment="1">
      <alignment horizontal="center" wrapText="1"/>
    </xf>
  </cellXfs>
  <cellStyles count="5">
    <cellStyle name="Bueno" xfId="1" builtinId="26"/>
    <cellStyle name="Hipervínculo" xfId="3" builtinId="8"/>
    <cellStyle name="Moneda" xfId="2" builtinId="4"/>
    <cellStyle name="Normal" xfId="0" builtinId="0"/>
    <cellStyle name="Normal 2" xfId="4" xr:uid="{96B755D5-08C0-48C5-A820-179D1E2D3232}"/>
  </cellStyles>
  <dxfs count="5">
    <dxf>
      <fill>
        <patternFill>
          <bgColor rgb="FFFF99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de Canonical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6922163676908802"/>
          <c:y val="0.15310629514963883"/>
          <c:w val="0.80760041836875651"/>
          <c:h val="0.65670428967276928"/>
        </c:manualLayout>
      </c:layout>
      <c:scatterChart>
        <c:scatterStyle val="smoothMarker"/>
        <c:varyColors val="0"/>
        <c:ser>
          <c:idx val="0"/>
          <c:order val="0"/>
          <c:tx>
            <c:v>Ingreso</c:v>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8"/>
            <c:dispRSqr val="0"/>
            <c:dispEq val="0"/>
          </c:trendline>
          <c:yVal>
            <c:numRef>
              <c:f>ADL!$G$3:$G$11</c:f>
              <c:numCache>
                <c:formatCode>_("$"* #,##0.00_);_("$"* \(#,##0.00\);_("$"* "-"??_);_(@_)</c:formatCode>
                <c:ptCount val="9"/>
                <c:pt idx="0">
                  <c:v>10989000</c:v>
                </c:pt>
                <c:pt idx="1">
                  <c:v>22577000</c:v>
                </c:pt>
                <c:pt idx="2">
                  <c:v>41017000</c:v>
                </c:pt>
                <c:pt idx="3">
                  <c:v>56809000</c:v>
                </c:pt>
                <c:pt idx="4">
                  <c:v>65736000</c:v>
                </c:pt>
                <c:pt idx="5">
                  <c:v>81649000</c:v>
                </c:pt>
                <c:pt idx="6">
                  <c:v>95744000</c:v>
                </c:pt>
                <c:pt idx="7">
                  <c:v>106172000</c:v>
                </c:pt>
                <c:pt idx="8">
                  <c:v>125970000</c:v>
                </c:pt>
              </c:numCache>
            </c:numRef>
          </c:yVal>
          <c:smooth val="1"/>
          <c:extLst>
            <c:ext xmlns:c16="http://schemas.microsoft.com/office/drawing/2014/chart" uri="{C3380CC4-5D6E-409C-BE32-E72D297353CC}">
              <c16:uniqueId val="{00000001-82FB-42C4-BAF9-8D0EEEAC918D}"/>
            </c:ext>
          </c:extLst>
        </c:ser>
        <c:dLbls>
          <c:showLegendKey val="0"/>
          <c:showVal val="0"/>
          <c:showCatName val="0"/>
          <c:showSerName val="0"/>
          <c:showPercent val="0"/>
          <c:showBubbleSize val="0"/>
        </c:dLbls>
        <c:axId val="1064606199"/>
        <c:axId val="797351351"/>
      </c:scatterChart>
      <c:valAx>
        <c:axId val="1064606199"/>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97351351"/>
        <c:crosses val="autoZero"/>
        <c:crossBetween val="midCat"/>
      </c:valAx>
      <c:valAx>
        <c:axId val="7973513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646061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PIB UK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forward val="5"/>
            <c:dispRSqr val="0"/>
            <c:dispEq val="1"/>
            <c:trendlineLbl>
              <c:layout>
                <c:manualLayout>
                  <c:x val="9.8341502492911279E-2"/>
                  <c:y val="-8.526684164479439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yVal>
            <c:numRef>
              <c:f>PIB!$I$3:$I$14</c:f>
              <c:numCache>
                <c:formatCode>_-[$$-80A]* #,##0.00_-;\-[$$-80A]* #,##0.00_-;_-[$$-80A]* "-"??_-;_-@_-</c:formatCode>
                <c:ptCount val="12"/>
                <c:pt idx="0">
                  <c:v>1811672</c:v>
                </c:pt>
                <c:pt idx="1">
                  <c:v>1804093.3551609325</c:v>
                </c:pt>
                <c:pt idx="2">
                  <c:v>1758786.9679487182</c:v>
                </c:pt>
                <c:pt idx="3">
                  <c:v>1739345.0562499999</c:v>
                </c:pt>
                <c:pt idx="4">
                  <c:v>1737551.1659877803</c:v>
                </c:pt>
                <c:pt idx="5">
                  <c:v>1762169.9548192774</c:v>
                </c:pt>
                <c:pt idx="6">
                  <c:v>1796596.0109999999</c:v>
                </c:pt>
                <c:pt idx="7">
                  <c:v>1809445.868316832</c:v>
                </c:pt>
                <c:pt idx="8">
                  <c:v>1794734.7335907337</c:v>
                </c:pt>
                <c:pt idx="9">
                  <c:v>1776070.9132075473</c:v>
                </c:pt>
                <c:pt idx="10">
                  <c:v>1771463.0510204083</c:v>
                </c:pt>
                <c:pt idx="11">
                  <c:v>1579610.6225895316</c:v>
                </c:pt>
              </c:numCache>
            </c:numRef>
          </c:yVal>
          <c:smooth val="1"/>
          <c:extLst>
            <c:ext xmlns:c16="http://schemas.microsoft.com/office/drawing/2014/chart" uri="{C3380CC4-5D6E-409C-BE32-E72D297353CC}">
              <c16:uniqueId val="{00000001-E0D6-4659-A0F2-13B8BCBC7613}"/>
            </c:ext>
          </c:extLst>
        </c:ser>
        <c:dLbls>
          <c:showLegendKey val="0"/>
          <c:showVal val="0"/>
          <c:showCatName val="0"/>
          <c:showSerName val="0"/>
          <c:showPercent val="0"/>
          <c:showBubbleSize val="0"/>
        </c:dLbls>
        <c:axId val="1540463560"/>
        <c:axId val="122216023"/>
      </c:scatterChart>
      <c:valAx>
        <c:axId val="15404635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2216023"/>
        <c:crosses val="autoZero"/>
        <c:crossBetween val="midCat"/>
      </c:valAx>
      <c:valAx>
        <c:axId val="122216023"/>
        <c:scaling>
          <c:orientation val="minMax"/>
        </c:scaling>
        <c:delete val="0"/>
        <c:axPos val="l"/>
        <c:majorGridlines>
          <c:spPr>
            <a:ln w="9525" cap="flat" cmpd="sng" algn="ctr">
              <a:solidFill>
                <a:schemeClr val="tx1">
                  <a:lumMod val="15000"/>
                  <a:lumOff val="85000"/>
                </a:schemeClr>
              </a:solidFill>
              <a:round/>
            </a:ln>
            <a:effectLst/>
          </c:spPr>
        </c:majorGridlines>
        <c:numFmt formatCode="_-[$$-80A]* #,##0.00_-;\-[$$-80A]* #,##0.00_-;_-[$$-80A]*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404635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PIB Mexico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smoothMarker"/>
        <c:varyColors val="0"/>
        <c:ser>
          <c:idx val="0"/>
          <c:order val="0"/>
          <c:spPr>
            <a:ln w="19050" cap="rnd">
              <a:solidFill>
                <a:schemeClr val="accent1"/>
              </a:solidFill>
              <a:round/>
            </a:ln>
            <a:effectLst/>
          </c:spPr>
          <c:marker>
            <c:symbol val="none"/>
          </c:marker>
          <c:trendline>
            <c:spPr>
              <a:ln w="19050" cap="rnd">
                <a:solidFill>
                  <a:schemeClr val="accent1"/>
                </a:solidFill>
                <a:prstDash val="sysDot"/>
              </a:ln>
              <a:effectLst/>
            </c:spPr>
            <c:trendlineType val="log"/>
            <c:forward val="20"/>
            <c:dispRSqr val="0"/>
            <c:dispEq val="1"/>
            <c:trendlineLbl>
              <c:layout>
                <c:manualLayout>
                  <c:x val="8.0119714501256725E-2"/>
                  <c:y val="-6.742162681449284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yVal>
            <c:numRef>
              <c:f>PIB!$I$24:$I$71</c:f>
              <c:numCache>
                <c:formatCode>_-[$$-80A]* #,##0.00_-;\-[$$-80A]* #,##0.00_-;_-[$$-80A]* "-"??_-;_-@_-</c:formatCode>
                <c:ptCount val="48"/>
                <c:pt idx="0">
                  <c:v>11655054.6</c:v>
                </c:pt>
                <c:pt idx="1">
                  <c:v>11806571.233446719</c:v>
                </c:pt>
                <c:pt idx="2">
                  <c:v>12039292.930257095</c:v>
                </c:pt>
                <c:pt idx="3">
                  <c:v>12557346.927498406</c:v>
                </c:pt>
                <c:pt idx="4">
                  <c:v>12237707.038325446</c:v>
                </c:pt>
                <c:pt idx="5">
                  <c:v>12593406.605312157</c:v>
                </c:pt>
                <c:pt idx="6">
                  <c:v>12710458.152769092</c:v>
                </c:pt>
                <c:pt idx="7">
                  <c:v>13196583.575460449</c:v>
                </c:pt>
                <c:pt idx="8">
                  <c:v>12830769.803108172</c:v>
                </c:pt>
                <c:pt idx="9">
                  <c:v>13187093.650741894</c:v>
                </c:pt>
                <c:pt idx="10">
                  <c:v>13466774.563289085</c:v>
                </c:pt>
                <c:pt idx="11">
                  <c:v>14317596.331810314</c:v>
                </c:pt>
                <c:pt idx="12">
                  <c:v>13664517.315793205</c:v>
                </c:pt>
                <c:pt idx="13">
                  <c:v>13936413.608439144</c:v>
                </c:pt>
                <c:pt idx="14">
                  <c:v>13891199.764012294</c:v>
                </c:pt>
                <c:pt idx="15">
                  <c:v>14246198.485826513</c:v>
                </c:pt>
                <c:pt idx="16">
                  <c:v>13538906.732607676</c:v>
                </c:pt>
                <c:pt idx="17">
                  <c:v>13730224.471087849</c:v>
                </c:pt>
                <c:pt idx="18">
                  <c:v>13793455.63853002</c:v>
                </c:pt>
                <c:pt idx="19">
                  <c:v>14256503.816856993</c:v>
                </c:pt>
                <c:pt idx="20">
                  <c:v>13781438.135934567</c:v>
                </c:pt>
                <c:pt idx="21">
                  <c:v>14273177.86292197</c:v>
                </c:pt>
                <c:pt idx="22">
                  <c:v>14282177.928743944</c:v>
                </c:pt>
                <c:pt idx="23">
                  <c:v>14750189.100579891</c:v>
                </c:pt>
                <c:pt idx="24">
                  <c:v>14176532.614548281</c:v>
                </c:pt>
                <c:pt idx="25">
                  <c:v>14702559.906188464</c:v>
                </c:pt>
                <c:pt idx="26">
                  <c:v>14879944.392277664</c:v>
                </c:pt>
                <c:pt idx="27">
                  <c:v>15211011.629365819</c:v>
                </c:pt>
                <c:pt idx="28">
                  <c:v>14742451.893412387</c:v>
                </c:pt>
                <c:pt idx="29">
                  <c:v>15487341.490013938</c:v>
                </c:pt>
                <c:pt idx="30">
                  <c:v>15637380.018083775</c:v>
                </c:pt>
                <c:pt idx="31">
                  <c:v>16347408.419271413</c:v>
                </c:pt>
                <c:pt idx="32">
                  <c:v>15823604.121332895</c:v>
                </c:pt>
                <c:pt idx="33">
                  <c:v>15973023.765722949</c:v>
                </c:pt>
                <c:pt idx="34">
                  <c:v>15829985.350584654</c:v>
                </c:pt>
                <c:pt idx="35">
                  <c:v>16431301.649776805</c:v>
                </c:pt>
                <c:pt idx="36">
                  <c:v>15936120.063317489</c:v>
                </c:pt>
                <c:pt idx="37">
                  <c:v>16562169.132972909</c:v>
                </c:pt>
                <c:pt idx="38">
                  <c:v>16261045.338789038</c:v>
                </c:pt>
                <c:pt idx="39">
                  <c:v>16700334.37930635</c:v>
                </c:pt>
                <c:pt idx="40">
                  <c:v>16229310.652448036</c:v>
                </c:pt>
                <c:pt idx="41">
                  <c:v>16445208.96546156</c:v>
                </c:pt>
                <c:pt idx="42">
                  <c:v>16259100.024892954</c:v>
                </c:pt>
                <c:pt idx="43">
                  <c:v>16545482.61329549</c:v>
                </c:pt>
                <c:pt idx="44">
                  <c:v>15980068.394273732</c:v>
                </c:pt>
                <c:pt idx="45">
                  <c:v>13165472.184609661</c:v>
                </c:pt>
                <c:pt idx="46">
                  <c:v>14926211.103800522</c:v>
                </c:pt>
                <c:pt idx="47">
                  <c:v>15875026.82120936</c:v>
                </c:pt>
              </c:numCache>
            </c:numRef>
          </c:yVal>
          <c:smooth val="1"/>
          <c:extLst>
            <c:ext xmlns:c16="http://schemas.microsoft.com/office/drawing/2014/chart" uri="{C3380CC4-5D6E-409C-BE32-E72D297353CC}">
              <c16:uniqueId val="{00000000-733F-4411-B78D-94F0553F403F}"/>
            </c:ext>
          </c:extLst>
        </c:ser>
        <c:dLbls>
          <c:showLegendKey val="0"/>
          <c:showVal val="0"/>
          <c:showCatName val="0"/>
          <c:showSerName val="0"/>
          <c:showPercent val="0"/>
          <c:showBubbleSize val="0"/>
        </c:dLbls>
        <c:axId val="910083856"/>
        <c:axId val="910082872"/>
      </c:scatterChart>
      <c:valAx>
        <c:axId val="9100838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10082872"/>
        <c:crosses val="autoZero"/>
        <c:crossBetween val="midCat"/>
      </c:valAx>
      <c:valAx>
        <c:axId val="910082872"/>
        <c:scaling>
          <c:orientation val="minMax"/>
        </c:scaling>
        <c:delete val="0"/>
        <c:axPos val="l"/>
        <c:majorGridlines>
          <c:spPr>
            <a:ln w="9525" cap="flat" cmpd="sng" algn="ctr">
              <a:solidFill>
                <a:schemeClr val="tx1">
                  <a:lumMod val="15000"/>
                  <a:lumOff val="85000"/>
                </a:schemeClr>
              </a:solidFill>
              <a:round/>
            </a:ln>
            <a:effectLst/>
          </c:spPr>
        </c:majorGridlines>
        <c:numFmt formatCode="_-[$$-80A]* #,##0.00_-;\-[$$-80A]* #,##0.00_-;_-[$$-80A]*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91008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customXml" Target="../ink/ink2.xml"/><Relationship Id="rId4" Type="http://schemas.openxmlformats.org/officeDocument/2006/relationships/image" Target="../media/image20.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1</xdr:row>
      <xdr:rowOff>9525</xdr:rowOff>
    </xdr:from>
    <xdr:to>
      <xdr:col>9</xdr:col>
      <xdr:colOff>342901</xdr:colOff>
      <xdr:row>14</xdr:row>
      <xdr:rowOff>38100</xdr:rowOff>
    </xdr:to>
    <xdr:pic>
      <xdr:nvPicPr>
        <xdr:cNvPr id="3" name="Imagen 2">
          <a:extLst>
            <a:ext uri="{FF2B5EF4-FFF2-40B4-BE49-F238E27FC236}">
              <a16:creationId xmlns:a16="http://schemas.microsoft.com/office/drawing/2014/main" id="{DDBE867F-BC54-47EF-A3D8-02BF7ACF0C6F}"/>
            </a:ext>
          </a:extLst>
        </xdr:cNvPr>
        <xdr:cNvPicPr>
          <a:picLocks noChangeAspect="1"/>
        </xdr:cNvPicPr>
      </xdr:nvPicPr>
      <xdr:blipFill rotWithShape="1">
        <a:blip xmlns:r="http://schemas.openxmlformats.org/officeDocument/2006/relationships" r:embed="rId1"/>
        <a:srcRect l="22477" t="46621" r="23856" b="19130"/>
        <a:stretch/>
      </xdr:blipFill>
      <xdr:spPr>
        <a:xfrm>
          <a:off x="219075" y="200025"/>
          <a:ext cx="6981826" cy="2505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647699</xdr:colOff>
      <xdr:row>13</xdr:row>
      <xdr:rowOff>0</xdr:rowOff>
    </xdr:from>
    <xdr:to>
      <xdr:col>16</xdr:col>
      <xdr:colOff>409574</xdr:colOff>
      <xdr:row>28</xdr:row>
      <xdr:rowOff>180975</xdr:rowOff>
    </xdr:to>
    <xdr:graphicFrame macro="">
      <xdr:nvGraphicFramePr>
        <xdr:cNvPr id="24" name="Chart 1">
          <a:extLst>
            <a:ext uri="{FF2B5EF4-FFF2-40B4-BE49-F238E27FC236}">
              <a16:creationId xmlns:a16="http://schemas.microsoft.com/office/drawing/2014/main" id="{DC6E7DD7-461C-4F56-A351-2BE45AF4E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257175</xdr:colOff>
      <xdr:row>18</xdr:row>
      <xdr:rowOff>85725</xdr:rowOff>
    </xdr:from>
    <xdr:to>
      <xdr:col>7</xdr:col>
      <xdr:colOff>3028</xdr:colOff>
      <xdr:row>37</xdr:row>
      <xdr:rowOff>17101</xdr:rowOff>
    </xdr:to>
    <xdr:pic>
      <xdr:nvPicPr>
        <xdr:cNvPr id="12" name="Picture 32">
          <a:extLst>
            <a:ext uri="{FF2B5EF4-FFF2-40B4-BE49-F238E27FC236}">
              <a16:creationId xmlns:a16="http://schemas.microsoft.com/office/drawing/2014/main" id="{D39CD856-D239-434A-BC1D-6FC302D3A636}"/>
            </a:ext>
            <a:ext uri="{147F2762-F138-4A5C-976F-8EAC2B608ADB}">
              <a16:predDERef xmlns:a16="http://schemas.microsoft.com/office/drawing/2014/main" pred="{DC6E7DD7-461C-4F56-A351-2BE45AF4E804}"/>
            </a:ext>
          </a:extLst>
        </xdr:cNvPr>
        <xdr:cNvPicPr>
          <a:picLocks noChangeAspect="1"/>
        </xdr:cNvPicPr>
      </xdr:nvPicPr>
      <xdr:blipFill>
        <a:blip xmlns:r="http://schemas.openxmlformats.org/officeDocument/2006/relationships" r:embed="rId2"/>
        <a:stretch>
          <a:fillRect/>
        </a:stretch>
      </xdr:blipFill>
      <xdr:spPr>
        <a:xfrm>
          <a:off x="257175" y="4105275"/>
          <a:ext cx="5670403" cy="3550876"/>
        </a:xfrm>
        <a:prstGeom prst="rect">
          <a:avLst/>
        </a:prstGeom>
      </xdr:spPr>
    </xdr:pic>
    <xdr:clientData/>
  </xdr:twoCellAnchor>
  <xdr:twoCellAnchor editAs="oneCell">
    <xdr:from>
      <xdr:col>4</xdr:col>
      <xdr:colOff>590550</xdr:colOff>
      <xdr:row>23</xdr:row>
      <xdr:rowOff>104775</xdr:rowOff>
    </xdr:from>
    <xdr:to>
      <xdr:col>5</xdr:col>
      <xdr:colOff>952500</xdr:colOff>
      <xdr:row>30</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Entrada de lápiz 1">
              <a:extLst>
                <a:ext uri="{FF2B5EF4-FFF2-40B4-BE49-F238E27FC236}">
                  <a16:creationId xmlns:a16="http://schemas.microsoft.com/office/drawing/2014/main" id="{F8826270-FDA3-4B3A-853D-9D80572FD9F6}"/>
                </a:ext>
                <a:ext uri="{147F2762-F138-4A5C-976F-8EAC2B608ADB}">
                  <a16:predDERef xmlns:a16="http://schemas.microsoft.com/office/drawing/2014/main" pred="{D39CD856-D239-434A-BC1D-6FC302D3A636}"/>
                </a:ext>
              </a:extLst>
            </xdr14:cNvPr>
            <xdr14:cNvContentPartPr/>
          </xdr14:nvContentPartPr>
          <xdr14:nvPr macro=""/>
          <xdr14:xfrm>
            <a:off x="3190875" y="5076825"/>
            <a:ext cx="990600" cy="1228725"/>
          </xdr14:xfrm>
        </xdr:contentPart>
      </mc:Choice>
      <mc:Fallback xmlns="">
        <xdr:pic>
          <xdr:nvPicPr>
            <xdr:cNvPr id="2" name="">
              <a:extLst>
                <a:ext uri="{FF2B5EF4-FFF2-40B4-BE49-F238E27FC236}">
                  <a16:creationId xmlns:a16="http://schemas.microsoft.com/office/drawing/2014/main" id="{F8826270-FDA3-4B3A-853D-9D80572FD9F6}"/>
                </a:ext>
                <a:ext uri="{147F2762-F138-4A5C-976F-8EAC2B608ADB}">
                  <a16:predDERef xmlns:a16="http://schemas.microsoft.com/office/drawing/2014/main" pred="{D39CD856-D239-434A-BC1D-6FC302D3A636}"/>
                </a:ext>
              </a:extLst>
            </xdr:cNvPr>
            <xdr:cNvPicPr/>
          </xdr:nvPicPr>
          <xdr:blipFill>
            <a:blip xmlns:r="http://schemas.openxmlformats.org/officeDocument/2006/relationships" r:embed="rId4"/>
            <a:stretch>
              <a:fillRect/>
            </a:stretch>
          </xdr:blipFill>
          <xdr:spPr>
            <a:xfrm>
              <a:off x="3172923" y="5059226"/>
              <a:ext cx="1026145" cy="1264283"/>
            </a:xfrm>
            <a:prstGeom prst="rect">
              <a:avLst/>
            </a:prstGeom>
          </xdr:spPr>
        </xdr:pic>
      </mc:Fallback>
    </mc:AlternateContent>
    <xdr:clientData/>
  </xdr:twoCellAnchor>
  <xdr:twoCellAnchor editAs="oneCell">
    <xdr:from>
      <xdr:col>5</xdr:col>
      <xdr:colOff>942975</xdr:colOff>
      <xdr:row>23</xdr:row>
      <xdr:rowOff>76200</xdr:rowOff>
    </xdr:from>
    <xdr:to>
      <xdr:col>5</xdr:col>
      <xdr:colOff>1028700</xdr:colOff>
      <xdr:row>23</xdr:row>
      <xdr:rowOff>142875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Entrada de lápiz 2">
              <a:extLst>
                <a:ext uri="{FF2B5EF4-FFF2-40B4-BE49-F238E27FC236}">
                  <a16:creationId xmlns:a16="http://schemas.microsoft.com/office/drawing/2014/main" id="{930EEB36-75F5-48B7-9929-01E51EFF355E}"/>
                </a:ext>
                <a:ext uri="{147F2762-F138-4A5C-976F-8EAC2B608ADB}">
                  <a16:predDERef xmlns:a16="http://schemas.microsoft.com/office/drawing/2014/main" pred="{F8826270-FDA3-4B3A-853D-9D80572FD9F6}"/>
                </a:ext>
              </a:extLst>
            </xdr14:cNvPr>
            <xdr14:cNvContentPartPr/>
          </xdr14:nvContentPartPr>
          <xdr14:nvPr macro=""/>
          <xdr14:xfrm>
            <a:off x="4171950" y="5048250"/>
            <a:ext cx="85725" cy="66675"/>
          </xdr14:xfrm>
        </xdr:contentPart>
      </mc:Choice>
      <mc:Fallback xmlns="">
        <xdr:pic>
          <xdr:nvPicPr>
            <xdr:cNvPr id="3" name="">
              <a:extLst>
                <a:ext uri="{FF2B5EF4-FFF2-40B4-BE49-F238E27FC236}">
                  <a16:creationId xmlns:a16="http://schemas.microsoft.com/office/drawing/2014/main" id="{930EEB36-75F5-48B7-9929-01E51EFF355E}"/>
                </a:ext>
                <a:ext uri="{147F2762-F138-4A5C-976F-8EAC2B608ADB}">
                  <a16:predDERef xmlns:a16="http://schemas.microsoft.com/office/drawing/2014/main" pred="{F8826270-FDA3-4B3A-853D-9D80572FD9F6}"/>
                </a:ext>
              </a:extLst>
            </xdr:cNvPr>
            <xdr:cNvPicPr/>
          </xdr:nvPicPr>
          <xdr:blipFill>
            <a:blip xmlns:r="http://schemas.openxmlformats.org/officeDocument/2006/relationships" r:embed="rId6"/>
            <a:stretch>
              <a:fillRect/>
            </a:stretch>
          </xdr:blipFill>
          <xdr:spPr>
            <a:xfrm>
              <a:off x="4154875" y="5031496"/>
              <a:ext cx="120224" cy="100525"/>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600075</xdr:colOff>
      <xdr:row>3</xdr:row>
      <xdr:rowOff>9525</xdr:rowOff>
    </xdr:from>
    <xdr:to>
      <xdr:col>10</xdr:col>
      <xdr:colOff>576806</xdr:colOff>
      <xdr:row>15</xdr:row>
      <xdr:rowOff>123361</xdr:rowOff>
    </xdr:to>
    <xdr:pic>
      <xdr:nvPicPr>
        <xdr:cNvPr id="15" name="Picture 1">
          <a:extLst>
            <a:ext uri="{FF2B5EF4-FFF2-40B4-BE49-F238E27FC236}">
              <a16:creationId xmlns:a16="http://schemas.microsoft.com/office/drawing/2014/main" id="{19D7AA3C-42E8-4E1C-87DD-2CAC4180F04A}"/>
            </a:ext>
          </a:extLst>
        </xdr:cNvPr>
        <xdr:cNvPicPr>
          <a:picLocks noChangeAspect="1"/>
        </xdr:cNvPicPr>
      </xdr:nvPicPr>
      <xdr:blipFill>
        <a:blip xmlns:r="http://schemas.openxmlformats.org/officeDocument/2006/relationships" r:embed="rId1"/>
        <a:stretch>
          <a:fillRect/>
        </a:stretch>
      </xdr:blipFill>
      <xdr:spPr>
        <a:xfrm>
          <a:off x="4924425" y="581025"/>
          <a:ext cx="3634331" cy="2399836"/>
        </a:xfrm>
        <a:prstGeom prst="rect">
          <a:avLst/>
        </a:prstGeom>
      </xdr:spPr>
    </xdr:pic>
    <xdr:clientData/>
  </xdr:twoCellAnchor>
  <xdr:twoCellAnchor>
    <xdr:from>
      <xdr:col>7</xdr:col>
      <xdr:colOff>476250</xdr:colOff>
      <xdr:row>6</xdr:row>
      <xdr:rowOff>95250</xdr:rowOff>
    </xdr:from>
    <xdr:to>
      <xdr:col>9</xdr:col>
      <xdr:colOff>209550</xdr:colOff>
      <xdr:row>9</xdr:row>
      <xdr:rowOff>95250</xdr:rowOff>
    </xdr:to>
    <xdr:cxnSp macro="">
      <xdr:nvCxnSpPr>
        <xdr:cNvPr id="13" name="Straight Connector 2">
          <a:extLst>
            <a:ext uri="{FF2B5EF4-FFF2-40B4-BE49-F238E27FC236}">
              <a16:creationId xmlns:a16="http://schemas.microsoft.com/office/drawing/2014/main" id="{16768C9E-FCDA-4DBD-9D08-5DE3FF7D51D3}"/>
            </a:ext>
            <a:ext uri="{147F2762-F138-4A5C-976F-8EAC2B608ADB}">
              <a16:predDERef xmlns:a16="http://schemas.microsoft.com/office/drawing/2014/main" pred="{19D7AA3C-42E8-4E1C-87DD-2CAC4180F04A}"/>
            </a:ext>
          </a:extLst>
        </xdr:cNvPr>
        <xdr:cNvCxnSpPr>
          <a:cxnSpLocks/>
        </xdr:cNvCxnSpPr>
      </xdr:nvCxnSpPr>
      <xdr:spPr>
        <a:xfrm flipV="1">
          <a:off x="6629400" y="1238250"/>
          <a:ext cx="952500" cy="5715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476250</xdr:colOff>
      <xdr:row>15</xdr:row>
      <xdr:rowOff>342900</xdr:rowOff>
    </xdr:from>
    <xdr:to>
      <xdr:col>11</xdr:col>
      <xdr:colOff>228600</xdr:colOff>
      <xdr:row>23</xdr:row>
      <xdr:rowOff>38100</xdr:rowOff>
    </xdr:to>
    <xdr:sp macro="" textlink="">
      <xdr:nvSpPr>
        <xdr:cNvPr id="2" name="CuadroTexto 1">
          <a:extLst>
            <a:ext uri="{FF2B5EF4-FFF2-40B4-BE49-F238E27FC236}">
              <a16:creationId xmlns:a16="http://schemas.microsoft.com/office/drawing/2014/main" id="{9929932E-0101-441A-B94F-C6F725A2FB42}"/>
            </a:ext>
          </a:extLst>
        </xdr:cNvPr>
        <xdr:cNvSpPr txBox="1"/>
      </xdr:nvSpPr>
      <xdr:spPr>
        <a:xfrm>
          <a:off x="4800600" y="3200400"/>
          <a:ext cx="40195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0" i="0" u="none" strike="noStrike">
              <a:solidFill>
                <a:schemeClr val="dk1"/>
              </a:solidFill>
              <a:effectLst/>
              <a:latin typeface="+mn-lt"/>
              <a:ea typeface="+mn-ea"/>
              <a:cs typeface="+mn-cs"/>
            </a:rPr>
            <a:t>Canonical se queda en el cuadrante agresivo con muchas razones, estandarizar a Ubuntu con altos grados de calidad y seguridad ha hecho que se lleve la confianza de muchas compañías de gran renombre, no es de extrañar que sus ingresos sigan en aumento y se prediga que lo sigan haciendo. Han demostrado innovación en sus productos y soluciones a compañías de gran tamaño, con esto debe tener una posición agresiva</a:t>
          </a:r>
          <a:r>
            <a:rPr lang="es-MX"/>
            <a:t> </a:t>
          </a:r>
          <a:endParaRPr lang="es-MX"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xdr:row>
      <xdr:rowOff>133350</xdr:rowOff>
    </xdr:from>
    <xdr:to>
      <xdr:col>15</xdr:col>
      <xdr:colOff>266700</xdr:colOff>
      <xdr:row>15</xdr:row>
      <xdr:rowOff>19050</xdr:rowOff>
    </xdr:to>
    <xdr:graphicFrame macro="">
      <xdr:nvGraphicFramePr>
        <xdr:cNvPr id="2" name="Chart 1">
          <a:extLst>
            <a:ext uri="{FF2B5EF4-FFF2-40B4-BE49-F238E27FC236}">
              <a16:creationId xmlns:a16="http://schemas.microsoft.com/office/drawing/2014/main" id="{FF813B34-2590-4CFA-B96B-A5A587AFA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238124</xdr:colOff>
      <xdr:row>25</xdr:row>
      <xdr:rowOff>71436</xdr:rowOff>
    </xdr:from>
    <xdr:to>
      <xdr:col>17</xdr:col>
      <xdr:colOff>76200</xdr:colOff>
      <xdr:row>43</xdr:row>
      <xdr:rowOff>28575</xdr:rowOff>
    </xdr:to>
    <xdr:graphicFrame macro="">
      <xdr:nvGraphicFramePr>
        <xdr:cNvPr id="3" name="Gráfico 2">
          <a:extLst>
            <a:ext uri="{FF2B5EF4-FFF2-40B4-BE49-F238E27FC236}">
              <a16:creationId xmlns:a16="http://schemas.microsoft.com/office/drawing/2014/main" id="{4CE2B6D2-7D2B-4AF1-826A-40DAC84593A3}"/>
            </a:ext>
            <a:ext uri="{147F2762-F138-4A5C-976F-8EAC2B608ADB}">
              <a16:predDERef xmlns:a16="http://schemas.microsoft.com/office/drawing/2014/main" pred="{FF813B34-2590-4CFA-B96B-A5A587AFA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3-22T17:12:39.964"/>
    </inkml:context>
    <inkml:brush xml:id="br0">
      <inkml:brushProperty name="width" value="0.1" units="cm"/>
      <inkml:brushProperty name="height" value="0.1" units="cm"/>
    </inkml:brush>
  </inkml:definitions>
  <inkml:trace contextRef="#ctx0" brushRef="#br0">8943 6879 16383 0 0,'0'-4'0'0'0,"4"-2"0"0"0,2-5 0 0 0,0-4 0 0 0,3 0 0 0 0,0-1 0 0 0,-5 1 0 0 0,-9 3 0 0 0,-8 5 0 0 0,-5 2 0 0 0,-1 7 0 0 0,4 8 0 0 0,3 6 0 0 0,5 6 0 0 0,3 3 0 0 0,7-3 0 0 0,7-5 0 0 0,7-5 0 0 0,5-5 0 0 0,2-4 0 0 0,-1-6 0 0 0,-6-8 0 0 0,-5-6 0 0 0,-5-5 0 0 0,-8 2 0 0 0,-9 3 0 0 0,-6 6 0 0 0,-6 4 0 0 0,-3 3 0 0 0,2 7 0 0 0,6 8 0 0 0,0 1 0 0 0,4 4 0 0 0,4 3 0 0 0,3 3 0 0 0,3 3 0 0 0,2 1 0 0 0,6-4 0 0 0,6-6 0 0 0,6 0 0 0 0,4-4 0 0 0,4-3 0 0 0,1-4 0 0 0,2-2 0 0 0,-1-2 0 0 0,-3-6 0 0 0,-7-6 0 0 0,-6-6 0 0 0,-5-4 0 0 0,-4-4 0 0 0,-1-1 0 0 0,-6-2 0 0 0,-7 5 0 0 0,-6 6 0 0 0,-3 6 0 0 0,0 9 0 0 0,1 5 0 0 0,3 6 0 0 0,-1 3 0 0 0,4 2 0 0 0,4 5 0 0 0,3 2 0 0 0,4-1-16383 0 0</inkml:trace>
  <inkml:trace contextRef="#ctx0" brushRef="#br0" timeOffset="36.47">9075 6853 16383 0 0,'0'-5'0'0'0,"0"-5"0"0"0,5-2 0 0 0,5-3 0 0 0,6-3 0 0 0,1-4 0 0 0,1 3 0 0 0,-2-1 0 0 0,0 4 0 0 0,-2 0 0 0 0,1 2 0 0 0,3 0 0 0 0,2-3 0 0 0,2-3 0 0 0,3-2 0 0 0,-4-3 0 0 0,0 4 0 0 0,-5 1 0 0 0,1-2 0 0 0,1 4 0 0 0,-3 1 0 0 0,2-7 0 0 0,1-3 0 0 0,-1-2 0 0 0,-5 0 0 0 0,1 5 0 0 0,3 2 0 0 0,-2 0 0 0 0,1-1 0 0 0,-1-1 0 0 0,1 0 0 0 0,2 3 0 0 0,-1 1 0 0 0,-4-1 0 0 0,1 4 0 0 0,-2-1 0 0 0,2 4 0 0 0,-2-1 0 0 0,2 2 0 0 0,4-1 0 0 0,-2-2 0 0 0,2 1 0 0 0,-3-2 0 0 0,1 3 0 0 0,-1-1 0 0 0,0-3 0 0 0,3-2 0 0 0,3-3 0 0 0,-2-1 0 0 0,1 3 0 0 0,-4 0 0 0 0,1 0 0 0 0,-2-2 0 0 0,-4 0 0 0 0,1 2 0 0 0,3 2 0 0 0,-1-2 0 0 0,-2-1 0 0 0,1 3 0 0 0,-2 1 0 0 0,3 2 0 0 0,-2 1 0 0 0,-2-3 0 0 0,2 2 0 0 0,-1 0 0 0 0,2 2 0 0 0,-1-1 0 0 0,2 2 0 0 0,0-1 0 0 0,1-3 0 0 0,-2-3 0 0 0,2 2 0 0 0,3 0 0 0 0,3 2 0 0 0,-1 0 0 0 0,-1-2 0 0 0,3-2 0 0 0,1-3 0 0 0,1-1 0 0 0,-2-2 0 0 0,-1 4 0 0 0,1 1 0 0 0,-4 0 0 0 0,1 3 0 0 0,-4 1 0 0 0,1-2 0 0 0,-2-2 0 0 0,1 2 0 0 0,3 1 0 0 0,2 3 0 0 0,-1-1 0 0 0,-4-2 0 0 0,0 3 0 0 0,2-2 0 0 0,4 3 0 0 0,1-1 0 0 0,3-3 0 0 0,2-2 0 0 0,0 2 0 0 0,-4 0 0 0 0,-1 2 0 0 0,-4 0 0 0 0,-1 3 0 0 0,-2-1 0 0 0,4-3 0 0 0,5-3 0 0 0,2-3 0 0 0,2 4 0 0 0,-5-6 0 0 0,0 3 0 0 0,-5 0 0 0 0,0-1 0 0 0,-3 0 0 0 0,-5-2 0 0 0,-2 0 0 0 0,-4-1 0 0 0,-2 0 0 0 0,-1-1 0 0 0,4 0 0 0 0,6 5 0 0 0,1 2 0 0 0,-1-1 0 0 0,2-1 0 0 0,-1-6 0 0 0,2 2 0 0 0,-1 1 0 0 0,2 0 0 0 0,3-5 0 0 0,-2-1 0 0 0,2 4 0 0 0,-2 2 0 0 0,0 2 0 0 0,-2-1 0 0 0,2-1 0 0 0,-3 1 0 0 0,2 3 0 0 0,-2 1 0 0 0,2-1 0 0 0,-1-1 0 0 0,1 4 0 0 0,-2-1 0 0 0,-3-1 0 0 0,2-1 0 0 0,4 2 0 0 0,-2 0 0 0 0,3 4 0 0 0,-3-1 0 0 0,2 3 0 0 0,-2-1 0 0 0,2-3 0 0 0,2 2 0 0 0,-2-1 0 0 0,2 1 0 0 0,-3 0 0 0 0,2 2 0 0 0,1-1 0 0 0,-1-3 0 0 0,1 2 0 0 0,-3-2 0 0 0,1 3 0 0 0,-2-2 0 0 0,2-1 0 0 0,-3-3 0 0 0,2 1 0 0 0,-2 1 0 0 0,-2 2-16383 0 0</inkml:trace>
  <inkml:trace contextRef="#ctx0" brushRef="#br0" timeOffset="36.47">11456 3625 16383 0 0,'-4'0'0'0'0,"2"0"0"0"0,7 0 0 0 0,7 0 0 0 0,1-5 0 0 0,3-1 0 0 0,3 1 0 0 0,-1-4 0 0 0,-4 4 0 0 0,-5 7 0 0 0,-3 9 0 0 0,-3 6 0 0 0,-2 5 0 0 0,-6-1 0 0 0,-6-5 0 0 0,-1-9 0 0 0,-4-10 0 0 0,-3-5 0 0 0,-3-1 0 0 0,-2 2 0 0 0,-2 1 0 0 0,0 1 0 0 0,8 3 0 0 0,12 1 0 0 0,6 5 0 0 0,9 2 0 0 0,7 5 0 0 0,5 0 0 0 0,-1 2 0 0 0,0 0 0 0 0,2-2 0 0 0,-3 0 0 0 0,-5 4 0 0 0,0-1 0 0 0,-2 2 0 0 0,0-2 0 0 0,4-4 0 0 0,-2-7 0 0 0,-2-10 0 0 0,-4-7 0 0 0,-3-6 0 0 0,-3-4 0 0 0,-1-3 0 0 0,-1-1 0 0 0,0 9 0 0 0,-1 12 0 0 0,0 12 0 0 0,1 9 0 0 0,-1 7 0 0 0,1 4 0 0 0,0 3 0 0 0,0 1 0 0 0,0 0 0 0 0,0-1 0 0 0,-4-4 0 0 0,-2-12 0 0 0,-5-7 0 0 0,1-9 0 0 0,-4-4 0 0 0,2-6 0 0 0,-3 1 0 0 0,2-3 0 0 0,-1-3 0 0 0,-4 2 0 0 0,3-1 0 0 0,-2 3 0 0 0,2-1 0 0 0,4-1 0 0 0,0 1 0 0 0,1-1 0 0 0,2 3-16383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1-03-22T17:12:39.965"/>
    </inkml:context>
    <inkml:brush xml:id="br0">
      <inkml:brushProperty name="width" value="0.1" units="cm"/>
      <inkml:brushProperty name="height" value="0.1" units="cm"/>
    </inkml:brush>
  </inkml:definitions>
  <inkml:trace contextRef="#ctx0" brushRef="#br0">11748 3598 16383 0 0,'4'0'0'0'0,"2"-4"0"0"0,0-7 0 0 0,-2-5 0 0 0,-5 0 0 0 0,-7 2 0 0 0,-7 4 0 0 0,-1 9 0 0 0,2 7 0 0 0,4 9 0 0 0,8 1 0 0 0,9-2 0 0 0,7-3 0 0 0,6-4 0 0 0,5-3 0 0 0,-3-7 0 0 0,-5-6 0 0 0,-5-8 0 0 0,-9 0 0 0 0,-10 3 0 0 0,-8 3 0 0 0,-6 4 0 0 0,-3 4 0 0 0,-4 1 0 0 0,0 2 0 0 0,4 4 0 0 0,2 3 0 0 0,0 0 0 0 0,4 2 0 0 0,5 6 0 0 0,4 3 0 0 0,5 4 0 0 0,6-2 0 0 0,4 0 0 0 0,5-3 0 0 0,0 0 0 0 0,4-3 0 0 0,3-4 0 0 0,3-4 0 0 0,2-2 0 0 0,3-3 0 0 0,0 0 0 0 0,-4-6 0 0 0,0-2 0 0 0,-5-4 0 0 0,-6-5 0 0 0,-3-4 0 0 0,-4-3 0 0 0,-3-2 0 0 0,-1-2 0 0 0,-5 5 0 0 0,-7 5 0 0 0,-5 6 0 0 0,-4 4 0 0 0,-4 4 0 0 0,-1 3 0 0 0,-2 0 0 0 0,1 1 0 0 0,4 0-16383 0 0</inkml:trace>
</inkm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ons.gov.uk/economy/inflationandpriceindices/timeseries/l522/mm2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ons.gov.uk/economy/inflationandpriceindices/timeseries/l522/mm23" TargetMode="External"/><Relationship Id="rId1" Type="http://schemas.openxmlformats.org/officeDocument/2006/relationships/hyperlink" Target="https://www.ons.gov.uk/economy/grossdomesticproductgdp/timeseries/abmi/pn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77B1A-2C6D-47F1-AEDB-2E9C2838124A}">
  <dimension ref="A1"/>
  <sheetViews>
    <sheetView tabSelected="1" workbookViewId="0"/>
  </sheetViews>
  <sheetFormatPr baseColWidth="10"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C0E0E-A873-4EFC-85CA-85DE8E127D41}">
  <dimension ref="A1:L14"/>
  <sheetViews>
    <sheetView topLeftCell="A2" workbookViewId="0">
      <selection activeCell="B2" sqref="B2:E2"/>
    </sheetView>
  </sheetViews>
  <sheetFormatPr baseColWidth="10" defaultColWidth="9.140625" defaultRowHeight="15" x14ac:dyDescent="0.25"/>
  <cols>
    <col min="1" max="1" width="14.28515625" customWidth="1"/>
    <col min="2" max="2" width="30.7109375" customWidth="1"/>
    <col min="3" max="3" width="15.28515625" customWidth="1"/>
    <col min="4" max="4" width="11.140625" customWidth="1"/>
    <col min="5" max="5" width="14.140625" customWidth="1"/>
  </cols>
  <sheetData>
    <row r="1" spans="1:12" x14ac:dyDescent="0.25">
      <c r="B1" s="81" t="s">
        <v>0</v>
      </c>
      <c r="C1" s="81"/>
      <c r="D1" s="81"/>
      <c r="E1" s="81"/>
    </row>
    <row r="2" spans="1:12" ht="45" x14ac:dyDescent="0.25">
      <c r="A2" s="1" t="s">
        <v>1</v>
      </c>
      <c r="B2" s="6" t="s">
        <v>2</v>
      </c>
      <c r="C2" s="6" t="s">
        <v>3</v>
      </c>
      <c r="D2" s="6" t="s">
        <v>4</v>
      </c>
      <c r="E2" s="6" t="s">
        <v>5</v>
      </c>
    </row>
    <row r="3" spans="1:12" ht="30" x14ac:dyDescent="0.25">
      <c r="A3" s="76">
        <v>1</v>
      </c>
      <c r="B3" s="3" t="s">
        <v>6</v>
      </c>
      <c r="C3">
        <v>0.15</v>
      </c>
      <c r="D3">
        <v>4</v>
      </c>
      <c r="E3">
        <f>C3*D3</f>
        <v>0.6</v>
      </c>
    </row>
    <row r="4" spans="1:12" ht="30" x14ac:dyDescent="0.25">
      <c r="A4" s="76">
        <v>2</v>
      </c>
      <c r="B4" s="3" t="s">
        <v>7</v>
      </c>
      <c r="C4">
        <v>0.3</v>
      </c>
      <c r="D4">
        <v>4</v>
      </c>
      <c r="E4">
        <f t="shared" ref="E4:E10" si="0">C4*D4</f>
        <v>1.2</v>
      </c>
      <c r="G4" s="82" t="s">
        <v>8</v>
      </c>
      <c r="H4" s="82"/>
      <c r="I4" s="82"/>
      <c r="J4" s="82"/>
      <c r="K4" s="82"/>
      <c r="L4" s="82"/>
    </row>
    <row r="5" spans="1:12" ht="30" x14ac:dyDescent="0.25">
      <c r="A5" s="76">
        <v>3</v>
      </c>
      <c r="B5" s="3" t="s">
        <v>9</v>
      </c>
      <c r="C5">
        <v>0.2</v>
      </c>
      <c r="D5">
        <v>4</v>
      </c>
      <c r="E5">
        <f t="shared" si="0"/>
        <v>0.8</v>
      </c>
      <c r="G5" s="82"/>
      <c r="H5" s="82"/>
      <c r="I5" s="82"/>
      <c r="J5" s="82"/>
      <c r="K5" s="82"/>
      <c r="L5" s="82"/>
    </row>
    <row r="6" spans="1:12" x14ac:dyDescent="0.25">
      <c r="C6" s="4"/>
      <c r="D6" s="4"/>
      <c r="G6" s="82"/>
      <c r="H6" s="82"/>
      <c r="I6" s="82"/>
      <c r="J6" s="82"/>
      <c r="K6" s="82"/>
      <c r="L6" s="82"/>
    </row>
    <row r="7" spans="1:12" x14ac:dyDescent="0.25">
      <c r="A7" s="1" t="s">
        <v>10</v>
      </c>
      <c r="B7" s="3"/>
      <c r="C7" s="4"/>
      <c r="D7" s="4"/>
      <c r="G7" s="82"/>
      <c r="H7" s="82"/>
      <c r="I7" s="82"/>
      <c r="J7" s="82"/>
      <c r="K7" s="82"/>
      <c r="L7" s="82"/>
    </row>
    <row r="8" spans="1:12" ht="30" x14ac:dyDescent="0.25">
      <c r="A8" s="76">
        <v>1</v>
      </c>
      <c r="B8" s="3" t="s">
        <v>11</v>
      </c>
      <c r="C8">
        <v>0.1</v>
      </c>
      <c r="D8">
        <v>3</v>
      </c>
      <c r="E8">
        <f t="shared" si="0"/>
        <v>0.30000000000000004</v>
      </c>
      <c r="G8" s="82"/>
      <c r="H8" s="82"/>
      <c r="I8" s="82"/>
      <c r="J8" s="82"/>
      <c r="K8" s="82"/>
      <c r="L8" s="82"/>
    </row>
    <row r="9" spans="1:12" x14ac:dyDescent="0.25">
      <c r="A9" s="76">
        <v>2</v>
      </c>
      <c r="B9" s="3" t="s">
        <v>12</v>
      </c>
      <c r="C9">
        <v>0.15</v>
      </c>
      <c r="D9">
        <v>2</v>
      </c>
      <c r="E9">
        <f t="shared" si="0"/>
        <v>0.3</v>
      </c>
    </row>
    <row r="10" spans="1:12" ht="30" x14ac:dyDescent="0.25">
      <c r="A10" s="76">
        <v>3</v>
      </c>
      <c r="B10" s="3" t="s">
        <v>13</v>
      </c>
      <c r="C10">
        <v>0.1</v>
      </c>
      <c r="D10">
        <v>3</v>
      </c>
      <c r="E10">
        <f t="shared" si="0"/>
        <v>0.30000000000000004</v>
      </c>
    </row>
    <row r="11" spans="1:12" x14ac:dyDescent="0.25">
      <c r="C11">
        <f xml:space="preserve"> SUM(C3:C10)</f>
        <v>0.99999999999999989</v>
      </c>
      <c r="E11" s="5">
        <f xml:space="preserve"> SUM(E3:E10)</f>
        <v>3.4999999999999991</v>
      </c>
    </row>
    <row r="14" spans="1:12" x14ac:dyDescent="0.25">
      <c r="B14" t="s">
        <v>14</v>
      </c>
    </row>
  </sheetData>
  <mergeCells count="2">
    <mergeCell ref="B1:E1"/>
    <mergeCell ref="G4:L8"/>
  </mergeCells>
  <conditionalFormatting sqref="E3:E10">
    <cfRule type="top10" dxfId="4" priority="2" rank="1"/>
  </conditionalFormatting>
  <conditionalFormatting sqref="E3:E10">
    <cfRule type="top10" dxfId="3" priority="1" bottom="1" rank="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
  <sheetViews>
    <sheetView workbookViewId="0">
      <selection activeCell="B7" sqref="B7"/>
    </sheetView>
  </sheetViews>
  <sheetFormatPr baseColWidth="10" defaultColWidth="9.140625" defaultRowHeight="15" x14ac:dyDescent="0.25"/>
  <cols>
    <col min="1" max="1" width="11.7109375" bestFit="1" customWidth="1"/>
    <col min="2" max="2" width="39" customWidth="1"/>
    <col min="3" max="3" width="12.85546875" customWidth="1"/>
    <col min="4" max="4" width="14.42578125" customWidth="1"/>
    <col min="5" max="5" width="18.28515625" customWidth="1"/>
  </cols>
  <sheetData>
    <row r="1" spans="1:11" x14ac:dyDescent="0.25">
      <c r="B1" s="81" t="s">
        <v>15</v>
      </c>
      <c r="C1" s="81"/>
      <c r="D1" s="81"/>
      <c r="E1" s="81"/>
    </row>
    <row r="2" spans="1:11" ht="60" customHeight="1" x14ac:dyDescent="0.25">
      <c r="A2" s="1" t="s">
        <v>16</v>
      </c>
      <c r="B2" s="6" t="s">
        <v>2</v>
      </c>
      <c r="C2" s="6" t="s">
        <v>3</v>
      </c>
      <c r="D2" s="6" t="s">
        <v>4</v>
      </c>
      <c r="E2" s="6" t="s">
        <v>5</v>
      </c>
    </row>
    <row r="3" spans="1:11" ht="21" customHeight="1" x14ac:dyDescent="0.25">
      <c r="A3" s="2">
        <v>1</v>
      </c>
      <c r="B3" s="3" t="s">
        <v>17</v>
      </c>
      <c r="C3">
        <v>0.3</v>
      </c>
      <c r="D3">
        <v>4</v>
      </c>
      <c r="E3">
        <f>C3*D3</f>
        <v>1.2</v>
      </c>
    </row>
    <row r="4" spans="1:11" x14ac:dyDescent="0.25">
      <c r="A4" s="2">
        <v>2</v>
      </c>
      <c r="B4" s="3" t="s">
        <v>18</v>
      </c>
      <c r="C4">
        <v>0.1</v>
      </c>
      <c r="D4">
        <v>3</v>
      </c>
      <c r="E4">
        <f t="shared" ref="E4:E10" si="0">C4*D4</f>
        <v>0.30000000000000004</v>
      </c>
    </row>
    <row r="5" spans="1:11" x14ac:dyDescent="0.25">
      <c r="A5" s="2">
        <v>3</v>
      </c>
      <c r="B5" s="3" t="s">
        <v>19</v>
      </c>
      <c r="C5">
        <v>0.15</v>
      </c>
      <c r="D5">
        <v>4</v>
      </c>
      <c r="E5">
        <f t="shared" si="0"/>
        <v>0.6</v>
      </c>
      <c r="G5" s="82" t="s">
        <v>20</v>
      </c>
      <c r="H5" s="82"/>
      <c r="I5" s="82"/>
      <c r="J5" s="82"/>
      <c r="K5" s="82"/>
    </row>
    <row r="6" spans="1:11" x14ac:dyDescent="0.25">
      <c r="G6" s="82"/>
      <c r="H6" s="82"/>
      <c r="I6" s="82"/>
      <c r="J6" s="82"/>
      <c r="K6" s="82"/>
    </row>
    <row r="7" spans="1:11" x14ac:dyDescent="0.25">
      <c r="A7" s="1" t="s">
        <v>21</v>
      </c>
      <c r="B7" s="3"/>
      <c r="G7" s="82"/>
      <c r="H7" s="82"/>
      <c r="I7" s="82"/>
      <c r="J7" s="82"/>
      <c r="K7" s="82"/>
    </row>
    <row r="8" spans="1:11" ht="30" x14ac:dyDescent="0.25">
      <c r="A8" s="76">
        <v>1</v>
      </c>
      <c r="B8" s="3" t="s">
        <v>22</v>
      </c>
      <c r="C8">
        <v>0.05</v>
      </c>
      <c r="D8">
        <v>2</v>
      </c>
      <c r="E8">
        <f t="shared" si="0"/>
        <v>0.1</v>
      </c>
      <c r="G8" s="82"/>
      <c r="H8" s="82"/>
      <c r="I8" s="82"/>
      <c r="J8" s="82"/>
      <c r="K8" s="82"/>
    </row>
    <row r="9" spans="1:11" x14ac:dyDescent="0.25">
      <c r="A9" s="76">
        <v>2</v>
      </c>
      <c r="B9" s="3" t="s">
        <v>23</v>
      </c>
      <c r="C9">
        <v>0.2</v>
      </c>
      <c r="D9">
        <v>1</v>
      </c>
      <c r="E9">
        <f t="shared" si="0"/>
        <v>0.2</v>
      </c>
      <c r="G9" s="82"/>
      <c r="H9" s="82"/>
      <c r="I9" s="82"/>
      <c r="J9" s="82"/>
      <c r="K9" s="82"/>
    </row>
    <row r="10" spans="1:11" ht="30" x14ac:dyDescent="0.25">
      <c r="A10" s="76">
        <v>3</v>
      </c>
      <c r="B10" s="3" t="s">
        <v>24</v>
      </c>
      <c r="C10">
        <v>0.2</v>
      </c>
      <c r="D10">
        <v>1</v>
      </c>
      <c r="E10">
        <f t="shared" si="0"/>
        <v>0.2</v>
      </c>
    </row>
    <row r="11" spans="1:11" x14ac:dyDescent="0.25">
      <c r="C11">
        <f xml:space="preserve"> SUM(C3:C10)</f>
        <v>1</v>
      </c>
      <c r="E11" s="5">
        <f xml:space="preserve"> SUM(E3:E10)</f>
        <v>2.6000000000000005</v>
      </c>
    </row>
  </sheetData>
  <mergeCells count="2">
    <mergeCell ref="B1:E1"/>
    <mergeCell ref="G5:K9"/>
  </mergeCells>
  <conditionalFormatting sqref="E3:E10">
    <cfRule type="top10" dxfId="2" priority="2" rank="1"/>
  </conditionalFormatting>
  <conditionalFormatting sqref="E3:E10">
    <cfRule type="top10" dxfId="1" priority="1" bottom="1" rank="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8733B-EBEE-487D-B125-6086327550B6}">
  <dimension ref="A1:H26"/>
  <sheetViews>
    <sheetView zoomScale="70" zoomScaleNormal="70" workbookViewId="0">
      <selection activeCell="B7" sqref="B7"/>
    </sheetView>
  </sheetViews>
  <sheetFormatPr baseColWidth="10" defaultColWidth="9.140625" defaultRowHeight="15" x14ac:dyDescent="0.25"/>
  <cols>
    <col min="1" max="1" width="14.5703125" bestFit="1" customWidth="1"/>
    <col min="2" max="2" width="30.7109375" customWidth="1"/>
    <col min="3" max="3" width="15.28515625" customWidth="1"/>
    <col min="4" max="4" width="11.140625" customWidth="1"/>
    <col min="5" max="5" width="14.140625" customWidth="1"/>
    <col min="6" max="6" width="11.85546875" customWidth="1"/>
    <col min="7" max="7" width="15.140625" customWidth="1"/>
    <col min="8" max="8" width="12.42578125" customWidth="1"/>
  </cols>
  <sheetData>
    <row r="1" spans="1:8" x14ac:dyDescent="0.25">
      <c r="D1" s="83" t="s">
        <v>25</v>
      </c>
      <c r="E1" s="83"/>
      <c r="F1" s="84" t="s">
        <v>26</v>
      </c>
      <c r="G1" s="84"/>
      <c r="H1" t="s">
        <v>27</v>
      </c>
    </row>
    <row r="2" spans="1:8" ht="42" customHeight="1" x14ac:dyDescent="0.25">
      <c r="A2" s="66"/>
      <c r="B2" s="67" t="s">
        <v>2</v>
      </c>
      <c r="C2" s="67" t="s">
        <v>3</v>
      </c>
      <c r="D2" s="8" t="s">
        <v>4</v>
      </c>
      <c r="E2" s="8" t="s">
        <v>5</v>
      </c>
      <c r="F2" s="9" t="s">
        <v>4</v>
      </c>
      <c r="G2" s="9" t="s">
        <v>5</v>
      </c>
    </row>
    <row r="3" spans="1:8" ht="33" customHeight="1" x14ac:dyDescent="0.25">
      <c r="A3" s="2" t="s">
        <v>28</v>
      </c>
      <c r="B3" s="7" t="s">
        <v>6</v>
      </c>
      <c r="C3" s="64">
        <f>0.15/2</f>
        <v>7.4999999999999997E-2</v>
      </c>
      <c r="D3" s="65">
        <v>4</v>
      </c>
      <c r="E3" s="64">
        <f>C3*D3</f>
        <v>0.3</v>
      </c>
      <c r="F3" s="64">
        <v>4</v>
      </c>
      <c r="G3" s="64">
        <f t="shared" ref="G3:G14" si="0">C3*F3</f>
        <v>0.3</v>
      </c>
      <c r="H3">
        <f>E3-G3</f>
        <v>0</v>
      </c>
    </row>
    <row r="4" spans="1:8" ht="33" customHeight="1" x14ac:dyDescent="0.25">
      <c r="A4" s="2" t="s">
        <v>29</v>
      </c>
      <c r="B4" s="7" t="s">
        <v>7</v>
      </c>
      <c r="C4" s="64">
        <f>0.3/2</f>
        <v>0.15</v>
      </c>
      <c r="D4" s="65">
        <v>4</v>
      </c>
      <c r="E4" s="64">
        <f t="shared" ref="E4:E13" si="1">C4*D4</f>
        <v>0.6</v>
      </c>
      <c r="F4" s="64">
        <v>4</v>
      </c>
      <c r="G4" s="64">
        <f t="shared" si="0"/>
        <v>0.6</v>
      </c>
      <c r="H4">
        <f t="shared" ref="H4:H14" si="2">E4-G4</f>
        <v>0</v>
      </c>
    </row>
    <row r="5" spans="1:8" ht="33" customHeight="1" x14ac:dyDescent="0.25">
      <c r="A5" s="2" t="s">
        <v>30</v>
      </c>
      <c r="B5" s="7" t="s">
        <v>9</v>
      </c>
      <c r="C5" s="64">
        <f>0.2/2</f>
        <v>0.1</v>
      </c>
      <c r="D5" s="65">
        <v>4</v>
      </c>
      <c r="E5" s="64">
        <f t="shared" si="1"/>
        <v>0.4</v>
      </c>
      <c r="F5" s="64">
        <v>1</v>
      </c>
      <c r="G5" s="64">
        <f t="shared" si="0"/>
        <v>0.1</v>
      </c>
      <c r="H5">
        <f t="shared" si="2"/>
        <v>0.30000000000000004</v>
      </c>
    </row>
    <row r="6" spans="1:8" ht="33" customHeight="1" x14ac:dyDescent="0.25">
      <c r="A6" s="2" t="s">
        <v>31</v>
      </c>
      <c r="B6" s="7" t="s">
        <v>11</v>
      </c>
      <c r="C6" s="64">
        <f>0.1/2</f>
        <v>0.05</v>
      </c>
      <c r="D6" s="65">
        <v>3</v>
      </c>
      <c r="E6" s="64">
        <f t="shared" si="1"/>
        <v>0.15000000000000002</v>
      </c>
      <c r="F6" s="64">
        <v>4</v>
      </c>
      <c r="G6" s="64">
        <f t="shared" si="0"/>
        <v>0.2</v>
      </c>
      <c r="H6">
        <f t="shared" si="2"/>
        <v>-4.9999999999999989E-2</v>
      </c>
    </row>
    <row r="7" spans="1:8" ht="33" customHeight="1" x14ac:dyDescent="0.25">
      <c r="A7" s="2" t="s">
        <v>32</v>
      </c>
      <c r="B7" s="7" t="s">
        <v>12</v>
      </c>
      <c r="C7" s="64">
        <f>0.15/2</f>
        <v>7.4999999999999997E-2</v>
      </c>
      <c r="D7" s="65">
        <v>2</v>
      </c>
      <c r="E7" s="64">
        <f t="shared" si="1"/>
        <v>0.15</v>
      </c>
      <c r="F7" s="64">
        <v>2</v>
      </c>
      <c r="G7" s="64">
        <f t="shared" si="0"/>
        <v>0.15</v>
      </c>
      <c r="H7">
        <f t="shared" si="2"/>
        <v>0</v>
      </c>
    </row>
    <row r="8" spans="1:8" ht="33" customHeight="1" x14ac:dyDescent="0.25">
      <c r="A8" s="2" t="s">
        <v>33</v>
      </c>
      <c r="B8" s="7" t="s">
        <v>13</v>
      </c>
      <c r="C8" s="64">
        <f>0.1/2</f>
        <v>0.05</v>
      </c>
      <c r="D8" s="65">
        <v>3</v>
      </c>
      <c r="E8" s="64">
        <f t="shared" si="1"/>
        <v>0.15000000000000002</v>
      </c>
      <c r="F8" s="64">
        <v>4</v>
      </c>
      <c r="G8" s="64">
        <f t="shared" si="0"/>
        <v>0.2</v>
      </c>
      <c r="H8">
        <f t="shared" si="2"/>
        <v>-4.9999999999999989E-2</v>
      </c>
    </row>
    <row r="9" spans="1:8" ht="33" customHeight="1" x14ac:dyDescent="0.25">
      <c r="A9" s="2" t="s">
        <v>34</v>
      </c>
      <c r="B9" s="7" t="s">
        <v>17</v>
      </c>
      <c r="C9" s="64">
        <f>0.3/2</f>
        <v>0.15</v>
      </c>
      <c r="D9" s="65">
        <v>4</v>
      </c>
      <c r="E9" s="64">
        <f t="shared" si="1"/>
        <v>0.6</v>
      </c>
      <c r="F9" s="64">
        <v>4</v>
      </c>
      <c r="G9" s="64">
        <f t="shared" si="0"/>
        <v>0.6</v>
      </c>
      <c r="H9">
        <f t="shared" si="2"/>
        <v>0</v>
      </c>
    </row>
    <row r="10" spans="1:8" ht="33" customHeight="1" x14ac:dyDescent="0.25">
      <c r="A10" s="2" t="s">
        <v>35</v>
      </c>
      <c r="B10" s="7" t="s">
        <v>18</v>
      </c>
      <c r="C10" s="64">
        <f>0.1/2</f>
        <v>0.05</v>
      </c>
      <c r="D10" s="65">
        <v>3</v>
      </c>
      <c r="E10" s="64">
        <f t="shared" si="1"/>
        <v>0.15000000000000002</v>
      </c>
      <c r="F10" s="64">
        <v>4</v>
      </c>
      <c r="G10" s="64">
        <f t="shared" si="0"/>
        <v>0.2</v>
      </c>
      <c r="H10">
        <f t="shared" si="2"/>
        <v>-4.9999999999999989E-2</v>
      </c>
    </row>
    <row r="11" spans="1:8" ht="33" customHeight="1" x14ac:dyDescent="0.25">
      <c r="A11" s="2" t="s">
        <v>36</v>
      </c>
      <c r="B11" s="7" t="s">
        <v>19</v>
      </c>
      <c r="C11" s="64">
        <f>0.15/2</f>
        <v>7.4999999999999997E-2</v>
      </c>
      <c r="D11" s="65">
        <v>4</v>
      </c>
      <c r="E11" s="64">
        <f t="shared" si="1"/>
        <v>0.3</v>
      </c>
      <c r="F11" s="64">
        <v>3</v>
      </c>
      <c r="G11" s="64">
        <f t="shared" si="0"/>
        <v>0.22499999999999998</v>
      </c>
      <c r="H11">
        <f t="shared" si="2"/>
        <v>7.5000000000000011E-2</v>
      </c>
    </row>
    <row r="12" spans="1:8" ht="33" customHeight="1" x14ac:dyDescent="0.25">
      <c r="A12" s="2" t="s">
        <v>37</v>
      </c>
      <c r="B12" s="7" t="s">
        <v>22</v>
      </c>
      <c r="C12" s="64">
        <f>0.05/2</f>
        <v>2.5000000000000001E-2</v>
      </c>
      <c r="D12" s="65">
        <v>2</v>
      </c>
      <c r="E12" s="64">
        <f t="shared" si="1"/>
        <v>0.05</v>
      </c>
      <c r="F12" s="64">
        <v>4</v>
      </c>
      <c r="G12" s="64">
        <f t="shared" si="0"/>
        <v>0.1</v>
      </c>
      <c r="H12">
        <f t="shared" si="2"/>
        <v>-0.05</v>
      </c>
    </row>
    <row r="13" spans="1:8" ht="33" customHeight="1" x14ac:dyDescent="0.25">
      <c r="A13" s="2" t="s">
        <v>38</v>
      </c>
      <c r="B13" s="7" t="s">
        <v>23</v>
      </c>
      <c r="C13" s="64">
        <f>0.2/2</f>
        <v>0.1</v>
      </c>
      <c r="D13" s="65">
        <v>1</v>
      </c>
      <c r="E13" s="64">
        <f t="shared" si="1"/>
        <v>0.1</v>
      </c>
      <c r="F13" s="64">
        <v>4</v>
      </c>
      <c r="G13" s="64">
        <f t="shared" si="0"/>
        <v>0.4</v>
      </c>
      <c r="H13">
        <f t="shared" si="2"/>
        <v>-0.30000000000000004</v>
      </c>
    </row>
    <row r="14" spans="1:8" ht="33" customHeight="1" x14ac:dyDescent="0.25">
      <c r="A14" s="2" t="s">
        <v>39</v>
      </c>
      <c r="B14" s="7" t="s">
        <v>24</v>
      </c>
      <c r="C14" s="64">
        <f>0.2/2</f>
        <v>0.1</v>
      </c>
      <c r="D14" s="65">
        <v>1</v>
      </c>
      <c r="E14" s="64">
        <f>C14*D14</f>
        <v>0.1</v>
      </c>
      <c r="F14" s="64">
        <v>3</v>
      </c>
      <c r="G14" s="64">
        <f t="shared" si="0"/>
        <v>0.30000000000000004</v>
      </c>
      <c r="H14">
        <f t="shared" si="2"/>
        <v>-0.20000000000000004</v>
      </c>
    </row>
    <row r="15" spans="1:8" ht="33" customHeight="1" x14ac:dyDescent="0.25">
      <c r="A15" s="2"/>
      <c r="B15" s="2"/>
      <c r="C15" s="64">
        <f>SUM(C3:C14)</f>
        <v>0.99999999999999989</v>
      </c>
      <c r="D15" s="64"/>
      <c r="E15" s="68">
        <f>SUM(E3:E14)</f>
        <v>3.0499999999999994</v>
      </c>
      <c r="F15" s="64"/>
      <c r="G15" s="68">
        <f>SUM(G3:G14)</f>
        <v>3.375</v>
      </c>
    </row>
    <row r="18" spans="2:2" x14ac:dyDescent="0.25">
      <c r="B18" t="s">
        <v>40</v>
      </c>
    </row>
    <row r="19" spans="2:2" x14ac:dyDescent="0.25">
      <c r="B19" t="s">
        <v>41</v>
      </c>
    </row>
    <row r="20" spans="2:2" x14ac:dyDescent="0.25">
      <c r="B20" t="s">
        <v>42</v>
      </c>
    </row>
    <row r="21" spans="2:2" x14ac:dyDescent="0.25">
      <c r="B21" t="s">
        <v>43</v>
      </c>
    </row>
    <row r="22" spans="2:2" x14ac:dyDescent="0.25">
      <c r="B22" t="s">
        <v>44</v>
      </c>
    </row>
    <row r="23" spans="2:2" x14ac:dyDescent="0.25">
      <c r="B23" t="s">
        <v>45</v>
      </c>
    </row>
    <row r="24" spans="2:2" x14ac:dyDescent="0.25">
      <c r="B24" t="s">
        <v>46</v>
      </c>
    </row>
    <row r="25" spans="2:2" x14ac:dyDescent="0.25">
      <c r="B25" t="s">
        <v>47</v>
      </c>
    </row>
    <row r="26" spans="2:2" x14ac:dyDescent="0.25">
      <c r="B26" t="s">
        <v>48</v>
      </c>
    </row>
  </sheetData>
  <mergeCells count="2">
    <mergeCell ref="D1:E1"/>
    <mergeCell ref="F1:G1"/>
  </mergeCells>
  <conditionalFormatting sqref="H1:H14">
    <cfRule type="cellIs" dxfId="0" priority="1" operator="lessThan">
      <formula>0</formula>
    </cfRule>
  </conditionalFormatting>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1281-F47D-4492-A794-D6EB4C597AEC}">
  <dimension ref="A1:F13"/>
  <sheetViews>
    <sheetView workbookViewId="0">
      <selection activeCell="B4" sqref="B4"/>
    </sheetView>
  </sheetViews>
  <sheetFormatPr baseColWidth="10" defaultColWidth="9.140625" defaultRowHeight="15" x14ac:dyDescent="0.25"/>
  <cols>
    <col min="1" max="1" width="4.28515625" customWidth="1"/>
    <col min="2" max="2" width="30.7109375" customWidth="1"/>
    <col min="3" max="3" width="4.28515625" customWidth="1"/>
    <col min="4" max="4" width="34.7109375" customWidth="1"/>
    <col min="5" max="5" width="4.28515625" customWidth="1"/>
    <col min="6" max="6" width="30.85546875" customWidth="1"/>
    <col min="7" max="8" width="9.140625" customWidth="1"/>
  </cols>
  <sheetData>
    <row r="1" spans="1:6" ht="15.75" thickBot="1" x14ac:dyDescent="0.3"/>
    <row r="2" spans="1:6" x14ac:dyDescent="0.25">
      <c r="C2" s="100" t="s">
        <v>49</v>
      </c>
      <c r="D2" s="101"/>
      <c r="E2" s="87" t="s">
        <v>21</v>
      </c>
      <c r="F2" s="88"/>
    </row>
    <row r="3" spans="1:6" ht="30" customHeight="1" x14ac:dyDescent="0.25">
      <c r="C3" s="69" t="s">
        <v>34</v>
      </c>
      <c r="D3" s="7" t="s">
        <v>17</v>
      </c>
      <c r="E3" s="2" t="s">
        <v>37</v>
      </c>
      <c r="F3" s="70" t="s">
        <v>22</v>
      </c>
    </row>
    <row r="4" spans="1:6" ht="30" customHeight="1" x14ac:dyDescent="0.25">
      <c r="C4" s="69" t="s">
        <v>35</v>
      </c>
      <c r="D4" s="7" t="s">
        <v>18</v>
      </c>
      <c r="E4" s="2" t="s">
        <v>38</v>
      </c>
      <c r="F4" s="70" t="s">
        <v>23</v>
      </c>
    </row>
    <row r="5" spans="1:6" ht="30" customHeight="1" thickBot="1" x14ac:dyDescent="0.3">
      <c r="C5" s="71" t="s">
        <v>36</v>
      </c>
      <c r="D5" s="72" t="s">
        <v>19</v>
      </c>
      <c r="E5" s="73" t="s">
        <v>39</v>
      </c>
      <c r="F5" s="74" t="s">
        <v>24</v>
      </c>
    </row>
    <row r="6" spans="1:6" x14ac:dyDescent="0.25">
      <c r="A6" s="98" t="s">
        <v>1</v>
      </c>
      <c r="B6" s="99"/>
      <c r="C6" s="89"/>
      <c r="D6" s="90"/>
      <c r="E6" s="90"/>
      <c r="F6" s="93"/>
    </row>
    <row r="7" spans="1:6" ht="47.25" customHeight="1" x14ac:dyDescent="0.25">
      <c r="A7" s="69" t="s">
        <v>28</v>
      </c>
      <c r="B7" s="70" t="s">
        <v>6</v>
      </c>
      <c r="C7" s="96" t="s">
        <v>50</v>
      </c>
      <c r="D7" s="94"/>
      <c r="E7" s="94" t="s">
        <v>51</v>
      </c>
      <c r="F7" s="95"/>
    </row>
    <row r="8" spans="1:6" ht="49.5" customHeight="1" x14ac:dyDescent="0.25">
      <c r="A8" s="69" t="s">
        <v>29</v>
      </c>
      <c r="B8" s="75" t="s">
        <v>7</v>
      </c>
      <c r="C8" s="96" t="s">
        <v>52</v>
      </c>
      <c r="D8" s="94"/>
      <c r="E8" s="94" t="s">
        <v>53</v>
      </c>
      <c r="F8" s="95"/>
    </row>
    <row r="9" spans="1:6" ht="63.75" customHeight="1" x14ac:dyDescent="0.25">
      <c r="A9" s="69" t="s">
        <v>30</v>
      </c>
      <c r="B9" s="70" t="s">
        <v>9</v>
      </c>
      <c r="C9" s="96" t="s">
        <v>54</v>
      </c>
      <c r="D9" s="94"/>
      <c r="E9" s="94" t="s">
        <v>55</v>
      </c>
      <c r="F9" s="95"/>
    </row>
    <row r="10" spans="1:6" x14ac:dyDescent="0.25">
      <c r="A10" s="102" t="s">
        <v>10</v>
      </c>
      <c r="B10" s="103"/>
      <c r="C10" s="91"/>
      <c r="D10" s="92"/>
      <c r="E10" s="92"/>
      <c r="F10" s="104"/>
    </row>
    <row r="11" spans="1:6" ht="42.75" customHeight="1" x14ac:dyDescent="0.25">
      <c r="A11" s="69" t="s">
        <v>31</v>
      </c>
      <c r="B11" s="70" t="s">
        <v>11</v>
      </c>
      <c r="C11" s="96" t="s">
        <v>56</v>
      </c>
      <c r="D11" s="94"/>
      <c r="E11" s="94" t="s">
        <v>57</v>
      </c>
      <c r="F11" s="95"/>
    </row>
    <row r="12" spans="1:6" ht="47.25" customHeight="1" x14ac:dyDescent="0.25">
      <c r="A12" s="69" t="s">
        <v>32</v>
      </c>
      <c r="B12" s="70" t="s">
        <v>12</v>
      </c>
      <c r="C12" s="96" t="s">
        <v>58</v>
      </c>
      <c r="D12" s="94"/>
      <c r="E12" s="94" t="s">
        <v>59</v>
      </c>
      <c r="F12" s="95"/>
    </row>
    <row r="13" spans="1:6" ht="63.75" customHeight="1" thickBot="1" x14ac:dyDescent="0.3">
      <c r="A13" s="71" t="s">
        <v>33</v>
      </c>
      <c r="B13" s="74" t="s">
        <v>13</v>
      </c>
      <c r="C13" s="97" t="s">
        <v>60</v>
      </c>
      <c r="D13" s="85"/>
      <c r="E13" s="85" t="s">
        <v>61</v>
      </c>
      <c r="F13" s="86"/>
    </row>
  </sheetData>
  <mergeCells count="20">
    <mergeCell ref="A6:B6"/>
    <mergeCell ref="C2:D2"/>
    <mergeCell ref="A10:B10"/>
    <mergeCell ref="E10:F10"/>
    <mergeCell ref="E13:F13"/>
    <mergeCell ref="E2:F2"/>
    <mergeCell ref="C6:D6"/>
    <mergeCell ref="C10:D10"/>
    <mergeCell ref="E6:F6"/>
    <mergeCell ref="E7:F7"/>
    <mergeCell ref="C7:D7"/>
    <mergeCell ref="C8:D8"/>
    <mergeCell ref="E8:F8"/>
    <mergeCell ref="C9:D9"/>
    <mergeCell ref="E9:F9"/>
    <mergeCell ref="C13:D13"/>
    <mergeCell ref="C12:D12"/>
    <mergeCell ref="C11:D11"/>
    <mergeCell ref="E11:F11"/>
    <mergeCell ref="E12:F12"/>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CF982-AEF0-402A-A9F9-8F49454FF108}">
  <dimension ref="A1:I43"/>
  <sheetViews>
    <sheetView topLeftCell="A21" workbookViewId="0">
      <selection activeCell="I36" sqref="I36"/>
    </sheetView>
  </sheetViews>
  <sheetFormatPr baseColWidth="10" defaultColWidth="9.140625" defaultRowHeight="15" x14ac:dyDescent="0.25"/>
  <cols>
    <col min="1" max="1" width="9.140625" style="17" customWidth="1"/>
    <col min="2" max="2" width="9.42578125" style="17" bestFit="1" customWidth="1"/>
    <col min="3" max="3" width="11" style="17" customWidth="1"/>
    <col min="4" max="5" width="9.42578125" style="17" customWidth="1"/>
    <col min="6" max="6" width="19.85546875" customWidth="1"/>
    <col min="7" max="7" width="20.5703125" customWidth="1"/>
    <col min="8" max="8" width="15" customWidth="1"/>
    <col min="9" max="9" width="19.5703125" customWidth="1"/>
  </cols>
  <sheetData>
    <row r="1" spans="1:9" ht="24" customHeight="1" x14ac:dyDescent="0.25">
      <c r="A1" s="105" t="s">
        <v>62</v>
      </c>
      <c r="B1" s="105"/>
      <c r="C1" s="105"/>
    </row>
    <row r="2" spans="1:9" ht="45" x14ac:dyDescent="0.25">
      <c r="A2" s="33" t="s">
        <v>63</v>
      </c>
      <c r="B2" s="34" t="s">
        <v>64</v>
      </c>
      <c r="C2" s="34" t="s">
        <v>65</v>
      </c>
      <c r="D2" s="23"/>
      <c r="F2" s="10" t="s">
        <v>66</v>
      </c>
      <c r="G2" s="11" t="s">
        <v>67</v>
      </c>
      <c r="H2" s="12" t="s">
        <v>68</v>
      </c>
      <c r="I2" s="13" t="s">
        <v>69</v>
      </c>
    </row>
    <row r="3" spans="1:9" x14ac:dyDescent="0.25">
      <c r="A3" s="18">
        <v>2006</v>
      </c>
      <c r="B3" s="19">
        <v>81.400000000000006</v>
      </c>
      <c r="C3" s="17" t="s">
        <v>70</v>
      </c>
      <c r="E3" s="17">
        <v>1</v>
      </c>
      <c r="F3" s="14" t="s">
        <v>71</v>
      </c>
      <c r="G3" s="15">
        <v>10989000</v>
      </c>
      <c r="H3">
        <f>C6</f>
        <v>100</v>
      </c>
      <c r="I3" s="20">
        <f>H3*G3/100</f>
        <v>10989000</v>
      </c>
    </row>
    <row r="4" spans="1:9" x14ac:dyDescent="0.25">
      <c r="A4" s="21">
        <v>2007</v>
      </c>
      <c r="B4" s="22">
        <v>83.3</v>
      </c>
      <c r="C4" s="17" t="s">
        <v>70</v>
      </c>
      <c r="E4" s="17">
        <v>2</v>
      </c>
      <c r="F4" s="14" t="s">
        <v>72</v>
      </c>
      <c r="G4" s="15">
        <v>22577000</v>
      </c>
      <c r="H4">
        <f t="shared" ref="H4:H11" si="0">C7</f>
        <v>102.50284414106939</v>
      </c>
      <c r="I4" s="20">
        <f t="shared" ref="I4:I11" si="1">H4*G4/100</f>
        <v>23142067.121729236</v>
      </c>
    </row>
    <row r="5" spans="1:9" ht="15.75" thickBot="1" x14ac:dyDescent="0.3">
      <c r="A5" s="18">
        <v>2008</v>
      </c>
      <c r="B5" s="19">
        <v>86.2</v>
      </c>
      <c r="C5" s="24" t="s">
        <v>70</v>
      </c>
      <c r="E5" s="17">
        <v>3</v>
      </c>
      <c r="F5" s="14" t="s">
        <v>73</v>
      </c>
      <c r="G5" s="15">
        <v>41017000</v>
      </c>
      <c r="H5">
        <f t="shared" si="0"/>
        <v>106.48464163822524</v>
      </c>
      <c r="I5" s="20">
        <f t="shared" si="1"/>
        <v>43676805.460750848</v>
      </c>
    </row>
    <row r="6" spans="1:9" ht="15.75" thickBot="1" x14ac:dyDescent="0.3">
      <c r="A6" s="18">
        <v>2009</v>
      </c>
      <c r="B6" s="19">
        <v>87.9</v>
      </c>
      <c r="C6" s="32">
        <f>100</f>
        <v>100</v>
      </c>
      <c r="E6" s="17">
        <v>4</v>
      </c>
      <c r="F6" s="14" t="s">
        <v>74</v>
      </c>
      <c r="G6" s="15">
        <v>56809000</v>
      </c>
      <c r="H6">
        <f t="shared" si="0"/>
        <v>109.21501706484641</v>
      </c>
      <c r="I6" s="20">
        <f t="shared" si="1"/>
        <v>62043959.044368595</v>
      </c>
    </row>
    <row r="7" spans="1:9" ht="15.75" thickBot="1" x14ac:dyDescent="0.3">
      <c r="A7" s="18">
        <v>2010</v>
      </c>
      <c r="B7" s="19">
        <v>90.1</v>
      </c>
      <c r="C7" s="17">
        <f>B7*C6/B6</f>
        <v>102.50284414106939</v>
      </c>
      <c r="E7" s="17">
        <v>5</v>
      </c>
      <c r="F7" s="14" t="s">
        <v>75</v>
      </c>
      <c r="G7" s="15">
        <v>65736000</v>
      </c>
      <c r="H7">
        <f t="shared" si="0"/>
        <v>111.71786120591581</v>
      </c>
      <c r="I7" s="20">
        <f t="shared" si="1"/>
        <v>73438853.242320821</v>
      </c>
    </row>
    <row r="8" spans="1:9" ht="15.75" thickBot="1" x14ac:dyDescent="0.3">
      <c r="A8" s="18">
        <v>2011</v>
      </c>
      <c r="B8" s="19">
        <v>93.6</v>
      </c>
      <c r="C8" s="17">
        <f t="shared" ref="C8:C17" si="2">B8*C7/B7</f>
        <v>106.48464163822524</v>
      </c>
      <c r="E8" s="17">
        <v>6</v>
      </c>
      <c r="F8" s="14" t="s">
        <v>76</v>
      </c>
      <c r="G8" s="15">
        <v>81649000</v>
      </c>
      <c r="H8">
        <f t="shared" si="0"/>
        <v>113.31058020477813</v>
      </c>
      <c r="I8" s="20">
        <f t="shared" si="1"/>
        <v>92516955.631399304</v>
      </c>
    </row>
    <row r="9" spans="1:9" ht="15.75" thickBot="1" x14ac:dyDescent="0.3">
      <c r="A9" s="18">
        <v>2012</v>
      </c>
      <c r="B9" s="19">
        <v>96</v>
      </c>
      <c r="C9" s="17">
        <f t="shared" si="2"/>
        <v>109.21501706484641</v>
      </c>
      <c r="E9" s="17">
        <v>7</v>
      </c>
      <c r="F9" s="14" t="s">
        <v>77</v>
      </c>
      <c r="G9" s="15">
        <v>95744000</v>
      </c>
      <c r="H9">
        <f t="shared" si="0"/>
        <v>113.76564277588166</v>
      </c>
      <c r="I9" s="20">
        <f t="shared" si="1"/>
        <v>108923777.01934013</v>
      </c>
    </row>
    <row r="10" spans="1:9" ht="15.75" thickBot="1" x14ac:dyDescent="0.3">
      <c r="A10" s="18">
        <v>2013</v>
      </c>
      <c r="B10" s="19">
        <v>98.2</v>
      </c>
      <c r="C10" s="17">
        <f t="shared" si="2"/>
        <v>111.71786120591581</v>
      </c>
      <c r="E10" s="17">
        <v>8</v>
      </c>
      <c r="F10" s="14" t="s">
        <v>78</v>
      </c>
      <c r="G10" s="15">
        <v>106172000</v>
      </c>
      <c r="H10">
        <f t="shared" si="0"/>
        <v>114.90329920364047</v>
      </c>
      <c r="I10" s="20">
        <f t="shared" si="1"/>
        <v>121995130.83048916</v>
      </c>
    </row>
    <row r="11" spans="1:9" ht="15.75" thickBot="1" x14ac:dyDescent="0.3">
      <c r="A11" s="18">
        <v>2014</v>
      </c>
      <c r="B11" s="19">
        <v>99.6</v>
      </c>
      <c r="C11" s="17">
        <f t="shared" si="2"/>
        <v>113.31058020477813</v>
      </c>
      <c r="E11" s="17">
        <v>9</v>
      </c>
      <c r="F11" s="14" t="s">
        <v>79</v>
      </c>
      <c r="G11" s="15">
        <v>125970000</v>
      </c>
      <c r="H11">
        <f t="shared" si="0"/>
        <v>117.86120591581339</v>
      </c>
      <c r="I11" s="20">
        <f t="shared" si="1"/>
        <v>148469761.09215012</v>
      </c>
    </row>
    <row r="12" spans="1:9" ht="15.75" thickBot="1" x14ac:dyDescent="0.3">
      <c r="A12" s="18">
        <v>2015</v>
      </c>
      <c r="B12" s="31">
        <v>100</v>
      </c>
      <c r="C12" s="17">
        <f t="shared" si="2"/>
        <v>113.76564277588166</v>
      </c>
      <c r="F12" s="14"/>
    </row>
    <row r="13" spans="1:9" ht="15.75" thickBot="1" x14ac:dyDescent="0.3">
      <c r="A13" s="18">
        <v>2016</v>
      </c>
      <c r="B13" s="19">
        <v>101</v>
      </c>
      <c r="C13" s="17">
        <f t="shared" si="2"/>
        <v>114.90329920364047</v>
      </c>
      <c r="E13" s="17">
        <v>12</v>
      </c>
      <c r="F13" s="14" t="s">
        <v>80</v>
      </c>
      <c r="G13" s="25">
        <v>158000000</v>
      </c>
      <c r="I13" s="28"/>
    </row>
    <row r="14" spans="1:9" ht="15.75" thickBot="1" x14ac:dyDescent="0.3">
      <c r="A14" s="18">
        <v>2017</v>
      </c>
      <c r="B14" s="19">
        <v>103.6</v>
      </c>
      <c r="C14" s="17">
        <f t="shared" si="2"/>
        <v>117.86120591581339</v>
      </c>
      <c r="D14"/>
      <c r="E14" s="17">
        <v>17</v>
      </c>
      <c r="F14" s="14" t="s">
        <v>81</v>
      </c>
      <c r="G14" s="25">
        <v>240000000</v>
      </c>
    </row>
    <row r="15" spans="1:9" x14ac:dyDescent="0.25">
      <c r="A15" s="18">
        <v>2018</v>
      </c>
      <c r="B15" s="19">
        <v>106</v>
      </c>
      <c r="C15" s="17">
        <f t="shared" si="2"/>
        <v>120.59158134243455</v>
      </c>
      <c r="D15"/>
      <c r="E15"/>
    </row>
    <row r="16" spans="1:9" x14ac:dyDescent="0.25">
      <c r="A16" s="18">
        <v>2019</v>
      </c>
      <c r="B16" s="19">
        <v>107.8</v>
      </c>
      <c r="C16" s="17">
        <f t="shared" si="2"/>
        <v>122.63936291240041</v>
      </c>
      <c r="D16"/>
      <c r="E16"/>
      <c r="F16" t="s">
        <v>82</v>
      </c>
    </row>
    <row r="17" spans="1:5" x14ac:dyDescent="0.25">
      <c r="A17" s="18">
        <v>2020</v>
      </c>
      <c r="B17" s="19">
        <v>108.9</v>
      </c>
      <c r="C17" s="17">
        <f t="shared" si="2"/>
        <v>123.89078498293513</v>
      </c>
      <c r="D17"/>
      <c r="E17"/>
    </row>
    <row r="18" spans="1:5" x14ac:dyDescent="0.25">
      <c r="B18" s="17" t="s">
        <v>83</v>
      </c>
      <c r="C18" s="16" t="s">
        <v>84</v>
      </c>
      <c r="D18"/>
      <c r="E18"/>
    </row>
    <row r="19" spans="1:5" x14ac:dyDescent="0.25">
      <c r="C19"/>
      <c r="D19"/>
      <c r="E19"/>
    </row>
    <row r="20" spans="1:5" x14ac:dyDescent="0.25">
      <c r="C20"/>
      <c r="D20"/>
      <c r="E20"/>
    </row>
    <row r="21" spans="1:5" x14ac:dyDescent="0.25">
      <c r="C21"/>
      <c r="D21"/>
      <c r="E21"/>
    </row>
    <row r="22" spans="1:5" x14ac:dyDescent="0.25">
      <c r="C22"/>
      <c r="D22"/>
      <c r="E22"/>
    </row>
    <row r="23" spans="1:5" x14ac:dyDescent="0.25">
      <c r="C23"/>
      <c r="D23"/>
      <c r="E23"/>
    </row>
    <row r="24" spans="1:5" x14ac:dyDescent="0.25">
      <c r="C24"/>
      <c r="D24"/>
      <c r="E24"/>
    </row>
    <row r="25" spans="1:5" x14ac:dyDescent="0.25">
      <c r="C25"/>
      <c r="D25"/>
      <c r="E25"/>
    </row>
    <row r="26" spans="1:5" x14ac:dyDescent="0.25">
      <c r="C26"/>
      <c r="D26"/>
      <c r="E26"/>
    </row>
    <row r="27" spans="1:5" x14ac:dyDescent="0.25">
      <c r="C27"/>
      <c r="D27"/>
      <c r="E27"/>
    </row>
    <row r="28" spans="1:5" x14ac:dyDescent="0.25">
      <c r="C28"/>
      <c r="D28"/>
      <c r="E28"/>
    </row>
    <row r="29" spans="1:5" x14ac:dyDescent="0.25">
      <c r="C29"/>
      <c r="D29"/>
      <c r="E29"/>
    </row>
    <row r="30" spans="1:5" x14ac:dyDescent="0.25">
      <c r="C30"/>
      <c r="D30"/>
      <c r="E30"/>
    </row>
    <row r="31" spans="1:5" x14ac:dyDescent="0.25">
      <c r="C31"/>
      <c r="D31"/>
      <c r="E31"/>
    </row>
    <row r="32" spans="1:5" x14ac:dyDescent="0.25">
      <c r="C32"/>
      <c r="D32"/>
      <c r="E32"/>
    </row>
    <row r="33" spans="3:5" x14ac:dyDescent="0.25">
      <c r="C33"/>
      <c r="D33"/>
      <c r="E33"/>
    </row>
    <row r="34" spans="3:5" x14ac:dyDescent="0.25">
      <c r="C34"/>
      <c r="D34"/>
      <c r="E34"/>
    </row>
    <row r="35" spans="3:5" x14ac:dyDescent="0.25">
      <c r="C35"/>
      <c r="D35"/>
      <c r="E35"/>
    </row>
    <row r="36" spans="3:5" x14ac:dyDescent="0.25">
      <c r="C36"/>
      <c r="D36"/>
      <c r="E36"/>
    </row>
    <row r="37" spans="3:5" x14ac:dyDescent="0.25">
      <c r="C37"/>
      <c r="D37"/>
      <c r="E37"/>
    </row>
    <row r="38" spans="3:5" x14ac:dyDescent="0.25">
      <c r="C38"/>
      <c r="D38"/>
      <c r="E38"/>
    </row>
    <row r="39" spans="3:5" x14ac:dyDescent="0.25">
      <c r="C39"/>
      <c r="D39"/>
      <c r="E39"/>
    </row>
    <row r="40" spans="3:5" x14ac:dyDescent="0.25">
      <c r="C40"/>
      <c r="D40"/>
      <c r="E40"/>
    </row>
    <row r="41" spans="3:5" x14ac:dyDescent="0.25">
      <c r="C41"/>
      <c r="D41"/>
      <c r="E41"/>
    </row>
    <row r="42" spans="3:5" x14ac:dyDescent="0.25">
      <c r="C42"/>
      <c r="D42"/>
      <c r="E42"/>
    </row>
    <row r="43" spans="3:5" x14ac:dyDescent="0.25">
      <c r="C43"/>
      <c r="D43"/>
      <c r="E43"/>
    </row>
  </sheetData>
  <mergeCells count="1">
    <mergeCell ref="A1:C1"/>
  </mergeCells>
  <hyperlinks>
    <hyperlink ref="C18" r:id="rId1" xr:uid="{4C2C038D-C3D9-4A65-8957-350A51F83186}"/>
  </hyperlinks>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36B5D-9764-433C-82E2-F6FDB3557C6E}">
  <dimension ref="B1:P26"/>
  <sheetViews>
    <sheetView workbookViewId="0">
      <selection activeCell="E9" sqref="E9"/>
    </sheetView>
  </sheetViews>
  <sheetFormatPr baseColWidth="10" defaultColWidth="9.140625" defaultRowHeight="15" x14ac:dyDescent="0.25"/>
  <cols>
    <col min="2" max="2" width="37.42578125" bestFit="1" customWidth="1"/>
  </cols>
  <sheetData>
    <row r="1" spans="2:3" x14ac:dyDescent="0.25">
      <c r="B1" s="80" t="s">
        <v>15</v>
      </c>
      <c r="C1" s="80"/>
    </row>
    <row r="3" spans="2:3" x14ac:dyDescent="0.25">
      <c r="B3" s="79" t="s">
        <v>85</v>
      </c>
    </row>
    <row r="4" spans="2:3" x14ac:dyDescent="0.25">
      <c r="B4" t="s">
        <v>86</v>
      </c>
      <c r="C4">
        <v>5</v>
      </c>
    </row>
    <row r="5" spans="2:3" x14ac:dyDescent="0.25">
      <c r="B5" t="s">
        <v>87</v>
      </c>
      <c r="C5">
        <v>4</v>
      </c>
    </row>
    <row r="6" spans="2:3" x14ac:dyDescent="0.25">
      <c r="B6" t="s">
        <v>88</v>
      </c>
      <c r="C6">
        <v>5</v>
      </c>
    </row>
    <row r="7" spans="2:3" x14ac:dyDescent="0.25">
      <c r="C7" s="26">
        <f xml:space="preserve"> SUM(C4:C6)/3</f>
        <v>4.666666666666667</v>
      </c>
    </row>
    <row r="8" spans="2:3" x14ac:dyDescent="0.25">
      <c r="B8" s="79" t="s">
        <v>89</v>
      </c>
    </row>
    <row r="9" spans="2:3" x14ac:dyDescent="0.25">
      <c r="B9" t="s">
        <v>90</v>
      </c>
      <c r="C9">
        <v>5</v>
      </c>
    </row>
    <row r="10" spans="2:3" x14ac:dyDescent="0.25">
      <c r="B10" t="s">
        <v>91</v>
      </c>
      <c r="C10">
        <v>5</v>
      </c>
    </row>
    <row r="11" spans="2:3" x14ac:dyDescent="0.25">
      <c r="B11" t="s">
        <v>92</v>
      </c>
      <c r="C11">
        <v>5</v>
      </c>
    </row>
    <row r="12" spans="2:3" x14ac:dyDescent="0.25">
      <c r="C12" s="27">
        <f xml:space="preserve"> SUM(C9:C11)/3</f>
        <v>5</v>
      </c>
    </row>
    <row r="13" spans="2:3" x14ac:dyDescent="0.25">
      <c r="B13" s="79" t="s">
        <v>93</v>
      </c>
    </row>
    <row r="14" spans="2:3" x14ac:dyDescent="0.25">
      <c r="B14" t="s">
        <v>94</v>
      </c>
      <c r="C14">
        <v>-1</v>
      </c>
    </row>
    <row r="15" spans="2:3" x14ac:dyDescent="0.25">
      <c r="B15" t="s">
        <v>95</v>
      </c>
      <c r="C15">
        <v>0</v>
      </c>
    </row>
    <row r="16" spans="2:3" ht="30" x14ac:dyDescent="0.25">
      <c r="B16" s="3" t="s">
        <v>96</v>
      </c>
      <c r="C16">
        <v>-1</v>
      </c>
    </row>
    <row r="17" spans="2:16" x14ac:dyDescent="0.25">
      <c r="C17" s="26">
        <f xml:space="preserve"> SUM(C14:C16)/3</f>
        <v>-0.66666666666666663</v>
      </c>
    </row>
    <row r="18" spans="2:16" ht="18" customHeight="1" x14ac:dyDescent="0.25">
      <c r="B18" s="79" t="s">
        <v>97</v>
      </c>
      <c r="H18" s="3"/>
      <c r="I18" s="3"/>
      <c r="J18" s="3"/>
      <c r="K18" s="3"/>
      <c r="L18" s="3"/>
      <c r="M18" s="3"/>
      <c r="N18" s="3"/>
      <c r="O18" s="3"/>
      <c r="P18" s="3"/>
    </row>
    <row r="19" spans="2:16" x14ac:dyDescent="0.25">
      <c r="B19" t="s">
        <v>98</v>
      </c>
      <c r="C19">
        <v>-1</v>
      </c>
      <c r="H19" s="3"/>
      <c r="I19" s="3"/>
      <c r="J19" s="3"/>
      <c r="K19" s="3"/>
      <c r="L19" s="3"/>
      <c r="M19" s="3"/>
      <c r="N19" s="3"/>
      <c r="O19" s="3"/>
      <c r="P19" s="3"/>
    </row>
    <row r="20" spans="2:16" x14ac:dyDescent="0.25">
      <c r="B20" t="s">
        <v>99</v>
      </c>
      <c r="C20">
        <v>0</v>
      </c>
      <c r="H20" s="3"/>
      <c r="I20" s="3"/>
      <c r="J20" s="3"/>
      <c r="K20" s="3"/>
      <c r="L20" s="3"/>
      <c r="M20" s="3"/>
      <c r="N20" s="3"/>
      <c r="O20" s="3"/>
      <c r="P20" s="3"/>
    </row>
    <row r="21" spans="2:16" x14ac:dyDescent="0.25">
      <c r="B21" t="s">
        <v>100</v>
      </c>
      <c r="C21">
        <v>0</v>
      </c>
      <c r="H21" s="3"/>
      <c r="I21" s="3"/>
      <c r="J21" s="3"/>
      <c r="K21" s="3"/>
      <c r="L21" s="3"/>
      <c r="M21" s="3"/>
      <c r="N21" s="3"/>
      <c r="O21" s="3"/>
      <c r="P21" s="3"/>
    </row>
    <row r="22" spans="2:16" x14ac:dyDescent="0.25">
      <c r="C22" s="26">
        <f xml:space="preserve"> SUM(C19:C21)/3</f>
        <v>-0.33333333333333331</v>
      </c>
      <c r="H22" s="3"/>
      <c r="I22" s="3"/>
      <c r="J22" s="3"/>
      <c r="K22" s="3"/>
      <c r="L22" s="3"/>
      <c r="M22" s="3"/>
      <c r="N22" s="3"/>
      <c r="O22" s="3"/>
      <c r="P22" s="3"/>
    </row>
    <row r="24" spans="2:16" x14ac:dyDescent="0.25">
      <c r="C24" s="106" t="s">
        <v>101</v>
      </c>
      <c r="D24" s="106"/>
    </row>
    <row r="25" spans="2:16" x14ac:dyDescent="0.25">
      <c r="C25" s="78" t="s">
        <v>102</v>
      </c>
      <c r="D25" s="77">
        <f xml:space="preserve"> C7 + C17</f>
        <v>4</v>
      </c>
    </row>
    <row r="26" spans="2:16" x14ac:dyDescent="0.25">
      <c r="C26" s="78" t="s">
        <v>103</v>
      </c>
      <c r="D26" s="77">
        <f xml:space="preserve"> C12 +C22</f>
        <v>4.666666666666667</v>
      </c>
    </row>
  </sheetData>
  <mergeCells count="1">
    <mergeCell ref="C24:D2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9E5B-DADA-4C46-BE1F-D64804A3E28B}">
  <dimension ref="A1:Q168"/>
  <sheetViews>
    <sheetView topLeftCell="G42" workbookViewId="0">
      <selection activeCell="J49" sqref="J49"/>
    </sheetView>
  </sheetViews>
  <sheetFormatPr baseColWidth="10" defaultColWidth="11.42578125" defaultRowHeight="15" x14ac:dyDescent="0.25"/>
  <cols>
    <col min="1" max="1" width="11.5703125" bestFit="1" customWidth="1"/>
    <col min="2" max="2" width="16.140625" customWidth="1"/>
    <col min="3" max="3" width="16.28515625" customWidth="1"/>
    <col min="4" max="4" width="7.42578125" customWidth="1"/>
    <col min="5" max="5" width="4.5703125" customWidth="1"/>
    <col min="6" max="6" width="14.5703125" customWidth="1"/>
    <col min="7" max="7" width="23.85546875" customWidth="1"/>
    <col min="8" max="8" width="14.140625" customWidth="1"/>
    <col min="9" max="9" width="18.85546875" customWidth="1"/>
    <col min="11" max="11" width="14" customWidth="1"/>
    <col min="12" max="12" width="13.140625" customWidth="1"/>
  </cols>
  <sheetData>
    <row r="1" spans="1:12" x14ac:dyDescent="0.25">
      <c r="A1" s="107" t="s">
        <v>62</v>
      </c>
      <c r="B1" s="107"/>
      <c r="C1" s="107"/>
      <c r="F1" s="41"/>
      <c r="G1" s="62" t="s">
        <v>104</v>
      </c>
      <c r="I1" s="62" t="s">
        <v>105</v>
      </c>
      <c r="J1" t="s">
        <v>83</v>
      </c>
      <c r="K1" s="16" t="s">
        <v>106</v>
      </c>
    </row>
    <row r="2" spans="1:12" ht="30" x14ac:dyDescent="0.25">
      <c r="A2" s="24" t="s">
        <v>63</v>
      </c>
      <c r="B2" s="43" t="s">
        <v>64</v>
      </c>
      <c r="C2" s="43" t="s">
        <v>65</v>
      </c>
      <c r="E2" t="s">
        <v>107</v>
      </c>
      <c r="F2" s="39" t="s">
        <v>66</v>
      </c>
      <c r="G2" s="42" t="s">
        <v>108</v>
      </c>
      <c r="H2" s="61" t="s">
        <v>68</v>
      </c>
      <c r="I2" s="42" t="s">
        <v>108</v>
      </c>
    </row>
    <row r="3" spans="1:12" x14ac:dyDescent="0.25">
      <c r="A3" s="36">
        <v>2006</v>
      </c>
      <c r="B3" s="37">
        <v>81.400000000000006</v>
      </c>
      <c r="C3" s="24" t="s">
        <v>70</v>
      </c>
      <c r="E3">
        <v>1</v>
      </c>
      <c r="F3" s="51">
        <v>2009</v>
      </c>
      <c r="G3" s="52">
        <v>1811672</v>
      </c>
      <c r="H3" s="38">
        <v>100</v>
      </c>
      <c r="I3" s="50">
        <f>G3/(H3/100)</f>
        <v>1811672</v>
      </c>
    </row>
    <row r="4" spans="1:12" x14ac:dyDescent="0.25">
      <c r="A4" s="44">
        <v>2007</v>
      </c>
      <c r="B4" s="45">
        <v>83.3</v>
      </c>
      <c r="C4" s="24" t="s">
        <v>70</v>
      </c>
      <c r="E4">
        <v>2</v>
      </c>
      <c r="F4" s="51">
        <v>2010</v>
      </c>
      <c r="G4" s="52">
        <v>1849247</v>
      </c>
      <c r="H4" s="40">
        <v>102.50284414106939</v>
      </c>
      <c r="I4" s="50">
        <f t="shared" ref="I4:I13" si="0">G4/(H4/100)</f>
        <v>1804093.3551609325</v>
      </c>
    </row>
    <row r="5" spans="1:12" x14ac:dyDescent="0.25">
      <c r="A5" s="36">
        <v>2008</v>
      </c>
      <c r="B5" s="37">
        <v>86.2</v>
      </c>
      <c r="C5" s="24" t="s">
        <v>70</v>
      </c>
      <c r="E5">
        <v>3</v>
      </c>
      <c r="F5" s="51">
        <v>2011</v>
      </c>
      <c r="G5" s="52">
        <v>1872838</v>
      </c>
      <c r="H5" s="40">
        <v>106.48464163822524</v>
      </c>
      <c r="I5" s="50">
        <f t="shared" si="0"/>
        <v>1758786.9679487182</v>
      </c>
    </row>
    <row r="6" spans="1:12" x14ac:dyDescent="0.25">
      <c r="A6" s="36">
        <v>2009</v>
      </c>
      <c r="B6" s="37">
        <v>87.9</v>
      </c>
      <c r="C6" s="55">
        <f>100</f>
        <v>100</v>
      </c>
      <c r="E6">
        <v>4</v>
      </c>
      <c r="F6" s="51">
        <v>2012</v>
      </c>
      <c r="G6" s="52">
        <v>1899626</v>
      </c>
      <c r="H6" s="40">
        <v>109.21501706484642</v>
      </c>
      <c r="I6" s="50">
        <f t="shared" si="0"/>
        <v>1739345.0562499999</v>
      </c>
    </row>
    <row r="7" spans="1:12" x14ac:dyDescent="0.25">
      <c r="A7" s="36">
        <v>2010</v>
      </c>
      <c r="B7" s="37">
        <v>90.1</v>
      </c>
      <c r="C7" s="24">
        <f t="shared" ref="C7:C11" si="1">B7/B$6*100</f>
        <v>102.50284414106939</v>
      </c>
      <c r="E7">
        <v>5</v>
      </c>
      <c r="F7" s="51">
        <v>2013</v>
      </c>
      <c r="G7" s="52">
        <v>1941155</v>
      </c>
      <c r="H7" s="40">
        <v>111.7178612059158</v>
      </c>
      <c r="I7" s="50">
        <f t="shared" si="0"/>
        <v>1737551.1659877803</v>
      </c>
    </row>
    <row r="8" spans="1:12" x14ac:dyDescent="0.25">
      <c r="A8" s="36">
        <v>2011</v>
      </c>
      <c r="B8" s="37">
        <v>93.6</v>
      </c>
      <c r="C8" s="24">
        <f t="shared" si="1"/>
        <v>106.48464163822524</v>
      </c>
      <c r="E8">
        <v>6</v>
      </c>
      <c r="F8" s="51">
        <v>2014</v>
      </c>
      <c r="G8" s="52">
        <v>1996725</v>
      </c>
      <c r="H8" s="40">
        <v>113.31058020477813</v>
      </c>
      <c r="I8" s="50">
        <f t="shared" si="0"/>
        <v>1762169.9548192774</v>
      </c>
    </row>
    <row r="9" spans="1:12" x14ac:dyDescent="0.25">
      <c r="A9" s="36">
        <v>2012</v>
      </c>
      <c r="B9" s="37">
        <v>96</v>
      </c>
      <c r="C9" s="24">
        <f t="shared" si="1"/>
        <v>109.21501706484642</v>
      </c>
      <c r="E9">
        <v>7</v>
      </c>
      <c r="F9" s="51">
        <v>2015</v>
      </c>
      <c r="G9" s="52">
        <v>2043909</v>
      </c>
      <c r="H9" s="40">
        <v>113.76564277588169</v>
      </c>
      <c r="I9" s="50">
        <f>G9/(H9/100)</f>
        <v>1796596.0109999999</v>
      </c>
    </row>
    <row r="10" spans="1:12" x14ac:dyDescent="0.25">
      <c r="A10" s="36">
        <v>2013</v>
      </c>
      <c r="B10" s="37">
        <v>98.2</v>
      </c>
      <c r="C10" s="24">
        <f t="shared" si="1"/>
        <v>111.7178612059158</v>
      </c>
      <c r="E10">
        <v>8</v>
      </c>
      <c r="F10" s="51">
        <v>2016</v>
      </c>
      <c r="G10" s="52">
        <v>2079113</v>
      </c>
      <c r="H10" s="40">
        <v>114.90329920364049</v>
      </c>
      <c r="I10" s="50">
        <f t="shared" si="0"/>
        <v>1809445.868316832</v>
      </c>
    </row>
    <row r="11" spans="1:12" x14ac:dyDescent="0.25">
      <c r="A11" s="36">
        <v>2014</v>
      </c>
      <c r="B11" s="37">
        <v>99.6</v>
      </c>
      <c r="C11" s="24">
        <f t="shared" si="1"/>
        <v>113.31058020477813</v>
      </c>
      <c r="E11">
        <v>9</v>
      </c>
      <c r="F11" s="51">
        <v>2017</v>
      </c>
      <c r="G11" s="52">
        <v>2115296</v>
      </c>
      <c r="H11" s="40">
        <v>117.86120591581341</v>
      </c>
      <c r="I11" s="50">
        <f t="shared" si="0"/>
        <v>1794734.7335907337</v>
      </c>
    </row>
    <row r="12" spans="1:12" x14ac:dyDescent="0.25">
      <c r="A12" s="36">
        <v>2015</v>
      </c>
      <c r="B12" s="56">
        <v>100</v>
      </c>
      <c r="C12" s="24">
        <f>B12/B$6*100</f>
        <v>113.76564277588169</v>
      </c>
      <c r="E12">
        <v>10</v>
      </c>
      <c r="F12" s="51">
        <v>2018</v>
      </c>
      <c r="G12" s="52">
        <v>2141792</v>
      </c>
      <c r="H12" s="35">
        <v>120.59158134243458</v>
      </c>
      <c r="I12" s="50">
        <f t="shared" si="0"/>
        <v>1776070.9132075473</v>
      </c>
    </row>
    <row r="13" spans="1:12" x14ac:dyDescent="0.25">
      <c r="A13" s="36">
        <v>2016</v>
      </c>
      <c r="B13" s="37">
        <v>101</v>
      </c>
      <c r="C13" s="24">
        <f t="shared" ref="C13:C17" si="2">B13/B$6*100</f>
        <v>114.90329920364049</v>
      </c>
      <c r="E13">
        <v>11</v>
      </c>
      <c r="F13" s="35">
        <v>2019</v>
      </c>
      <c r="G13" s="52">
        <v>2172511</v>
      </c>
      <c r="H13" s="49">
        <v>122.63936291240046</v>
      </c>
      <c r="I13" s="50">
        <f t="shared" si="0"/>
        <v>1771463.0510204083</v>
      </c>
    </row>
    <row r="14" spans="1:12" x14ac:dyDescent="0.25">
      <c r="A14" s="36">
        <v>2017</v>
      </c>
      <c r="B14" s="37">
        <v>103.6</v>
      </c>
      <c r="C14" s="24">
        <f t="shared" si="2"/>
        <v>117.86120591581341</v>
      </c>
      <c r="E14">
        <v>12</v>
      </c>
      <c r="F14" s="35">
        <v>2020</v>
      </c>
      <c r="G14" s="52">
        <v>1956992</v>
      </c>
      <c r="H14" s="49">
        <v>123.89078498293516</v>
      </c>
      <c r="I14" s="50">
        <f>G14/(H14/100)</f>
        <v>1579610.6225895316</v>
      </c>
    </row>
    <row r="15" spans="1:12" x14ac:dyDescent="0.25">
      <c r="A15" s="36">
        <v>2018</v>
      </c>
      <c r="B15" s="37">
        <v>106</v>
      </c>
      <c r="C15" s="24">
        <f t="shared" si="2"/>
        <v>120.59158134243458</v>
      </c>
      <c r="E15">
        <v>13</v>
      </c>
      <c r="F15" s="53">
        <v>2021</v>
      </c>
      <c r="G15" s="35" t="s">
        <v>70</v>
      </c>
      <c r="H15" s="35" t="s">
        <v>70</v>
      </c>
      <c r="I15" s="50">
        <f>(-2011.7*(E15*E15))+(18465*E15)+2000000</f>
        <v>1900067.7</v>
      </c>
    </row>
    <row r="16" spans="1:12" x14ac:dyDescent="0.25">
      <c r="A16" s="36">
        <v>2019</v>
      </c>
      <c r="B16" s="37">
        <v>107.8</v>
      </c>
      <c r="C16" s="24">
        <f t="shared" si="2"/>
        <v>122.63936291240046</v>
      </c>
      <c r="E16">
        <v>14</v>
      </c>
      <c r="F16" s="54">
        <v>2022</v>
      </c>
      <c r="G16" s="35" t="s">
        <v>70</v>
      </c>
      <c r="H16" s="35" t="s">
        <v>70</v>
      </c>
      <c r="I16" s="50">
        <f t="shared" ref="I16:I19" si="3">(-2011.7*(E16*E16))+(18465*E16)+2000000</f>
        <v>1864216.8</v>
      </c>
      <c r="L16" t="s">
        <v>109</v>
      </c>
    </row>
    <row r="17" spans="1:12" x14ac:dyDescent="0.25">
      <c r="A17" s="36">
        <v>2020</v>
      </c>
      <c r="B17" s="37">
        <v>108.9</v>
      </c>
      <c r="C17" s="24">
        <f t="shared" si="2"/>
        <v>123.89078498293516</v>
      </c>
      <c r="E17">
        <v>15</v>
      </c>
      <c r="F17" s="53">
        <v>2023</v>
      </c>
      <c r="G17" s="35" t="s">
        <v>70</v>
      </c>
      <c r="H17" s="35" t="s">
        <v>70</v>
      </c>
      <c r="I17" s="50">
        <f t="shared" si="3"/>
        <v>1824342.5</v>
      </c>
      <c r="K17" s="29">
        <v>39814</v>
      </c>
      <c r="L17" s="30">
        <v>11425377.5</v>
      </c>
    </row>
    <row r="18" spans="1:12" x14ac:dyDescent="0.25">
      <c r="A18" s="17" t="s">
        <v>83</v>
      </c>
      <c r="B18" s="109" t="s">
        <v>84</v>
      </c>
      <c r="C18" s="109"/>
      <c r="E18">
        <v>16</v>
      </c>
      <c r="F18" s="54">
        <v>2024</v>
      </c>
      <c r="G18" s="35" t="s">
        <v>70</v>
      </c>
      <c r="H18" s="35" t="s">
        <v>70</v>
      </c>
      <c r="I18" s="50">
        <f t="shared" si="3"/>
        <v>1780444.8</v>
      </c>
      <c r="K18" s="29">
        <v>40179</v>
      </c>
      <c r="L18" s="30">
        <v>11850337.800000001</v>
      </c>
    </row>
    <row r="19" spans="1:12" x14ac:dyDescent="0.25">
      <c r="B19" s="109"/>
      <c r="C19" s="109"/>
      <c r="E19">
        <v>17</v>
      </c>
      <c r="F19" s="53">
        <v>2025</v>
      </c>
      <c r="G19" s="35" t="s">
        <v>70</v>
      </c>
      <c r="H19" s="35" t="s">
        <v>70</v>
      </c>
      <c r="I19" s="50">
        <f t="shared" si="3"/>
        <v>1732523.7</v>
      </c>
      <c r="K19" s="29">
        <v>40544</v>
      </c>
      <c r="L19" s="30">
        <v>12377642.699999999</v>
      </c>
    </row>
    <row r="20" spans="1:12" x14ac:dyDescent="0.25">
      <c r="K20" s="29">
        <v>40909</v>
      </c>
      <c r="L20" s="30">
        <v>12976746</v>
      </c>
    </row>
    <row r="21" spans="1:12" x14ac:dyDescent="0.25">
      <c r="A21" s="108" t="s">
        <v>110</v>
      </c>
      <c r="B21" s="108"/>
      <c r="C21" s="108"/>
      <c r="K21" s="29">
        <v>41275</v>
      </c>
      <c r="L21" s="30">
        <v>13105884.1</v>
      </c>
    </row>
    <row r="22" spans="1:12" x14ac:dyDescent="0.25">
      <c r="B22" t="s">
        <v>111</v>
      </c>
      <c r="C22" t="s">
        <v>112</v>
      </c>
      <c r="K22" s="29">
        <v>41640</v>
      </c>
      <c r="L22" s="30">
        <v>13405383.1</v>
      </c>
    </row>
    <row r="23" spans="1:12" x14ac:dyDescent="0.25">
      <c r="A23" s="46" t="s">
        <v>113</v>
      </c>
      <c r="B23">
        <v>69.456148999999996</v>
      </c>
      <c r="C23" s="48">
        <v>100</v>
      </c>
      <c r="E23" t="s">
        <v>107</v>
      </c>
      <c r="F23" s="49" t="s">
        <v>66</v>
      </c>
      <c r="G23" s="63" t="s">
        <v>114</v>
      </c>
      <c r="H23" t="s">
        <v>112</v>
      </c>
      <c r="I23" s="63" t="s">
        <v>115</v>
      </c>
      <c r="K23" s="29">
        <v>42005</v>
      </c>
      <c r="L23" s="30">
        <v>13783087.5</v>
      </c>
    </row>
    <row r="24" spans="1:12" x14ac:dyDescent="0.25">
      <c r="A24" s="47">
        <v>39845</v>
      </c>
      <c r="B24">
        <v>69.609493999999998</v>
      </c>
      <c r="C24">
        <f t="shared" ref="C24:C55" si="4">B24/B$23*100</f>
        <v>100.22077958857179</v>
      </c>
      <c r="E24">
        <v>1</v>
      </c>
      <c r="F24" s="46" t="s">
        <v>116</v>
      </c>
      <c r="G24" s="59">
        <v>11655054.6</v>
      </c>
      <c r="H24">
        <v>100</v>
      </c>
      <c r="I24" s="59">
        <f>G24/(H24/100)</f>
        <v>11655054.6</v>
      </c>
      <c r="K24" s="29">
        <v>42370</v>
      </c>
      <c r="L24" s="30">
        <v>14080628.699999999</v>
      </c>
    </row>
    <row r="25" spans="1:12" x14ac:dyDescent="0.25">
      <c r="A25" s="47">
        <v>39873</v>
      </c>
      <c r="B25">
        <v>70.009950000000003</v>
      </c>
      <c r="C25">
        <f t="shared" si="4"/>
        <v>100.7973390520111</v>
      </c>
      <c r="E25">
        <v>2</v>
      </c>
      <c r="F25" s="46" t="s">
        <v>117</v>
      </c>
      <c r="G25" s="59">
        <v>11942363</v>
      </c>
      <c r="H25">
        <v>101.15013718943733</v>
      </c>
      <c r="I25" s="59">
        <f t="shared" ref="I25:I70" si="5">G25/(H25/100)</f>
        <v>11806571.233446719</v>
      </c>
      <c r="K25" s="29">
        <v>42736</v>
      </c>
      <c r="L25" s="30">
        <v>14471824</v>
      </c>
    </row>
    <row r="26" spans="1:12" x14ac:dyDescent="0.25">
      <c r="A26" s="46" t="s">
        <v>118</v>
      </c>
      <c r="B26">
        <v>70.254990000000006</v>
      </c>
      <c r="C26" s="57">
        <f t="shared" si="4"/>
        <v>101.15013718943733</v>
      </c>
      <c r="E26">
        <v>3</v>
      </c>
      <c r="F26" s="46" t="s">
        <v>119</v>
      </c>
      <c r="G26" s="59">
        <v>12197786.199999999</v>
      </c>
      <c r="H26">
        <v>101.3164665953478</v>
      </c>
      <c r="I26" s="59">
        <f t="shared" si="5"/>
        <v>12039292.930257095</v>
      </c>
    </row>
    <row r="27" spans="1:12" x14ac:dyDescent="0.25">
      <c r="A27" s="47">
        <v>39934</v>
      </c>
      <c r="B27">
        <v>70.050358000000003</v>
      </c>
      <c r="C27">
        <f t="shared" si="4"/>
        <v>100.85551676641332</v>
      </c>
      <c r="E27">
        <v>4</v>
      </c>
      <c r="F27" s="46" t="s">
        <v>120</v>
      </c>
      <c r="G27" s="59">
        <v>12855847.6</v>
      </c>
      <c r="H27">
        <v>102.37709983028284</v>
      </c>
      <c r="I27" s="59">
        <f t="shared" si="5"/>
        <v>12557346.927498406</v>
      </c>
    </row>
    <row r="28" spans="1:12" x14ac:dyDescent="0.25">
      <c r="A28" s="47">
        <v>39965</v>
      </c>
      <c r="B28">
        <v>70.179354000000004</v>
      </c>
      <c r="C28">
        <f t="shared" si="4"/>
        <v>101.04123970362942</v>
      </c>
      <c r="E28">
        <v>5</v>
      </c>
      <c r="F28" s="46" t="s">
        <v>121</v>
      </c>
      <c r="G28" s="59">
        <v>12783183.300000001</v>
      </c>
      <c r="H28">
        <v>104.45734041488539</v>
      </c>
      <c r="I28" s="59">
        <f t="shared" si="5"/>
        <v>12237707.038325446</v>
      </c>
    </row>
    <row r="29" spans="1:12" x14ac:dyDescent="0.25">
      <c r="A29" s="47">
        <v>39995</v>
      </c>
      <c r="B29">
        <v>70.370515999999995</v>
      </c>
      <c r="C29" s="57">
        <f t="shared" si="4"/>
        <v>101.3164665953478</v>
      </c>
      <c r="E29">
        <v>6</v>
      </c>
      <c r="F29" s="46" t="s">
        <v>122</v>
      </c>
      <c r="G29" s="59">
        <v>13282295.800000001</v>
      </c>
      <c r="H29">
        <v>105.47023705561334</v>
      </c>
      <c r="I29" s="59">
        <f t="shared" si="5"/>
        <v>12593406.605312157</v>
      </c>
    </row>
    <row r="30" spans="1:12" x14ac:dyDescent="0.25">
      <c r="A30" s="46" t="s">
        <v>123</v>
      </c>
      <c r="B30">
        <v>70.538883999999996</v>
      </c>
      <c r="C30">
        <f t="shared" si="4"/>
        <v>101.55887565836683</v>
      </c>
      <c r="E30">
        <v>7</v>
      </c>
      <c r="F30" s="46" t="s">
        <v>124</v>
      </c>
      <c r="G30" s="59">
        <v>13346023.800000001</v>
      </c>
      <c r="H30">
        <v>105.00033625532565</v>
      </c>
      <c r="I30" s="59">
        <f t="shared" si="5"/>
        <v>12710458.152769092</v>
      </c>
    </row>
    <row r="31" spans="1:12" x14ac:dyDescent="0.25">
      <c r="A31" s="47">
        <v>40057</v>
      </c>
      <c r="B31">
        <v>70.892715999999993</v>
      </c>
      <c r="C31">
        <f t="shared" si="4"/>
        <v>102.06830787580807</v>
      </c>
      <c r="E31">
        <v>8</v>
      </c>
      <c r="F31" s="46" t="s">
        <v>125</v>
      </c>
      <c r="G31" s="59">
        <v>14054005.699999999</v>
      </c>
      <c r="H31">
        <v>106.49730378803466</v>
      </c>
      <c r="I31" s="59">
        <f t="shared" si="5"/>
        <v>13196583.575460449</v>
      </c>
    </row>
    <row r="32" spans="1:12" x14ac:dyDescent="0.25">
      <c r="A32" s="47">
        <v>40087</v>
      </c>
      <c r="B32">
        <v>71.107191</v>
      </c>
      <c r="C32" s="57">
        <f t="shared" si="4"/>
        <v>102.37709983028284</v>
      </c>
      <c r="E32">
        <v>9</v>
      </c>
      <c r="F32" s="46" t="s">
        <v>126</v>
      </c>
      <c r="G32" s="59">
        <v>13909575.199999999</v>
      </c>
      <c r="H32">
        <v>108.40795535611973</v>
      </c>
      <c r="I32" s="59">
        <f t="shared" si="5"/>
        <v>12830769.803108172</v>
      </c>
    </row>
    <row r="33" spans="1:17" x14ac:dyDescent="0.25">
      <c r="A33" s="47">
        <v>40118</v>
      </c>
      <c r="B33">
        <v>71.476045999999997</v>
      </c>
      <c r="C33">
        <f t="shared" si="4"/>
        <v>102.90816152217135</v>
      </c>
      <c r="E33">
        <v>10</v>
      </c>
      <c r="F33" s="46" t="s">
        <v>127</v>
      </c>
      <c r="G33" s="59">
        <v>14375876</v>
      </c>
      <c r="H33">
        <v>109.01474108505498</v>
      </c>
      <c r="I33" s="59">
        <f t="shared" si="5"/>
        <v>13187093.650741894</v>
      </c>
    </row>
    <row r="34" spans="1:17" x14ac:dyDescent="0.25">
      <c r="A34" s="46" t="s">
        <v>128</v>
      </c>
      <c r="B34">
        <v>71.771855000000002</v>
      </c>
      <c r="C34">
        <f t="shared" si="4"/>
        <v>103.33405469975021</v>
      </c>
      <c r="E34">
        <v>11</v>
      </c>
      <c r="F34" s="46" t="s">
        <v>129</v>
      </c>
      <c r="G34" s="59">
        <v>14641733</v>
      </c>
      <c r="H34">
        <v>108.72486898172258</v>
      </c>
      <c r="I34" s="59">
        <f t="shared" si="5"/>
        <v>13466774.563289085</v>
      </c>
    </row>
    <row r="35" spans="1:17" x14ac:dyDescent="0.25">
      <c r="A35" s="46" t="s">
        <v>130</v>
      </c>
      <c r="B35">
        <v>72.552046000000004</v>
      </c>
      <c r="C35" s="57">
        <f t="shared" si="4"/>
        <v>104.45734041488539</v>
      </c>
      <c r="E35">
        <v>12</v>
      </c>
      <c r="F35" s="46" t="s">
        <v>131</v>
      </c>
      <c r="G35" s="59">
        <v>15735121.699999999</v>
      </c>
      <c r="H35">
        <v>109.90058202046302</v>
      </c>
      <c r="I35" s="59">
        <f t="shared" si="5"/>
        <v>14317596.331810314</v>
      </c>
    </row>
    <row r="36" spans="1:17" x14ac:dyDescent="0.25">
      <c r="A36" s="47">
        <v>40210</v>
      </c>
      <c r="B36">
        <v>72.971671000000001</v>
      </c>
      <c r="C36">
        <f t="shared" si="4"/>
        <v>105.06149858668381</v>
      </c>
      <c r="E36">
        <v>13</v>
      </c>
      <c r="F36" s="46" t="s">
        <v>132</v>
      </c>
      <c r="G36" s="59">
        <v>15412889.5</v>
      </c>
      <c r="H36">
        <v>112.79497946250949</v>
      </c>
      <c r="I36" s="59">
        <f t="shared" si="5"/>
        <v>13664517.315793205</v>
      </c>
    </row>
    <row r="37" spans="1:17" x14ac:dyDescent="0.25">
      <c r="A37" s="47">
        <v>40238</v>
      </c>
      <c r="B37">
        <v>73.489725000000007</v>
      </c>
      <c r="C37">
        <f t="shared" si="4"/>
        <v>105.80737063323222</v>
      </c>
      <c r="E37">
        <v>14</v>
      </c>
      <c r="F37" s="46" t="s">
        <v>133</v>
      </c>
      <c r="G37" s="59">
        <v>15711133.699999999</v>
      </c>
      <c r="H37">
        <v>112.73441031117346</v>
      </c>
      <c r="I37" s="59">
        <f t="shared" si="5"/>
        <v>13936413.608439144</v>
      </c>
    </row>
    <row r="38" spans="1:17" x14ac:dyDescent="0.25">
      <c r="A38" s="46" t="s">
        <v>134</v>
      </c>
      <c r="B38">
        <v>73.255565000000004</v>
      </c>
      <c r="C38" s="57">
        <f t="shared" si="4"/>
        <v>105.47023705561334</v>
      </c>
      <c r="E38">
        <v>15</v>
      </c>
      <c r="F38" s="46" t="s">
        <v>135</v>
      </c>
      <c r="G38" s="59">
        <v>15770745.300000001</v>
      </c>
      <c r="H38">
        <v>113.53047661770019</v>
      </c>
      <c r="I38" s="59">
        <f t="shared" si="5"/>
        <v>13891199.764012294</v>
      </c>
    </row>
    <row r="39" spans="1:17" x14ac:dyDescent="0.25">
      <c r="A39" s="47">
        <v>40299</v>
      </c>
      <c r="B39">
        <v>72.793977999999996</v>
      </c>
      <c r="C39">
        <f t="shared" si="4"/>
        <v>104.8056637865137</v>
      </c>
      <c r="E39">
        <v>16</v>
      </c>
      <c r="F39" s="46" t="s">
        <v>136</v>
      </c>
      <c r="G39" s="59">
        <v>16376249.800000001</v>
      </c>
      <c r="H39">
        <v>114.9517172338478</v>
      </c>
      <c r="I39" s="59">
        <f t="shared" si="5"/>
        <v>14246198.485826513</v>
      </c>
    </row>
    <row r="40" spans="1:17" x14ac:dyDescent="0.25">
      <c r="A40" s="47">
        <v>40330</v>
      </c>
      <c r="B40">
        <v>72.771182999999994</v>
      </c>
      <c r="C40">
        <f t="shared" si="4"/>
        <v>104.772844518057</v>
      </c>
      <c r="E40">
        <v>17</v>
      </c>
      <c r="F40" s="46" t="s">
        <v>137</v>
      </c>
      <c r="G40" s="59">
        <v>15768219.9</v>
      </c>
      <c r="H40">
        <v>116.465976252153</v>
      </c>
      <c r="I40" s="59">
        <f t="shared" si="5"/>
        <v>13538906.732607676</v>
      </c>
    </row>
    <row r="41" spans="1:17" x14ac:dyDescent="0.25">
      <c r="A41" s="47">
        <v>40360</v>
      </c>
      <c r="B41">
        <v>72.929190000000006</v>
      </c>
      <c r="C41" s="57">
        <f t="shared" si="4"/>
        <v>105.00033625532565</v>
      </c>
      <c r="E41">
        <v>18</v>
      </c>
      <c r="F41" s="46" t="s">
        <v>138</v>
      </c>
      <c r="G41" s="59">
        <v>16198357.1</v>
      </c>
      <c r="H41">
        <v>117.97590879966582</v>
      </c>
      <c r="I41" s="59">
        <f t="shared" si="5"/>
        <v>13730224.471087849</v>
      </c>
    </row>
    <row r="42" spans="1:17" x14ac:dyDescent="0.25">
      <c r="A42" s="46" t="s">
        <v>139</v>
      </c>
      <c r="B42">
        <v>73.131749999999997</v>
      </c>
      <c r="C42">
        <f t="shared" si="4"/>
        <v>105.29197350115108</v>
      </c>
      <c r="E42">
        <v>19</v>
      </c>
      <c r="F42" s="46" t="s">
        <v>140</v>
      </c>
      <c r="G42" s="59">
        <v>16203580.4</v>
      </c>
      <c r="H42">
        <v>117.4729583697478</v>
      </c>
      <c r="I42" s="59">
        <f t="shared" si="5"/>
        <v>13793455.63853002</v>
      </c>
    </row>
    <row r="43" spans="1:17" x14ac:dyDescent="0.25">
      <c r="A43" s="47">
        <v>40422</v>
      </c>
      <c r="B43">
        <v>73.515110000000007</v>
      </c>
      <c r="C43">
        <f t="shared" si="4"/>
        <v>105.84391887318718</v>
      </c>
      <c r="E43">
        <v>20</v>
      </c>
      <c r="F43" s="46" t="s">
        <v>141</v>
      </c>
      <c r="G43" s="59">
        <v>16938590.899999999</v>
      </c>
      <c r="H43">
        <v>118.81307729859887</v>
      </c>
      <c r="I43" s="59">
        <f t="shared" si="5"/>
        <v>14256503.816856993</v>
      </c>
    </row>
    <row r="44" spans="1:17" x14ac:dyDescent="0.25">
      <c r="A44" s="47">
        <v>40452</v>
      </c>
      <c r="B44">
        <v>73.968925999999996</v>
      </c>
      <c r="C44" s="57">
        <f t="shared" si="4"/>
        <v>106.49730378803466</v>
      </c>
      <c r="E44">
        <v>21</v>
      </c>
      <c r="F44" s="46" t="s">
        <v>142</v>
      </c>
      <c r="G44" s="59">
        <v>16770208.300000001</v>
      </c>
      <c r="H44">
        <v>121.68692508419954</v>
      </c>
      <c r="I44" s="59">
        <f t="shared" si="5"/>
        <v>13781438.135934567</v>
      </c>
    </row>
    <row r="45" spans="1:17" x14ac:dyDescent="0.25">
      <c r="A45" s="47">
        <v>40483</v>
      </c>
      <c r="B45">
        <v>74.561581000000004</v>
      </c>
      <c r="C45">
        <f t="shared" si="4"/>
        <v>107.35058317154902</v>
      </c>
      <c r="E45">
        <v>22</v>
      </c>
      <c r="F45" s="46" t="s">
        <v>143</v>
      </c>
      <c r="G45" s="59">
        <v>17427718.899999999</v>
      </c>
      <c r="H45">
        <v>122.10118214299501</v>
      </c>
      <c r="I45" s="59">
        <f t="shared" si="5"/>
        <v>14273177.86292197</v>
      </c>
    </row>
    <row r="46" spans="1:17" x14ac:dyDescent="0.25">
      <c r="A46" s="46" t="s">
        <v>144</v>
      </c>
      <c r="B46">
        <v>74.930954</v>
      </c>
      <c r="C46">
        <f t="shared" si="4"/>
        <v>107.88239065773718</v>
      </c>
      <c r="E46">
        <v>23</v>
      </c>
      <c r="F46" s="46" t="s">
        <v>145</v>
      </c>
      <c r="G46" s="59">
        <v>17460953</v>
      </c>
      <c r="H46">
        <v>122.25693509152084</v>
      </c>
      <c r="I46" s="59">
        <f t="shared" si="5"/>
        <v>14282177.928743944</v>
      </c>
      <c r="K46" s="110" t="s">
        <v>232</v>
      </c>
      <c r="L46" s="110"/>
      <c r="M46" s="110"/>
      <c r="N46" s="110"/>
      <c r="O46" s="110"/>
      <c r="P46" s="110"/>
      <c r="Q46" s="110"/>
    </row>
    <row r="47" spans="1:17" x14ac:dyDescent="0.25">
      <c r="A47" s="46" t="s">
        <v>146</v>
      </c>
      <c r="B47">
        <v>75.295991000000001</v>
      </c>
      <c r="C47" s="57">
        <f t="shared" si="4"/>
        <v>108.40795535611973</v>
      </c>
      <c r="E47">
        <v>24</v>
      </c>
      <c r="F47" s="46" t="s">
        <v>147</v>
      </c>
      <c r="G47" s="59">
        <v>18278342.199999999</v>
      </c>
      <c r="H47">
        <v>123.91937537452588</v>
      </c>
      <c r="I47" s="59">
        <f t="shared" si="5"/>
        <v>14750189.100579891</v>
      </c>
      <c r="K47" s="110"/>
      <c r="L47" s="110"/>
      <c r="M47" s="110"/>
      <c r="N47" s="110"/>
      <c r="O47" s="110"/>
      <c r="P47" s="110"/>
      <c r="Q47" s="110"/>
    </row>
    <row r="48" spans="1:17" x14ac:dyDescent="0.25">
      <c r="A48" s="47">
        <v>40575</v>
      </c>
      <c r="B48">
        <v>75.578460000000007</v>
      </c>
      <c r="C48">
        <f t="shared" si="4"/>
        <v>108.81464217084655</v>
      </c>
      <c r="E48">
        <v>25</v>
      </c>
      <c r="F48" s="46" t="s">
        <v>148</v>
      </c>
      <c r="G48" s="59">
        <v>17779840</v>
      </c>
      <c r="H48">
        <v>125.41740976742031</v>
      </c>
      <c r="I48" s="59">
        <f t="shared" si="5"/>
        <v>14176532.614548281</v>
      </c>
      <c r="K48" s="110"/>
      <c r="L48" s="110"/>
      <c r="M48" s="110"/>
      <c r="N48" s="110"/>
      <c r="O48" s="110"/>
      <c r="P48" s="110"/>
      <c r="Q48" s="110"/>
    </row>
    <row r="49" spans="1:17" x14ac:dyDescent="0.25">
      <c r="A49" s="47">
        <v>40603</v>
      </c>
      <c r="B49">
        <v>75.723450999999997</v>
      </c>
      <c r="C49">
        <f t="shared" si="4"/>
        <v>109.02339402663974</v>
      </c>
      <c r="E49">
        <v>26</v>
      </c>
      <c r="F49" s="46" t="s">
        <v>149</v>
      </c>
      <c r="G49" s="59">
        <v>18501748.399999999</v>
      </c>
      <c r="H49">
        <v>125.84031976780055</v>
      </c>
      <c r="I49" s="59">
        <f t="shared" si="5"/>
        <v>14702559.906188464</v>
      </c>
      <c r="K49" s="110"/>
      <c r="L49" s="110"/>
      <c r="M49" s="110"/>
      <c r="N49" s="110"/>
      <c r="O49" s="110"/>
      <c r="P49" s="110"/>
      <c r="Q49" s="110"/>
    </row>
    <row r="50" spans="1:17" x14ac:dyDescent="0.25">
      <c r="A50" s="46" t="s">
        <v>150</v>
      </c>
      <c r="B50">
        <v>75.717440999999994</v>
      </c>
      <c r="C50" s="57">
        <f t="shared" si="4"/>
        <v>109.01474108505498</v>
      </c>
      <c r="E50">
        <v>27</v>
      </c>
      <c r="F50" s="46" t="s">
        <v>151</v>
      </c>
      <c r="G50" s="59">
        <v>18690045</v>
      </c>
      <c r="H50">
        <v>125.60561052701036</v>
      </c>
      <c r="I50" s="59">
        <f t="shared" si="5"/>
        <v>14879944.392277664</v>
      </c>
      <c r="K50" s="110"/>
      <c r="L50" s="110"/>
      <c r="M50" s="110"/>
      <c r="N50" s="110"/>
      <c r="O50" s="110"/>
      <c r="P50" s="110"/>
      <c r="Q50" s="110"/>
    </row>
    <row r="51" spans="1:17" x14ac:dyDescent="0.25">
      <c r="A51" s="47">
        <v>40664</v>
      </c>
      <c r="B51">
        <v>75.159263999999993</v>
      </c>
      <c r="C51">
        <f t="shared" si="4"/>
        <v>108.2111016549449</v>
      </c>
      <c r="E51">
        <v>28</v>
      </c>
      <c r="F51" s="46" t="s">
        <v>152</v>
      </c>
      <c r="G51" s="59">
        <v>19316804.300000001</v>
      </c>
      <c r="H51">
        <v>126.9922393768189</v>
      </c>
      <c r="I51" s="59">
        <f t="shared" si="5"/>
        <v>15211011.629365819</v>
      </c>
      <c r="K51" s="110"/>
      <c r="L51" s="110"/>
      <c r="M51" s="110"/>
      <c r="N51" s="110"/>
      <c r="O51" s="110"/>
      <c r="P51" s="110"/>
      <c r="Q51" s="110"/>
    </row>
    <row r="52" spans="1:17" x14ac:dyDescent="0.25">
      <c r="A52" s="47">
        <v>40695</v>
      </c>
      <c r="B52">
        <v>75.155507999999998</v>
      </c>
      <c r="C52">
        <f t="shared" si="4"/>
        <v>108.20569392639376</v>
      </c>
      <c r="E52">
        <v>29</v>
      </c>
      <c r="F52" s="46" t="s">
        <v>153</v>
      </c>
      <c r="G52" s="59">
        <v>18972753.899999999</v>
      </c>
      <c r="H52">
        <v>128.69469771495682</v>
      </c>
      <c r="I52" s="59">
        <f t="shared" si="5"/>
        <v>14742451.893412387</v>
      </c>
      <c r="K52" s="110"/>
      <c r="L52" s="110"/>
      <c r="M52" s="110"/>
      <c r="N52" s="110"/>
      <c r="O52" s="110"/>
      <c r="P52" s="110"/>
      <c r="Q52" s="110"/>
    </row>
    <row r="53" spans="1:17" x14ac:dyDescent="0.25">
      <c r="A53" s="47">
        <v>40725</v>
      </c>
      <c r="B53">
        <v>75.516107000000005</v>
      </c>
      <c r="C53" s="57">
        <f t="shared" si="4"/>
        <v>108.72486898172258</v>
      </c>
      <c r="E53">
        <v>30</v>
      </c>
      <c r="F53" s="46" t="s">
        <v>154</v>
      </c>
      <c r="G53" s="59">
        <v>19984656.600000001</v>
      </c>
      <c r="H53">
        <v>129.03865142307271</v>
      </c>
      <c r="I53" s="59">
        <f t="shared" si="5"/>
        <v>15487341.490013938</v>
      </c>
      <c r="K53" s="110"/>
      <c r="L53" s="110"/>
      <c r="M53" s="110"/>
      <c r="N53" s="110"/>
      <c r="O53" s="110"/>
      <c r="P53" s="110"/>
      <c r="Q53" s="110"/>
    </row>
    <row r="54" spans="1:17" x14ac:dyDescent="0.25">
      <c r="A54" s="46" t="s">
        <v>155</v>
      </c>
      <c r="B54">
        <v>75.635554999999997</v>
      </c>
      <c r="C54">
        <f t="shared" si="4"/>
        <v>108.89684511590183</v>
      </c>
      <c r="E54">
        <v>31</v>
      </c>
      <c r="F54" s="46" t="s">
        <v>156</v>
      </c>
      <c r="G54" s="59">
        <v>20162872.800000001</v>
      </c>
      <c r="H54">
        <v>128.94022385260664</v>
      </c>
      <c r="I54" s="59">
        <f t="shared" si="5"/>
        <v>15637380.018083775</v>
      </c>
    </row>
    <row r="55" spans="1:17" x14ac:dyDescent="0.25">
      <c r="A55" s="47">
        <v>40787</v>
      </c>
      <c r="B55">
        <v>75.821112999999997</v>
      </c>
      <c r="C55">
        <f t="shared" si="4"/>
        <v>109.16400360751356</v>
      </c>
      <c r="E55">
        <v>32</v>
      </c>
      <c r="F55" s="46" t="s">
        <v>157</v>
      </c>
      <c r="G55" s="59">
        <v>21395946.199999999</v>
      </c>
      <c r="H55">
        <v>130.88280203960056</v>
      </c>
      <c r="I55" s="59">
        <f t="shared" si="5"/>
        <v>16347408.419271413</v>
      </c>
    </row>
    <row r="56" spans="1:17" x14ac:dyDescent="0.25">
      <c r="A56" s="47">
        <v>40817</v>
      </c>
      <c r="B56">
        <v>76.332712000000001</v>
      </c>
      <c r="C56" s="57">
        <f t="shared" ref="C56:C87" si="6">B56/B$23*100</f>
        <v>109.90058202046302</v>
      </c>
      <c r="E56">
        <v>33</v>
      </c>
      <c r="F56" s="46" t="s">
        <v>158</v>
      </c>
      <c r="G56" s="59">
        <v>21324976.899999999</v>
      </c>
      <c r="H56">
        <v>134.76687571607232</v>
      </c>
      <c r="I56" s="59">
        <f t="shared" si="5"/>
        <v>15823604.121332895</v>
      </c>
    </row>
    <row r="57" spans="1:17" x14ac:dyDescent="0.25">
      <c r="A57" s="47">
        <v>40848</v>
      </c>
      <c r="B57">
        <v>77.158332999999999</v>
      </c>
      <c r="C57">
        <f t="shared" si="6"/>
        <v>111.08927591133796</v>
      </c>
      <c r="E57">
        <v>34</v>
      </c>
      <c r="F57" s="46" t="s">
        <v>159</v>
      </c>
      <c r="G57" s="59">
        <v>21810373.199999999</v>
      </c>
      <c r="H57">
        <v>136.54504945271299</v>
      </c>
      <c r="I57" s="59">
        <f t="shared" si="5"/>
        <v>15973023.765722949</v>
      </c>
    </row>
    <row r="58" spans="1:17" x14ac:dyDescent="0.25">
      <c r="A58" s="46" t="s">
        <v>160</v>
      </c>
      <c r="B58">
        <v>77.792384999999996</v>
      </c>
      <c r="C58">
        <f t="shared" si="6"/>
        <v>112.00215692925906</v>
      </c>
      <c r="E58">
        <v>35</v>
      </c>
      <c r="F58" s="46" t="s">
        <v>161</v>
      </c>
      <c r="G58" s="59">
        <v>21725326.5</v>
      </c>
      <c r="H58">
        <v>137.24160837077218</v>
      </c>
      <c r="I58" s="59">
        <f t="shared" si="5"/>
        <v>15829985.350584654</v>
      </c>
    </row>
    <row r="59" spans="1:17" x14ac:dyDescent="0.25">
      <c r="A59" s="46" t="s">
        <v>162</v>
      </c>
      <c r="B59">
        <v>78.343048999999993</v>
      </c>
      <c r="C59" s="57">
        <f t="shared" si="6"/>
        <v>112.79497946250949</v>
      </c>
      <c r="E59">
        <v>36</v>
      </c>
      <c r="F59" s="46" t="s">
        <v>163</v>
      </c>
      <c r="G59" s="59">
        <v>22875993.699999999</v>
      </c>
      <c r="H59">
        <v>139.22204209738146</v>
      </c>
      <c r="I59" s="59">
        <f t="shared" si="5"/>
        <v>16431301.649776805</v>
      </c>
    </row>
    <row r="60" spans="1:17" x14ac:dyDescent="0.25">
      <c r="A60" s="47">
        <v>40940</v>
      </c>
      <c r="B60">
        <v>78.502313999999998</v>
      </c>
      <c r="C60">
        <f t="shared" si="6"/>
        <v>113.02428241450588</v>
      </c>
      <c r="E60">
        <v>37</v>
      </c>
      <c r="F60" s="46" t="s">
        <v>164</v>
      </c>
      <c r="G60" s="59">
        <v>22667668.800000001</v>
      </c>
      <c r="H60">
        <v>142.24082593464834</v>
      </c>
      <c r="I60" s="59">
        <f t="shared" si="5"/>
        <v>15936120.063317489</v>
      </c>
    </row>
    <row r="61" spans="1:17" x14ac:dyDescent="0.25">
      <c r="A61" s="47">
        <v>40969</v>
      </c>
      <c r="B61">
        <v>78.547388999999995</v>
      </c>
      <c r="C61">
        <f t="shared" si="6"/>
        <v>113.08917947639164</v>
      </c>
      <c r="E61">
        <v>38</v>
      </c>
      <c r="F61" s="46" t="s">
        <v>165</v>
      </c>
      <c r="G61" s="59">
        <v>23643973.5</v>
      </c>
      <c r="H61">
        <v>142.75891829246106</v>
      </c>
      <c r="I61" s="59">
        <f t="shared" si="5"/>
        <v>16562169.132972909</v>
      </c>
    </row>
    <row r="62" spans="1:17" x14ac:dyDescent="0.25">
      <c r="A62" s="46" t="s">
        <v>166</v>
      </c>
      <c r="B62">
        <v>78.300979999999996</v>
      </c>
      <c r="C62" s="57">
        <f t="shared" si="6"/>
        <v>112.73441031117346</v>
      </c>
      <c r="E62">
        <v>39</v>
      </c>
      <c r="F62" s="46" t="s">
        <v>167</v>
      </c>
      <c r="G62" s="59">
        <v>23390677.600000001</v>
      </c>
      <c r="H62">
        <v>143.84485814207753</v>
      </c>
      <c r="I62" s="59">
        <f t="shared" si="5"/>
        <v>16261045.338789038</v>
      </c>
    </row>
    <row r="63" spans="1:17" x14ac:dyDescent="0.25">
      <c r="A63" s="47">
        <v>41030</v>
      </c>
      <c r="B63">
        <v>78.053819000000004</v>
      </c>
      <c r="C63">
        <f t="shared" si="6"/>
        <v>112.37855844843918</v>
      </c>
      <c r="E63">
        <v>40</v>
      </c>
      <c r="F63" s="46" t="s">
        <v>168</v>
      </c>
      <c r="G63" s="59">
        <v>24390668.699999999</v>
      </c>
      <c r="H63">
        <v>146.04898408634779</v>
      </c>
      <c r="I63" s="59">
        <f t="shared" si="5"/>
        <v>16700334.37930635</v>
      </c>
    </row>
    <row r="64" spans="1:17" x14ac:dyDescent="0.25">
      <c r="A64" s="47">
        <v>41061</v>
      </c>
      <c r="B64">
        <v>78.413667000000004</v>
      </c>
      <c r="C64">
        <f t="shared" si="6"/>
        <v>112.89665224600922</v>
      </c>
      <c r="E64">
        <v>41</v>
      </c>
      <c r="F64" s="46" t="s">
        <v>169</v>
      </c>
      <c r="G64" s="59">
        <v>24092492.699999999</v>
      </c>
      <c r="H64">
        <v>148.45049932152156</v>
      </c>
      <c r="I64" s="59">
        <f t="shared" si="5"/>
        <v>16229310.652448036</v>
      </c>
    </row>
    <row r="65" spans="1:9" x14ac:dyDescent="0.25">
      <c r="A65" s="47">
        <v>41091</v>
      </c>
      <c r="B65">
        <v>78.853897000000003</v>
      </c>
      <c r="C65" s="57">
        <f t="shared" si="6"/>
        <v>113.53047661770019</v>
      </c>
      <c r="E65">
        <v>42</v>
      </c>
      <c r="F65" s="46" t="s">
        <v>170</v>
      </c>
      <c r="G65" s="59">
        <v>24513149</v>
      </c>
      <c r="H65">
        <v>149.05951667432643</v>
      </c>
      <c r="I65" s="59">
        <f t="shared" si="5"/>
        <v>16445208.96546156</v>
      </c>
    </row>
    <row r="66" spans="1:9" x14ac:dyDescent="0.25">
      <c r="A66" s="46" t="s">
        <v>171</v>
      </c>
      <c r="B66">
        <v>79.090540000000004</v>
      </c>
      <c r="C66">
        <f t="shared" si="6"/>
        <v>113.87118511278247</v>
      </c>
      <c r="E66">
        <v>43</v>
      </c>
      <c r="F66" s="46" t="s">
        <v>172</v>
      </c>
      <c r="G66" s="59">
        <v>24272254.199999999</v>
      </c>
      <c r="H66">
        <v>149.28411881862326</v>
      </c>
      <c r="I66" s="59">
        <f t="shared" si="5"/>
        <v>16259100.024892954</v>
      </c>
    </row>
    <row r="67" spans="1:9" x14ac:dyDescent="0.25">
      <c r="A67" s="47">
        <v>41153</v>
      </c>
      <c r="B67">
        <v>79.439119000000005</v>
      </c>
      <c r="C67">
        <f t="shared" si="6"/>
        <v>114.37305428494173</v>
      </c>
      <c r="E67">
        <v>44</v>
      </c>
      <c r="F67" s="46" t="s">
        <v>173</v>
      </c>
      <c r="G67" s="59">
        <v>24894161.199999999</v>
      </c>
      <c r="H67">
        <v>150.45896080417589</v>
      </c>
      <c r="I67" s="59">
        <f t="shared" si="5"/>
        <v>16545482.61329549</v>
      </c>
    </row>
    <row r="68" spans="1:9" x14ac:dyDescent="0.25">
      <c r="A68" s="47">
        <v>41183</v>
      </c>
      <c r="B68">
        <v>79.841036000000003</v>
      </c>
      <c r="C68" s="57">
        <f t="shared" si="6"/>
        <v>114.9517172338478</v>
      </c>
      <c r="E68">
        <v>45</v>
      </c>
      <c r="F68" s="46" t="s">
        <v>174</v>
      </c>
      <c r="G68" s="59">
        <v>24490709.100000001</v>
      </c>
      <c r="H68">
        <v>153.25784906387483</v>
      </c>
      <c r="I68" s="59">
        <f t="shared" si="5"/>
        <v>15980068.394273732</v>
      </c>
    </row>
    <row r="69" spans="1:9" x14ac:dyDescent="0.25">
      <c r="A69" s="47">
        <v>41214</v>
      </c>
      <c r="B69">
        <v>80.383437000000001</v>
      </c>
      <c r="C69">
        <f t="shared" si="6"/>
        <v>115.73264305223718</v>
      </c>
      <c r="E69">
        <v>46</v>
      </c>
      <c r="F69" s="46" t="s">
        <v>175</v>
      </c>
      <c r="G69" s="59">
        <v>20045950.300000001</v>
      </c>
      <c r="H69">
        <v>152.26153698789147</v>
      </c>
      <c r="I69" s="59">
        <f t="shared" si="5"/>
        <v>13165472.184609661</v>
      </c>
    </row>
    <row r="70" spans="1:9" x14ac:dyDescent="0.25">
      <c r="A70" s="46" t="s">
        <v>176</v>
      </c>
      <c r="B70">
        <v>80.568242999999995</v>
      </c>
      <c r="C70">
        <f t="shared" si="6"/>
        <v>115.99871884633282</v>
      </c>
      <c r="E70">
        <v>47</v>
      </c>
      <c r="F70" s="46" t="s">
        <v>177</v>
      </c>
      <c r="G70" s="59">
        <v>23089846.600000001</v>
      </c>
      <c r="H70">
        <v>154.69328712710521</v>
      </c>
      <c r="I70" s="59">
        <f t="shared" si="5"/>
        <v>14926211.103800522</v>
      </c>
    </row>
    <row r="71" spans="1:9" x14ac:dyDescent="0.25">
      <c r="A71" s="46" t="s">
        <v>178</v>
      </c>
      <c r="B71">
        <v>80.892781999999997</v>
      </c>
      <c r="C71" s="57">
        <f t="shared" si="6"/>
        <v>116.465976252153</v>
      </c>
      <c r="E71">
        <v>48</v>
      </c>
      <c r="F71" s="46" t="s">
        <v>179</v>
      </c>
      <c r="G71" s="59">
        <v>24861588.100000001</v>
      </c>
      <c r="H71">
        <v>156.60816438296919</v>
      </c>
      <c r="I71" s="59">
        <f>G71/(H71/100)</f>
        <v>15875026.82120936</v>
      </c>
    </row>
    <row r="72" spans="1:9" x14ac:dyDescent="0.25">
      <c r="A72" s="47">
        <v>41306</v>
      </c>
      <c r="B72">
        <v>81.290942999999999</v>
      </c>
      <c r="C72">
        <f t="shared" si="6"/>
        <v>117.03923147250792</v>
      </c>
      <c r="E72">
        <v>49</v>
      </c>
      <c r="F72" s="60" t="s">
        <v>180</v>
      </c>
      <c r="G72" s="49" t="s">
        <v>70</v>
      </c>
      <c r="H72" s="49" t="s">
        <v>70</v>
      </c>
      <c r="I72" s="59">
        <f>((1000000)*LN(E72))+10000000</f>
        <v>13891820.298110627</v>
      </c>
    </row>
    <row r="73" spans="1:9" x14ac:dyDescent="0.25">
      <c r="A73" s="47">
        <v>41334</v>
      </c>
      <c r="B73">
        <v>81.887433000000001</v>
      </c>
      <c r="C73">
        <f t="shared" si="6"/>
        <v>117.89803232540291</v>
      </c>
      <c r="E73">
        <v>50</v>
      </c>
      <c r="F73" s="60" t="s">
        <v>181</v>
      </c>
      <c r="G73" s="49" t="s">
        <v>70</v>
      </c>
      <c r="H73" s="49" t="s">
        <v>70</v>
      </c>
      <c r="I73" s="59">
        <f t="shared" ref="I73:I91" si="7">((1000000)*LN(E73))+10000000</f>
        <v>13912023.005428147</v>
      </c>
    </row>
    <row r="74" spans="1:9" x14ac:dyDescent="0.25">
      <c r="A74" s="46" t="s">
        <v>182</v>
      </c>
      <c r="B74">
        <v>81.941523000000004</v>
      </c>
      <c r="C74" s="57">
        <f t="shared" si="6"/>
        <v>117.97590879966582</v>
      </c>
      <c r="E74">
        <v>51</v>
      </c>
      <c r="F74" s="60" t="s">
        <v>183</v>
      </c>
      <c r="G74" s="49" t="s">
        <v>70</v>
      </c>
      <c r="H74" s="49" t="s">
        <v>70</v>
      </c>
      <c r="I74" s="59">
        <f t="shared" si="7"/>
        <v>13931825.632724326</v>
      </c>
    </row>
    <row r="75" spans="1:9" x14ac:dyDescent="0.25">
      <c r="A75" s="47">
        <v>41395</v>
      </c>
      <c r="B75">
        <v>81.668819999999997</v>
      </c>
      <c r="C75">
        <f t="shared" si="6"/>
        <v>117.58328265507494</v>
      </c>
      <c r="E75">
        <v>52</v>
      </c>
      <c r="F75" s="60" t="s">
        <v>184</v>
      </c>
      <c r="G75" s="49" t="s">
        <v>70</v>
      </c>
      <c r="H75" s="49" t="s">
        <v>70</v>
      </c>
      <c r="I75" s="59">
        <f t="shared" si="7"/>
        <v>13951243.718581427</v>
      </c>
    </row>
    <row r="76" spans="1:9" x14ac:dyDescent="0.25">
      <c r="A76" s="47">
        <v>41426</v>
      </c>
      <c r="B76">
        <v>81.619237999999996</v>
      </c>
      <c r="C76">
        <f t="shared" si="6"/>
        <v>117.51189660687926</v>
      </c>
      <c r="E76">
        <v>53</v>
      </c>
      <c r="F76" s="60" t="s">
        <v>185</v>
      </c>
      <c r="G76" s="49" t="s">
        <v>70</v>
      </c>
      <c r="H76" s="49" t="s">
        <v>70</v>
      </c>
      <c r="I76" s="59">
        <f t="shared" si="7"/>
        <v>13970291.913552122</v>
      </c>
    </row>
    <row r="77" spans="1:9" x14ac:dyDescent="0.25">
      <c r="A77" s="47">
        <v>41456</v>
      </c>
      <c r="B77">
        <v>81.592192999999995</v>
      </c>
      <c r="C77" s="57">
        <f t="shared" si="6"/>
        <v>117.4729583697478</v>
      </c>
      <c r="E77">
        <v>54</v>
      </c>
      <c r="F77" s="60" t="s">
        <v>186</v>
      </c>
      <c r="G77" s="49" t="s">
        <v>70</v>
      </c>
      <c r="H77" s="49" t="s">
        <v>70</v>
      </c>
      <c r="I77" s="59">
        <f t="shared" si="7"/>
        <v>13988984.046564274</v>
      </c>
    </row>
    <row r="78" spans="1:9" x14ac:dyDescent="0.25">
      <c r="A78" s="46" t="s">
        <v>187</v>
      </c>
      <c r="B78">
        <v>81.824327999999994</v>
      </c>
      <c r="C78">
        <f t="shared" si="6"/>
        <v>117.80717643876282</v>
      </c>
      <c r="E78">
        <v>55</v>
      </c>
      <c r="F78" s="60" t="s">
        <v>188</v>
      </c>
      <c r="G78" s="49" t="s">
        <v>70</v>
      </c>
      <c r="H78" s="49" t="s">
        <v>70</v>
      </c>
      <c r="I78" s="59">
        <f t="shared" si="7"/>
        <v>14007333.185232472</v>
      </c>
    </row>
    <row r="79" spans="1:9" x14ac:dyDescent="0.25">
      <c r="A79" s="47">
        <v>41518</v>
      </c>
      <c r="B79">
        <v>82.132339999999999</v>
      </c>
      <c r="C79">
        <f t="shared" si="6"/>
        <v>118.25063897510357</v>
      </c>
      <c r="E79">
        <v>56</v>
      </c>
      <c r="F79" s="60" t="s">
        <v>189</v>
      </c>
      <c r="G79" s="49" t="s">
        <v>70</v>
      </c>
      <c r="H79" s="49" t="s">
        <v>70</v>
      </c>
      <c r="I79" s="59">
        <f t="shared" si="7"/>
        <v>14025351.69073515</v>
      </c>
    </row>
    <row r="80" spans="1:9" x14ac:dyDescent="0.25">
      <c r="A80" s="47">
        <v>41548</v>
      </c>
      <c r="B80">
        <v>82.522987999999998</v>
      </c>
      <c r="C80" s="57">
        <f t="shared" si="6"/>
        <v>118.81307729859887</v>
      </c>
      <c r="E80">
        <v>57</v>
      </c>
      <c r="F80" s="60" t="s">
        <v>190</v>
      </c>
      <c r="G80" s="49" t="s">
        <v>70</v>
      </c>
      <c r="H80" s="49" t="s">
        <v>70</v>
      </c>
      <c r="I80" s="59">
        <f t="shared" si="7"/>
        <v>14043051.26783455</v>
      </c>
    </row>
    <row r="81" spans="1:9" x14ac:dyDescent="0.25">
      <c r="A81" s="47">
        <v>41579</v>
      </c>
      <c r="B81">
        <v>83.292265</v>
      </c>
      <c r="C81">
        <f t="shared" si="6"/>
        <v>119.92064950217727</v>
      </c>
      <c r="E81">
        <v>58</v>
      </c>
      <c r="F81" s="60" t="s">
        <v>191</v>
      </c>
      <c r="G81" s="49" t="s">
        <v>70</v>
      </c>
      <c r="H81" s="49" t="s">
        <v>70</v>
      </c>
      <c r="I81" s="59">
        <f t="shared" si="7"/>
        <v>14060443.01054642</v>
      </c>
    </row>
    <row r="82" spans="1:9" x14ac:dyDescent="0.25">
      <c r="A82" s="46" t="s">
        <v>192</v>
      </c>
      <c r="B82">
        <v>83.770058000000006</v>
      </c>
      <c r="C82">
        <f t="shared" si="6"/>
        <v>120.60855547865172</v>
      </c>
      <c r="E82">
        <v>59</v>
      </c>
      <c r="F82" s="60" t="s">
        <v>193</v>
      </c>
      <c r="G82" s="49" t="s">
        <v>70</v>
      </c>
      <c r="H82" s="49" t="s">
        <v>70</v>
      </c>
      <c r="I82" s="59">
        <f t="shared" si="7"/>
        <v>14077537.443905719</v>
      </c>
    </row>
    <row r="83" spans="1:9" x14ac:dyDescent="0.25">
      <c r="A83" s="46" t="s">
        <v>194</v>
      </c>
      <c r="B83">
        <v>84.519052000000002</v>
      </c>
      <c r="C83" s="57">
        <f t="shared" si="6"/>
        <v>121.68692508419954</v>
      </c>
      <c r="E83">
        <v>60</v>
      </c>
      <c r="F83" s="60" t="s">
        <v>195</v>
      </c>
      <c r="G83" s="49" t="s">
        <v>70</v>
      </c>
      <c r="H83" s="49" t="s">
        <v>70</v>
      </c>
      <c r="I83" s="59">
        <f t="shared" si="7"/>
        <v>14094344.562222101</v>
      </c>
    </row>
    <row r="84" spans="1:9" x14ac:dyDescent="0.25">
      <c r="A84" s="47">
        <v>41671</v>
      </c>
      <c r="B84">
        <v>84.733157000000006</v>
      </c>
      <c r="C84">
        <f t="shared" si="6"/>
        <v>121.99518432846025</v>
      </c>
      <c r="E84">
        <v>61</v>
      </c>
      <c r="F84" s="60" t="s">
        <v>196</v>
      </c>
      <c r="G84" s="49" t="s">
        <v>70</v>
      </c>
      <c r="H84" s="49" t="s">
        <v>70</v>
      </c>
      <c r="I84" s="59">
        <f t="shared" si="7"/>
        <v>14110873.864173312</v>
      </c>
    </row>
    <row r="85" spans="1:9" x14ac:dyDescent="0.25">
      <c r="A85" s="47">
        <v>41699</v>
      </c>
      <c r="B85">
        <v>84.965292000000005</v>
      </c>
      <c r="C85">
        <f t="shared" si="6"/>
        <v>122.32940239747529</v>
      </c>
      <c r="E85">
        <v>62</v>
      </c>
      <c r="F85" s="60" t="s">
        <v>197</v>
      </c>
      <c r="G85" s="49" t="s">
        <v>70</v>
      </c>
      <c r="H85" s="49" t="s">
        <v>70</v>
      </c>
      <c r="I85" s="59">
        <f t="shared" si="7"/>
        <v>14127134.385045093</v>
      </c>
    </row>
    <row r="86" spans="1:9" x14ac:dyDescent="0.25">
      <c r="A86" s="46" t="s">
        <v>198</v>
      </c>
      <c r="B86">
        <v>84.806779000000006</v>
      </c>
      <c r="C86" s="57">
        <f t="shared" si="6"/>
        <v>122.10118214299501</v>
      </c>
      <c r="E86">
        <v>63</v>
      </c>
      <c r="F86" s="60" t="s">
        <v>199</v>
      </c>
      <c r="G86" s="49" t="s">
        <v>70</v>
      </c>
      <c r="H86" s="49" t="s">
        <v>70</v>
      </c>
      <c r="I86" s="59">
        <f t="shared" si="7"/>
        <v>14143134.726391532</v>
      </c>
    </row>
    <row r="87" spans="1:9" x14ac:dyDescent="0.25">
      <c r="A87" s="47">
        <v>41760</v>
      </c>
      <c r="B87">
        <v>84.535578999999998</v>
      </c>
      <c r="C87">
        <f t="shared" si="6"/>
        <v>121.71071995367898</v>
      </c>
      <c r="E87">
        <v>64</v>
      </c>
      <c r="F87" s="60" t="s">
        <v>200</v>
      </c>
      <c r="G87" s="49" t="s">
        <v>70</v>
      </c>
      <c r="H87" s="49" t="s">
        <v>70</v>
      </c>
      <c r="I87" s="59">
        <f t="shared" si="7"/>
        <v>14158883.083359672</v>
      </c>
    </row>
    <row r="88" spans="1:9" x14ac:dyDescent="0.25">
      <c r="A88" s="47">
        <v>41791</v>
      </c>
      <c r="B88">
        <v>84.682072000000005</v>
      </c>
      <c r="C88">
        <f t="shared" ref="C88:C119" si="8">B88/B$23*100</f>
        <v>121.92163432498972</v>
      </c>
      <c r="E88">
        <v>65</v>
      </c>
      <c r="F88" s="60" t="s">
        <v>201</v>
      </c>
      <c r="G88" s="49" t="s">
        <v>70</v>
      </c>
      <c r="H88" s="49" t="s">
        <v>70</v>
      </c>
      <c r="I88" s="59">
        <f t="shared" si="7"/>
        <v>14174387.269895637</v>
      </c>
    </row>
    <row r="89" spans="1:9" x14ac:dyDescent="0.25">
      <c r="A89" s="47">
        <v>41821</v>
      </c>
      <c r="B89">
        <v>84.914958999999996</v>
      </c>
      <c r="C89" s="57">
        <f t="shared" si="8"/>
        <v>122.25693509152084</v>
      </c>
      <c r="E89">
        <v>66</v>
      </c>
      <c r="F89" s="60" t="s">
        <v>202</v>
      </c>
      <c r="G89" s="49" t="s">
        <v>70</v>
      </c>
      <c r="H89" s="49" t="s">
        <v>70</v>
      </c>
      <c r="I89" s="59">
        <f t="shared" si="7"/>
        <v>14189654.742026426</v>
      </c>
    </row>
    <row r="90" spans="1:9" x14ac:dyDescent="0.25">
      <c r="A90" s="46" t="s">
        <v>203</v>
      </c>
      <c r="B90">
        <v>85.219965000000002</v>
      </c>
      <c r="C90">
        <f t="shared" si="8"/>
        <v>122.69606971731186</v>
      </c>
      <c r="E90">
        <v>67</v>
      </c>
      <c r="F90" s="60" t="s">
        <v>204</v>
      </c>
      <c r="G90" s="49" t="s">
        <v>70</v>
      </c>
      <c r="H90" s="49" t="s">
        <v>70</v>
      </c>
      <c r="I90" s="59">
        <f t="shared" si="7"/>
        <v>14204692.619390965</v>
      </c>
    </row>
    <row r="91" spans="1:9" x14ac:dyDescent="0.25">
      <c r="A91" s="47">
        <v>41883</v>
      </c>
      <c r="B91">
        <v>85.596339999999998</v>
      </c>
      <c r="C91">
        <f t="shared" si="8"/>
        <v>123.23795838436133</v>
      </c>
      <c r="E91">
        <v>68</v>
      </c>
      <c r="F91" s="60" t="s">
        <v>205</v>
      </c>
      <c r="G91" s="49" t="s">
        <v>70</v>
      </c>
      <c r="H91" s="49" t="s">
        <v>70</v>
      </c>
      <c r="I91" s="59">
        <f t="shared" si="7"/>
        <v>14219507.705176108</v>
      </c>
    </row>
    <row r="92" spans="1:9" x14ac:dyDescent="0.25">
      <c r="A92" s="47">
        <v>41913</v>
      </c>
      <c r="B92">
        <v>86.069626</v>
      </c>
      <c r="C92" s="57">
        <f t="shared" si="8"/>
        <v>123.91937537452588</v>
      </c>
    </row>
    <row r="93" spans="1:9" x14ac:dyDescent="0.25">
      <c r="A93" s="47">
        <v>41944</v>
      </c>
      <c r="B93">
        <v>86.763778000000002</v>
      </c>
      <c r="C93">
        <f t="shared" si="8"/>
        <v>124.91878580829467</v>
      </c>
    </row>
    <row r="94" spans="1:9" x14ac:dyDescent="0.25">
      <c r="A94" s="46" t="s">
        <v>206</v>
      </c>
      <c r="B94">
        <v>87.188984000000005</v>
      </c>
      <c r="C94">
        <f t="shared" si="8"/>
        <v>125.53097926578107</v>
      </c>
    </row>
    <row r="95" spans="1:9" x14ac:dyDescent="0.25">
      <c r="A95" s="46" t="s">
        <v>207</v>
      </c>
      <c r="B95">
        <v>87.110102999999995</v>
      </c>
      <c r="C95" s="57">
        <f t="shared" si="8"/>
        <v>125.41740976742031</v>
      </c>
    </row>
    <row r="96" spans="1:9" x14ac:dyDescent="0.25">
      <c r="A96" s="47">
        <v>42036</v>
      </c>
      <c r="B96">
        <v>87.275377000000006</v>
      </c>
      <c r="C96">
        <f t="shared" si="8"/>
        <v>125.65536422124413</v>
      </c>
    </row>
    <row r="97" spans="1:3" x14ac:dyDescent="0.25">
      <c r="A97" s="47">
        <v>42064</v>
      </c>
      <c r="B97">
        <v>87.630717000000004</v>
      </c>
      <c r="C97">
        <f t="shared" si="8"/>
        <v>126.1669675927469</v>
      </c>
    </row>
    <row r="98" spans="1:3" x14ac:dyDescent="0.25">
      <c r="A98" s="46" t="s">
        <v>208</v>
      </c>
      <c r="B98">
        <v>87.403840000000002</v>
      </c>
      <c r="C98" s="57">
        <f t="shared" si="8"/>
        <v>125.84031976780055</v>
      </c>
    </row>
    <row r="99" spans="1:3" x14ac:dyDescent="0.25">
      <c r="A99" s="47">
        <v>42125</v>
      </c>
      <c r="B99">
        <v>86.967365999999998</v>
      </c>
      <c r="C99">
        <f t="shared" si="8"/>
        <v>125.21190312466071</v>
      </c>
    </row>
    <row r="100" spans="1:3" x14ac:dyDescent="0.25">
      <c r="A100" s="47">
        <v>42156</v>
      </c>
      <c r="B100">
        <v>87.113107999999997</v>
      </c>
      <c r="C100">
        <f t="shared" si="8"/>
        <v>125.42173623821269</v>
      </c>
    </row>
    <row r="101" spans="1:3" x14ac:dyDescent="0.25">
      <c r="A101" s="47">
        <v>42186</v>
      </c>
      <c r="B101">
        <v>87.240819999999999</v>
      </c>
      <c r="C101" s="57">
        <f t="shared" si="8"/>
        <v>125.60561052701036</v>
      </c>
    </row>
    <row r="102" spans="1:3" x14ac:dyDescent="0.25">
      <c r="A102" s="46" t="s">
        <v>209</v>
      </c>
      <c r="B102">
        <v>87.424875</v>
      </c>
      <c r="C102">
        <f t="shared" si="8"/>
        <v>125.87060506334724</v>
      </c>
    </row>
    <row r="103" spans="1:3" x14ac:dyDescent="0.25">
      <c r="A103" s="47">
        <v>42248</v>
      </c>
      <c r="B103">
        <v>87.752419000000003</v>
      </c>
      <c r="C103">
        <f t="shared" si="8"/>
        <v>126.34218893995981</v>
      </c>
    </row>
    <row r="104" spans="1:3" x14ac:dyDescent="0.25">
      <c r="A104" s="47">
        <v>42278</v>
      </c>
      <c r="B104">
        <v>88.203918999999999</v>
      </c>
      <c r="C104" s="57">
        <f t="shared" si="8"/>
        <v>126.9922393768189</v>
      </c>
    </row>
    <row r="105" spans="1:3" x14ac:dyDescent="0.25">
      <c r="A105" s="47">
        <v>42309</v>
      </c>
      <c r="B105">
        <v>88.685468</v>
      </c>
      <c r="C105">
        <f t="shared" si="8"/>
        <v>127.6855530818445</v>
      </c>
    </row>
    <row r="106" spans="1:3" x14ac:dyDescent="0.25">
      <c r="A106" s="46" t="s">
        <v>210</v>
      </c>
      <c r="B106">
        <v>89.046818000000002</v>
      </c>
      <c r="C106">
        <f t="shared" si="8"/>
        <v>128.20580939493203</v>
      </c>
    </row>
    <row r="107" spans="1:3" x14ac:dyDescent="0.25">
      <c r="A107" s="46" t="s">
        <v>211</v>
      </c>
      <c r="B107">
        <v>89.386381</v>
      </c>
      <c r="C107" s="57">
        <f t="shared" si="8"/>
        <v>128.69469771495682</v>
      </c>
    </row>
    <row r="108" spans="1:3" x14ac:dyDescent="0.25">
      <c r="A108" s="47">
        <v>42401</v>
      </c>
      <c r="B108">
        <v>89.777781000000004</v>
      </c>
      <c r="C108">
        <f t="shared" si="8"/>
        <v>129.25821873596823</v>
      </c>
    </row>
    <row r="109" spans="1:3" x14ac:dyDescent="0.25">
      <c r="A109" s="47">
        <v>42430</v>
      </c>
      <c r="B109">
        <v>89.910000999999994</v>
      </c>
      <c r="C109">
        <f t="shared" si="8"/>
        <v>129.44858345083313</v>
      </c>
    </row>
    <row r="110" spans="1:3" x14ac:dyDescent="0.25">
      <c r="A110" s="46" t="s">
        <v>212</v>
      </c>
      <c r="B110">
        <v>89.625277999999994</v>
      </c>
      <c r="C110" s="57">
        <f t="shared" si="8"/>
        <v>129.03865142307271</v>
      </c>
    </row>
    <row r="111" spans="1:3" x14ac:dyDescent="0.25">
      <c r="A111" s="47">
        <v>42491</v>
      </c>
      <c r="B111">
        <v>89.225615000000005</v>
      </c>
      <c r="C111">
        <f t="shared" si="8"/>
        <v>128.46323368720027</v>
      </c>
    </row>
    <row r="112" spans="1:3" x14ac:dyDescent="0.25">
      <c r="A112" s="47">
        <v>42522</v>
      </c>
      <c r="B112">
        <v>89.324027999999998</v>
      </c>
      <c r="C112">
        <f t="shared" si="8"/>
        <v>128.60492452583284</v>
      </c>
    </row>
    <row r="113" spans="1:3" x14ac:dyDescent="0.25">
      <c r="A113" s="47">
        <v>42552</v>
      </c>
      <c r="B113">
        <v>89.556914000000006</v>
      </c>
      <c r="C113" s="57">
        <f t="shared" si="8"/>
        <v>128.94022385260664</v>
      </c>
    </row>
    <row r="114" spans="1:3" x14ac:dyDescent="0.25">
      <c r="A114" s="46" t="s">
        <v>213</v>
      </c>
      <c r="B114">
        <v>89.809332999999995</v>
      </c>
      <c r="C114">
        <f t="shared" si="8"/>
        <v>129.30364595940958</v>
      </c>
    </row>
    <row r="115" spans="1:3" x14ac:dyDescent="0.25">
      <c r="A115" s="47">
        <v>42614</v>
      </c>
      <c r="B115">
        <v>90.357743999999997</v>
      </c>
      <c r="C115">
        <f t="shared" si="8"/>
        <v>130.09322471938373</v>
      </c>
    </row>
    <row r="116" spans="1:3" x14ac:dyDescent="0.25">
      <c r="A116" s="47">
        <v>42644</v>
      </c>
      <c r="B116">
        <v>90.906154000000001</v>
      </c>
      <c r="C116" s="57">
        <f t="shared" si="8"/>
        <v>130.88280203960056</v>
      </c>
    </row>
    <row r="117" spans="1:3" x14ac:dyDescent="0.25">
      <c r="A117" s="47">
        <v>42675</v>
      </c>
      <c r="B117">
        <v>91.616833999999997</v>
      </c>
      <c r="C117">
        <f t="shared" si="8"/>
        <v>131.90600878260614</v>
      </c>
    </row>
    <row r="118" spans="1:3" x14ac:dyDescent="0.25">
      <c r="A118" s="46" t="s">
        <v>214</v>
      </c>
      <c r="B118">
        <v>92.039034999999998</v>
      </c>
      <c r="C118">
        <f t="shared" si="8"/>
        <v>132.51387576930014</v>
      </c>
    </row>
    <row r="119" spans="1:3" x14ac:dyDescent="0.25">
      <c r="A119" s="46" t="s">
        <v>215</v>
      </c>
      <c r="B119">
        <v>93.603881999999999</v>
      </c>
      <c r="C119" s="57">
        <f t="shared" si="8"/>
        <v>134.76687571607232</v>
      </c>
    </row>
    <row r="120" spans="1:3" x14ac:dyDescent="0.25">
      <c r="A120" s="47">
        <v>42767</v>
      </c>
      <c r="B120">
        <v>94.144779999999997</v>
      </c>
      <c r="C120">
        <f t="shared" ref="C120:C151" si="9">B120/B$23*100</f>
        <v>135.54563757918683</v>
      </c>
    </row>
    <row r="121" spans="1:3" x14ac:dyDescent="0.25">
      <c r="A121" s="47">
        <v>42795</v>
      </c>
      <c r="B121">
        <v>94.722488999999996</v>
      </c>
      <c r="C121">
        <f t="shared" si="9"/>
        <v>136.37739834956872</v>
      </c>
    </row>
    <row r="122" spans="1:3" x14ac:dyDescent="0.25">
      <c r="A122" s="46" t="s">
        <v>216</v>
      </c>
      <c r="B122">
        <v>94.838932999999997</v>
      </c>
      <c r="C122" s="57">
        <f t="shared" si="9"/>
        <v>136.54504945271299</v>
      </c>
    </row>
    <row r="123" spans="1:3" x14ac:dyDescent="0.25">
      <c r="A123" s="47">
        <v>42856</v>
      </c>
      <c r="B123">
        <v>94.725493999999998</v>
      </c>
      <c r="C123">
        <f t="shared" si="9"/>
        <v>136.38172482036111</v>
      </c>
    </row>
    <row r="124" spans="1:3" x14ac:dyDescent="0.25">
      <c r="A124" s="47">
        <v>42887</v>
      </c>
      <c r="B124">
        <v>94.963639999999998</v>
      </c>
      <c r="C124">
        <f t="shared" si="9"/>
        <v>136.72459727071825</v>
      </c>
    </row>
    <row r="125" spans="1:3" x14ac:dyDescent="0.25">
      <c r="A125" s="47">
        <v>42917</v>
      </c>
      <c r="B125">
        <v>95.322736000000006</v>
      </c>
      <c r="C125" s="57">
        <f t="shared" si="9"/>
        <v>137.24160837077218</v>
      </c>
    </row>
    <row r="126" spans="1:3" x14ac:dyDescent="0.25">
      <c r="A126" s="46" t="s">
        <v>217</v>
      </c>
      <c r="B126">
        <v>95.793768</v>
      </c>
      <c r="C126">
        <f t="shared" si="9"/>
        <v>137.91978014790311</v>
      </c>
    </row>
    <row r="127" spans="1:3" x14ac:dyDescent="0.25">
      <c r="A127" s="47">
        <v>42979</v>
      </c>
      <c r="B127">
        <v>96.093514999999996</v>
      </c>
      <c r="C127">
        <f t="shared" si="9"/>
        <v>138.35134308986812</v>
      </c>
    </row>
    <row r="128" spans="1:3" x14ac:dyDescent="0.25">
      <c r="A128" s="47">
        <v>43009</v>
      </c>
      <c r="B128">
        <v>96.698268999999996</v>
      </c>
      <c r="C128" s="57">
        <f t="shared" si="9"/>
        <v>139.22204209738146</v>
      </c>
    </row>
    <row r="129" spans="1:3" x14ac:dyDescent="0.25">
      <c r="A129" s="47">
        <v>43040</v>
      </c>
      <c r="B129">
        <v>97.695173999999994</v>
      </c>
      <c r="C129">
        <f t="shared" si="9"/>
        <v>140.65734338366499</v>
      </c>
    </row>
    <row r="130" spans="1:3" x14ac:dyDescent="0.25">
      <c r="A130" s="46" t="s">
        <v>218</v>
      </c>
      <c r="B130">
        <v>98.272882999999993</v>
      </c>
      <c r="C130">
        <f t="shared" si="9"/>
        <v>141.48910415404688</v>
      </c>
    </row>
    <row r="131" spans="1:3" x14ac:dyDescent="0.25">
      <c r="A131" s="46" t="s">
        <v>219</v>
      </c>
      <c r="B131">
        <v>98.795000000000002</v>
      </c>
      <c r="C131" s="58">
        <f t="shared" si="9"/>
        <v>142.24082593464834</v>
      </c>
    </row>
    <row r="132" spans="1:3" x14ac:dyDescent="0.25">
      <c r="A132" s="47">
        <v>43132</v>
      </c>
      <c r="B132">
        <v>99.171374</v>
      </c>
      <c r="C132">
        <f t="shared" si="9"/>
        <v>142.78271316194051</v>
      </c>
    </row>
    <row r="133" spans="1:3" x14ac:dyDescent="0.25">
      <c r="A133" s="47">
        <v>43160</v>
      </c>
      <c r="B133">
        <v>99.492157000000006</v>
      </c>
      <c r="C133">
        <f t="shared" si="9"/>
        <v>143.24456283920955</v>
      </c>
    </row>
    <row r="134" spans="1:3" x14ac:dyDescent="0.25">
      <c r="A134" s="46" t="s">
        <v>220</v>
      </c>
      <c r="B134">
        <v>99.154847000000004</v>
      </c>
      <c r="C134" s="58">
        <f t="shared" si="9"/>
        <v>142.75891829246106</v>
      </c>
    </row>
    <row r="135" spans="1:3" x14ac:dyDescent="0.25">
      <c r="A135" s="47">
        <v>43221</v>
      </c>
      <c r="B135">
        <v>98.994079999999997</v>
      </c>
      <c r="C135">
        <f t="shared" si="9"/>
        <v>142.52745282494715</v>
      </c>
    </row>
    <row r="136" spans="1:3" x14ac:dyDescent="0.25">
      <c r="A136" s="47">
        <v>43252</v>
      </c>
      <c r="B136">
        <v>99.376464999999996</v>
      </c>
      <c r="C136">
        <f t="shared" si="9"/>
        <v>143.07799443358141</v>
      </c>
    </row>
    <row r="137" spans="1:3" x14ac:dyDescent="0.25">
      <c r="A137" s="47">
        <v>43282</v>
      </c>
      <c r="B137" s="48">
        <v>99.909098999999998</v>
      </c>
      <c r="C137" s="58">
        <f t="shared" si="9"/>
        <v>143.84485814207753</v>
      </c>
    </row>
    <row r="138" spans="1:3" x14ac:dyDescent="0.25">
      <c r="A138" s="46" t="s">
        <v>221</v>
      </c>
      <c r="B138">
        <v>100.492</v>
      </c>
      <c r="C138">
        <f t="shared" si="9"/>
        <v>144.684094132544</v>
      </c>
    </row>
    <row r="139" spans="1:3" x14ac:dyDescent="0.25">
      <c r="A139" s="47">
        <v>43344</v>
      </c>
      <c r="B139">
        <v>100.917</v>
      </c>
      <c r="C139">
        <f t="shared" si="9"/>
        <v>145.29599100001931</v>
      </c>
    </row>
    <row r="140" spans="1:3" x14ac:dyDescent="0.25">
      <c r="A140" s="47">
        <v>43374</v>
      </c>
      <c r="B140">
        <v>101.44</v>
      </c>
      <c r="C140" s="58">
        <f t="shared" si="9"/>
        <v>146.04898408634779</v>
      </c>
    </row>
    <row r="141" spans="1:3" x14ac:dyDescent="0.25">
      <c r="A141" s="47">
        <v>43405</v>
      </c>
      <c r="B141">
        <v>102.303</v>
      </c>
      <c r="C141">
        <f t="shared" si="9"/>
        <v>147.29149466665652</v>
      </c>
    </row>
    <row r="142" spans="1:3" x14ac:dyDescent="0.25">
      <c r="A142" s="46" t="s">
        <v>222</v>
      </c>
      <c r="B142">
        <v>103.02</v>
      </c>
      <c r="C142">
        <f t="shared" si="9"/>
        <v>148.32380067602077</v>
      </c>
    </row>
    <row r="143" spans="1:3" x14ac:dyDescent="0.25">
      <c r="A143" s="46" t="s">
        <v>223</v>
      </c>
      <c r="B143">
        <v>103.108</v>
      </c>
      <c r="C143" s="58">
        <f t="shared" si="9"/>
        <v>148.45049932152156</v>
      </c>
    </row>
    <row r="144" spans="1:3" x14ac:dyDescent="0.25">
      <c r="A144" s="47">
        <v>43497</v>
      </c>
      <c r="B144">
        <v>103.07899999999999</v>
      </c>
      <c r="C144">
        <f t="shared" si="9"/>
        <v>148.4087463587997</v>
      </c>
    </row>
    <row r="145" spans="1:3" x14ac:dyDescent="0.25">
      <c r="A145" s="47">
        <v>43525</v>
      </c>
      <c r="B145">
        <v>103.476</v>
      </c>
      <c r="C145">
        <f t="shared" si="9"/>
        <v>148.98033002088843</v>
      </c>
    </row>
    <row r="146" spans="1:3" x14ac:dyDescent="0.25">
      <c r="A146" s="46" t="s">
        <v>224</v>
      </c>
      <c r="B146">
        <v>103.53100000000001</v>
      </c>
      <c r="C146" s="58">
        <f t="shared" si="9"/>
        <v>149.05951667432643</v>
      </c>
    </row>
    <row r="147" spans="1:3" x14ac:dyDescent="0.25">
      <c r="A147" s="47">
        <v>43586</v>
      </c>
      <c r="B147">
        <v>103.233</v>
      </c>
      <c r="C147">
        <f t="shared" si="9"/>
        <v>148.63046898842606</v>
      </c>
    </row>
    <row r="148" spans="1:3" x14ac:dyDescent="0.25">
      <c r="A148" s="47">
        <v>43617</v>
      </c>
      <c r="B148">
        <v>103.29900000000001</v>
      </c>
      <c r="C148">
        <f t="shared" si="9"/>
        <v>148.72549297255168</v>
      </c>
    </row>
    <row r="149" spans="1:3" x14ac:dyDescent="0.25">
      <c r="A149" s="47">
        <v>43647</v>
      </c>
      <c r="B149">
        <v>103.687</v>
      </c>
      <c r="C149" s="58">
        <f t="shared" si="9"/>
        <v>149.28411881862326</v>
      </c>
    </row>
    <row r="150" spans="1:3" x14ac:dyDescent="0.25">
      <c r="A150" s="46" t="s">
        <v>225</v>
      </c>
      <c r="B150">
        <v>103.67</v>
      </c>
      <c r="C150">
        <f t="shared" si="9"/>
        <v>149.25964294392423</v>
      </c>
    </row>
    <row r="151" spans="1:3" x14ac:dyDescent="0.25">
      <c r="A151" s="47">
        <v>43709</v>
      </c>
      <c r="B151">
        <v>103.94199999999999</v>
      </c>
      <c r="C151">
        <f t="shared" si="9"/>
        <v>149.65125693910844</v>
      </c>
    </row>
    <row r="152" spans="1:3" x14ac:dyDescent="0.25">
      <c r="A152" s="47">
        <v>43739</v>
      </c>
      <c r="B152">
        <v>104.503</v>
      </c>
      <c r="C152" s="58">
        <f t="shared" ref="C152:C183" si="10">B152/B$23*100</f>
        <v>150.45896080417589</v>
      </c>
    </row>
    <row r="153" spans="1:3" x14ac:dyDescent="0.25">
      <c r="A153" s="47">
        <v>43770</v>
      </c>
      <c r="B153">
        <v>105.346</v>
      </c>
      <c r="C153">
        <f t="shared" si="10"/>
        <v>151.67267623777991</v>
      </c>
    </row>
    <row r="154" spans="1:3" x14ac:dyDescent="0.25">
      <c r="A154" s="46" t="s">
        <v>226</v>
      </c>
      <c r="B154">
        <v>105.934</v>
      </c>
      <c r="C154">
        <f t="shared" si="10"/>
        <v>152.51925355089872</v>
      </c>
    </row>
    <row r="155" spans="1:3" x14ac:dyDescent="0.25">
      <c r="A155" s="46" t="s">
        <v>227</v>
      </c>
      <c r="B155">
        <v>106.447</v>
      </c>
      <c r="C155" s="58">
        <f t="shared" si="10"/>
        <v>153.25784906387483</v>
      </c>
    </row>
    <row r="156" spans="1:3" x14ac:dyDescent="0.25">
      <c r="A156" s="47">
        <v>43862</v>
      </c>
      <c r="B156">
        <v>106.889</v>
      </c>
      <c r="C156">
        <f t="shared" si="10"/>
        <v>153.89422180604916</v>
      </c>
    </row>
    <row r="157" spans="1:3" x14ac:dyDescent="0.25">
      <c r="A157" s="47">
        <v>43891</v>
      </c>
      <c r="B157">
        <v>106.83799999999999</v>
      </c>
      <c r="C157">
        <f t="shared" si="10"/>
        <v>153.82079418195212</v>
      </c>
    </row>
    <row r="158" spans="1:3" x14ac:dyDescent="0.25">
      <c r="A158" s="46" t="s">
        <v>228</v>
      </c>
      <c r="B158">
        <v>105.755</v>
      </c>
      <c r="C158" s="58">
        <f t="shared" si="10"/>
        <v>152.26153698789147</v>
      </c>
    </row>
    <row r="159" spans="1:3" x14ac:dyDescent="0.25">
      <c r="A159" s="47">
        <v>43952</v>
      </c>
      <c r="B159">
        <v>106.16200000000001</v>
      </c>
      <c r="C159">
        <f t="shared" si="10"/>
        <v>152.84751822333254</v>
      </c>
    </row>
    <row r="160" spans="1:3" x14ac:dyDescent="0.25">
      <c r="A160" s="47">
        <v>43983</v>
      </c>
      <c r="B160">
        <v>106.74299999999999</v>
      </c>
      <c r="C160">
        <f t="shared" si="10"/>
        <v>153.6840172351047</v>
      </c>
    </row>
    <row r="161" spans="1:3" x14ac:dyDescent="0.25">
      <c r="A161" s="47">
        <v>44013</v>
      </c>
      <c r="B161">
        <v>107.444</v>
      </c>
      <c r="C161" s="58">
        <f t="shared" si="10"/>
        <v>154.69328712710521</v>
      </c>
    </row>
    <row r="162" spans="1:3" x14ac:dyDescent="0.25">
      <c r="A162" s="46" t="s">
        <v>229</v>
      </c>
      <c r="B162">
        <v>107.867</v>
      </c>
      <c r="C162">
        <f t="shared" si="10"/>
        <v>155.30230447991008</v>
      </c>
    </row>
    <row r="163" spans="1:3" x14ac:dyDescent="0.25">
      <c r="A163" s="47">
        <v>44075</v>
      </c>
      <c r="B163">
        <v>108.114</v>
      </c>
      <c r="C163">
        <f t="shared" si="10"/>
        <v>155.65792454171336</v>
      </c>
    </row>
    <row r="164" spans="1:3" x14ac:dyDescent="0.25">
      <c r="A164" s="47">
        <v>44105</v>
      </c>
      <c r="B164">
        <v>108.774</v>
      </c>
      <c r="C164" s="58">
        <f t="shared" si="10"/>
        <v>156.60816438296919</v>
      </c>
    </row>
    <row r="165" spans="1:3" x14ac:dyDescent="0.25">
      <c r="A165" s="47">
        <v>44136</v>
      </c>
      <c r="B165">
        <v>108.85599999999999</v>
      </c>
      <c r="C165">
        <f t="shared" si="10"/>
        <v>156.72622448445856</v>
      </c>
    </row>
    <row r="166" spans="1:3" x14ac:dyDescent="0.25">
      <c r="A166" s="46" t="s">
        <v>230</v>
      </c>
      <c r="B166">
        <v>109.271</v>
      </c>
      <c r="C166">
        <f t="shared" si="10"/>
        <v>157.3237237785815</v>
      </c>
    </row>
    <row r="167" spans="1:3" x14ac:dyDescent="0.25">
      <c r="A167" s="46" t="s">
        <v>231</v>
      </c>
      <c r="B167">
        <v>110.21</v>
      </c>
      <c r="C167">
        <f t="shared" si="10"/>
        <v>158.67565591636819</v>
      </c>
    </row>
    <row r="168" spans="1:3" x14ac:dyDescent="0.25">
      <c r="A168" s="47">
        <v>44228</v>
      </c>
      <c r="B168">
        <v>110.907</v>
      </c>
      <c r="C168">
        <f t="shared" si="10"/>
        <v>159.67916677902772</v>
      </c>
    </row>
  </sheetData>
  <mergeCells count="4">
    <mergeCell ref="A1:C1"/>
    <mergeCell ref="A21:C21"/>
    <mergeCell ref="B18:C19"/>
    <mergeCell ref="K46:Q53"/>
  </mergeCells>
  <hyperlinks>
    <hyperlink ref="K1" r:id="rId1" xr:uid="{F356A7D8-3105-446E-82E5-39CE5EB4CE78}"/>
    <hyperlink ref="B18" r:id="rId2" xr:uid="{CDC490A1-8939-4BDC-BD11-D008B282F66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Portada</vt:lpstr>
      <vt:lpstr>MEFE</vt:lpstr>
      <vt:lpstr>MEFI</vt:lpstr>
      <vt:lpstr>MPC</vt:lpstr>
      <vt:lpstr>FODA</vt:lpstr>
      <vt:lpstr>ADL</vt:lpstr>
      <vt:lpstr>PEYEA</vt:lpstr>
      <vt:lpstr>PIB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Damaris Angelina Servin Quintero</cp:lastModifiedBy>
  <cp:revision/>
  <dcterms:created xsi:type="dcterms:W3CDTF">2021-03-21T04:24:19Z</dcterms:created>
  <dcterms:modified xsi:type="dcterms:W3CDTF">2021-03-22T20:09:34Z</dcterms:modified>
  <cp:category/>
  <cp:contentStatus/>
</cp:coreProperties>
</file>