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drawings/drawing1.xml" ContentType="application/vnd.openxmlformats-officedocument.drawing+xml"/>
  <Override PartName="/xl/comments2.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126"/>
  <workbookPr codeName="ThisWorkbook" defaultThemeVersion="166925"/>
  <mc:AlternateContent xmlns:mc="http://schemas.openxmlformats.org/markup-compatibility/2006">
    <mc:Choice Requires="x15">
      <x15ac:absPath xmlns:x15ac="http://schemas.microsoft.com/office/spreadsheetml/2010/11/ac" url="C:\Users\Rebecca\Downloads\"/>
    </mc:Choice>
  </mc:AlternateContent>
  <xr:revisionPtr revIDLastSave="0" documentId="8_{0CD95BA0-057F-4E6D-A01F-C72FE3912C0F}" xr6:coauthVersionLast="47" xr6:coauthVersionMax="47" xr10:uidLastSave="{00000000-0000-0000-0000-000000000000}"/>
  <bookViews>
    <workbookView xWindow="-120" yWindow="-120" windowWidth="29040" windowHeight="15720" activeTab="1" xr2:uid="{91E13292-B233-409A-9520-553C7D5EC578}"/>
  </bookViews>
  <sheets>
    <sheet name="Calculator" sheetId="1" r:id="rId1"/>
    <sheet name="Graphs" sheetId="2" r:id="rId2"/>
  </sheets>
  <definedNames>
    <definedName name="Bad_Debt">Calculator!$K$83:$K$86</definedName>
    <definedName name="Concession">Calculator!$J$83:$J$90</definedName>
    <definedName name="Expenses">Calculator!$L$83:$L$87</definedName>
    <definedName name="Other_Income">Calculator!$I$83:$I$90</definedName>
    <definedName name="units">#REF!</definedName>
    <definedName name="Vacancy">Calculator!$H$83:$H$92</definedName>
    <definedName name="Valuation_Metric">Calculator!$M$83:$M$84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U48" i="2" l="1"/>
  <c r="C93" i="1" l="1"/>
  <c r="D89" i="1"/>
  <c r="D86" i="1"/>
  <c r="D85" i="1"/>
  <c r="D84" i="1"/>
  <c r="D83" i="1"/>
  <c r="D82" i="1"/>
  <c r="C114" i="1"/>
  <c r="L8" i="1"/>
  <c r="V48" i="2" l="1"/>
  <c r="V3" i="2"/>
  <c r="U3" i="2"/>
  <c r="I83" i="1" l="1" a="1"/>
  <c r="I83" i="1" s="1"/>
  <c r="H83" i="1" a="1"/>
  <c r="H83" i="1" s="1"/>
  <c r="B14" i="1" a="1"/>
  <c r="B14" i="1" s="1"/>
  <c r="L9" i="1"/>
  <c r="C13" i="1" a="1"/>
  <c r="C13" i="1" s="1"/>
  <c r="C104" i="1" s="1" a="1"/>
  <c r="C104" i="1" s="1"/>
  <c r="J83" i="1" a="1"/>
  <c r="J83" i="1" s="1"/>
  <c r="K83" i="1" a="1"/>
  <c r="K83" i="1" s="1"/>
  <c r="B104" i="1" l="1" a="1"/>
  <c r="B104" i="1" s="1"/>
  <c r="K105" i="1"/>
  <c r="K104" i="1" a="1"/>
  <c r="K104" i="1" s="1"/>
  <c r="L82" i="1"/>
  <c r="K82" i="1"/>
  <c r="J82" i="1"/>
  <c r="I82" i="1"/>
  <c r="H82" i="1"/>
  <c r="Q8" i="1" l="1"/>
  <c r="Q6" i="1"/>
  <c r="L83" i="1" a="1"/>
  <c r="L83" i="1" s="1"/>
  <c r="E82" i="1" l="1"/>
  <c r="E83" i="1" l="1"/>
  <c r="E85" i="1" s="1"/>
  <c r="E84" i="1" l="1"/>
  <c r="E86" i="1" s="1"/>
  <c r="E88" i="1" l="1"/>
  <c r="E89" i="1" s="1"/>
  <c r="E91" i="1" l="1"/>
  <c r="E115" i="1" s="1"/>
  <c r="E116" i="1" l="1"/>
  <c r="Q9" i="1" s="1"/>
  <c r="E95" i="1"/>
  <c r="E96" i="1" l="1"/>
  <c r="B13" i="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Yosef</author>
  </authors>
  <commentList>
    <comment ref="H80" authorId="0" shapeId="0" xr:uid="{7CB53641-DC73-4142-B7E9-A96CDBB9CD50}">
      <text>
        <r>
          <rPr>
            <b/>
            <sz val="9"/>
            <color indexed="81"/>
            <rFont val="Tahoma"/>
            <family val="2"/>
          </rPr>
          <t>Yosef:</t>
        </r>
        <r>
          <rPr>
            <sz val="9"/>
            <color indexed="81"/>
            <rFont val="Tahoma"/>
            <family val="2"/>
          </rPr>
          <t xml:space="preserve">
Although formulas can be used in the data validation interface which should make this unnecessary, I have found that valid formuals are oftentimes not accepted.</t>
        </r>
      </text>
    </comment>
    <comment ref="J101" authorId="0" shapeId="0" xr:uid="{7606AA51-4D0C-4B7D-933B-22EA49F0890D}">
      <text>
        <r>
          <rPr>
            <b/>
            <sz val="9"/>
            <color indexed="81"/>
            <rFont val="Tahoma"/>
            <family val="2"/>
          </rPr>
          <t>Yosef:</t>
        </r>
        <r>
          <rPr>
            <sz val="9"/>
            <color indexed="81"/>
            <rFont val="Tahoma"/>
            <family val="2"/>
          </rPr>
          <t xml:space="preserve">
Not typical, since we didn't lookup x values in table, bec that would limit us to rents inbetween highest and lowest, therefore copied 2 'X' values as "values" and used them in forecast.linear to project higher and lower rents.</t>
        </r>
      </text>
    </comment>
    <comment ref="E103" authorId="0" shapeId="0" xr:uid="{33E6BF6F-AE7D-4605-8DE1-0B7E8BF7373F}">
      <text>
        <r>
          <rPr>
            <b/>
            <sz val="9"/>
            <color indexed="81"/>
            <rFont val="Tahoma"/>
            <family val="2"/>
          </rPr>
          <t>Yosef:</t>
        </r>
        <r>
          <rPr>
            <sz val="9"/>
            <color indexed="81"/>
            <rFont val="Tahoma"/>
            <family val="2"/>
          </rPr>
          <t xml:space="preserve">
It is necessary to access a list of values from a half cap point away as we are using the Forecas linear function which uses linear regressiion. 
As can be seen of the Graphs sheet, moving from one cap value to another isn't linear.
This is also why we need to have another calculation (to the left) exclusively for a cap of 2.5% which is not on our data table and cannot be accessed from a linear mode.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Yosef</author>
  </authors>
  <commentList>
    <comment ref="U3" authorId="0" shapeId="0" xr:uid="{DA69026B-3BFF-4C32-A2F3-C1CB15C9FEEF}">
      <text>
        <r>
          <rPr>
            <b/>
            <sz val="9"/>
            <color indexed="81"/>
            <rFont val="Tahoma"/>
            <family val="2"/>
          </rPr>
          <t>Yosef:</t>
        </r>
        <r>
          <rPr>
            <sz val="9"/>
            <color indexed="81"/>
            <rFont val="Tahoma"/>
            <family val="2"/>
          </rPr>
          <t xml:space="preserve">
This cell should not be changed as it is just a reflection of the amount entered on the calculator page.
</t>
        </r>
      </text>
    </comment>
    <comment ref="U48" authorId="0" shapeId="0" xr:uid="{BA68A8A3-A259-4EA6-BF91-00BA496B574C}">
      <text>
        <r>
          <rPr>
            <b/>
            <sz val="9"/>
            <color indexed="81"/>
            <rFont val="Tahoma"/>
            <family val="2"/>
          </rPr>
          <t>Yosef:</t>
        </r>
        <r>
          <rPr>
            <sz val="9"/>
            <color indexed="81"/>
            <rFont val="Tahoma"/>
            <family val="2"/>
          </rPr>
          <t xml:space="preserve">
This cell should not be changed as it is just a reflection of the amount entered on the calculator page.</t>
        </r>
      </text>
    </comment>
  </commentList>
</comments>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<sst xmlns="http://schemas.openxmlformats.org/spreadsheetml/2006/main" count="64" uniqueCount="47">
  <si>
    <t>Property Valuation Calculator</t>
  </si>
  <si>
    <t xml:space="preserve">Vacancy </t>
  </si>
  <si>
    <t>Expense Ratio</t>
  </si>
  <si>
    <t>Exact Avg Rent:</t>
  </si>
  <si>
    <t>Enter/Select cells with white fill for table criteria, choose Property or Per Door value in cell L5, and enter unit count in cell M9 if property value is selected. Cells in columns P&amp;Q are for exact rent figures;  below, inbetween, and above rents on table.</t>
  </si>
  <si>
    <t>Concession</t>
  </si>
  <si>
    <t>Property Value</t>
  </si>
  <si>
    <t>Cap Rate:</t>
  </si>
  <si>
    <t>Other Income</t>
  </si>
  <si>
    <t>Value:</t>
  </si>
  <si>
    <t>Bad Debt</t>
  </si>
  <si>
    <t>Avg Rent</t>
  </si>
  <si>
    <t>Cap Rate</t>
  </si>
  <si>
    <t>Valuation Metric</t>
  </si>
  <si>
    <t>Vacancy</t>
  </si>
  <si>
    <t>Per Door Value</t>
  </si>
  <si>
    <t>Total Income</t>
  </si>
  <si>
    <t>Expenses</t>
  </si>
  <si>
    <t>NOI</t>
  </si>
  <si>
    <t>Value</t>
  </si>
  <si>
    <t>Units</t>
  </si>
  <si>
    <t xml:space="preserve">Cap Rate Valuation </t>
  </si>
  <si>
    <t>Graph 1</t>
  </si>
  <si>
    <t>Rental Rate Valuation</t>
  </si>
  <si>
    <t>Graph 2</t>
  </si>
  <si>
    <t>1)</t>
  </si>
  <si>
    <t>Value Add Per Half Cap Point</t>
  </si>
  <si>
    <t>Value Add with rental increase of:</t>
  </si>
  <si>
    <t>Driver Cells</t>
  </si>
  <si>
    <t>Lists for data validation</t>
  </si>
  <si>
    <t>Linear Interpolation For Exact Avg Rent</t>
  </si>
  <si>
    <t>Any two X vals</t>
  </si>
  <si>
    <t>Corresponding Y vals</t>
  </si>
  <si>
    <t>The cells below are necessary as the base case for the data table.</t>
  </si>
  <si>
    <t>2)</t>
  </si>
  <si>
    <t>Choose Per Door/Property value</t>
  </si>
  <si>
    <t>The cells below are for calculating value for half cap point diff.</t>
  </si>
  <si>
    <t>Any X values</t>
  </si>
  <si>
    <t>Corresponding Y vals for a half cap point diff.</t>
  </si>
  <si>
    <t>Calculation for half cap away from 3%</t>
  </si>
  <si>
    <t xml:space="preserve"> Metric</t>
  </si>
  <si>
    <t>Conditional Formatting Rules</t>
  </si>
  <si>
    <t xml:space="preserve"> Cells L:9- N9 are greyed when when the leftmost character in cell L9 is an 'N' . This indicates that the Per Door option was chosen rendering amount of units unnecessary.</t>
  </si>
  <si>
    <t>Data table rows have alternating colors to enhance readability.</t>
  </si>
  <si>
    <t>Tips</t>
  </si>
  <si>
    <t>When using data table freeze panes from row 14 and above, but when viewing driver cells unfreeze panes.</t>
  </si>
  <si>
    <t>View on 105% Zoom magnification for a 13.6 inch screen width. Adjust accordingly.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</si>
</sst>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10">
    <numFmt numFmtId="8" formatCode="&quot;$&quot;#,##0.00_);[Red]\(&quot;$&quot;#,##0.00\)"/>
    <numFmt numFmtId="43" formatCode="_(* #,##0.00_);_(* \(#,##0.00\);_(* &quot;-&quot;??_);_(@_)"/>
    <numFmt numFmtId="164" formatCode="&quot;$&quot;#,##0.00"/>
    <numFmt numFmtId="165" formatCode="0.0%"/>
    <numFmt numFmtId="166" formatCode="&quot;$&quot;#,##0"/>
    <numFmt numFmtId="167" formatCode="&quot;$&quot;#,##0.0000"/>
    <numFmt numFmtId="168" formatCode="&quot;$&quot;#,##0.000000"/>
    <numFmt numFmtId="171" formatCode="0.000"/>
    <numFmt numFmtId="172" formatCode="0.00000"/>
    <numFmt numFmtId="173" formatCode="0.00000000000"/>
  </numFmts>
  <fonts count="26" x14ac:knownFonts="1">
    <font>
      <sz val="11"/>
      <color theme="1"/>
      <name val="Calibri"/>
      <family val="2"/>
      <scheme val="minor"/>
    </font>
    <font>
      <sz val="11"/>
      <color theme="1"/>
      <name val="Calibri"/>
      <family val="2"/>
      <scheme val="minor"/>
    </font>
    <font>
      <b/>
      <sz val="12"/>
      <color theme="5" tint="-0.249977111117893"/>
      <name val="Calibri"/>
      <family val="2"/>
      <scheme val="minor"/>
    </font>
    <font>
      <b/>
      <sz val="12"/>
      <color theme="1"/>
      <name val="Calibri"/>
      <family val="2"/>
      <scheme val="minor"/>
    </font>
    <font>
      <b/>
      <sz val="12"/>
      <color theme="8" tint="-0.499984740745262"/>
      <name val="Calibri"/>
      <family val="2"/>
      <scheme val="minor"/>
    </font>
    <font>
      <sz val="11"/>
      <name val="Calibri"/>
      <family val="2"/>
      <scheme val="minor"/>
    </font>
    <font>
      <sz val="11"/>
      <color theme="4" tint="0.39997558519241921"/>
      <name val="Calibri"/>
      <family val="2"/>
      <scheme val="minor"/>
    </font>
    <font>
      <i/>
      <sz val="11"/>
      <color theme="9" tint="0.79998168889431442"/>
      <name val="Calibri"/>
      <family val="2"/>
      <scheme val="minor"/>
    </font>
    <font>
      <b/>
      <i/>
      <sz val="14"/>
      <color rgb="FFFF0000"/>
      <name val="Calibri"/>
      <family val="2"/>
      <scheme val="minor"/>
    </font>
    <font>
      <b/>
      <sz val="11"/>
      <color theme="1"/>
      <name val="Calibri"/>
      <family val="2"/>
      <scheme val="minor"/>
    </font>
    <font>
      <sz val="9"/>
      <color indexed="81"/>
      <name val="Tahoma"/>
      <family val="2"/>
    </font>
    <font>
      <b/>
      <sz val="9"/>
      <color indexed="81"/>
      <name val="Tahoma"/>
      <family val="2"/>
    </font>
    <font>
      <b/>
      <sz val="14"/>
      <color theme="1"/>
      <name val="Calibri"/>
      <family val="2"/>
      <scheme val="minor"/>
    </font>
    <font>
      <b/>
      <i/>
      <u/>
      <sz val="11"/>
      <color rgb="FFFF0000"/>
      <name val="Calibri"/>
      <family val="2"/>
      <scheme val="minor"/>
    </font>
    <font>
      <b/>
      <sz val="12"/>
      <color rgb="FF002060"/>
      <name val="Calibri"/>
      <family val="2"/>
      <scheme val="minor"/>
    </font>
    <font>
      <b/>
      <sz val="20"/>
      <color theme="1"/>
      <name val="Calibri"/>
      <family val="2"/>
      <scheme val="minor"/>
    </font>
    <font>
      <b/>
      <sz val="16"/>
      <color rgb="FF002060"/>
      <name val="Calibri"/>
      <family val="2"/>
      <scheme val="minor"/>
    </font>
    <font>
      <b/>
      <i/>
      <sz val="11"/>
      <color rgb="FFFF0000"/>
      <name val="Calibri"/>
      <family val="2"/>
      <scheme val="minor"/>
    </font>
    <font>
      <sz val="11"/>
      <color theme="0" tint="-0.499984740745262"/>
      <name val="Calibri"/>
      <family val="2"/>
      <scheme val="minor"/>
    </font>
    <font>
      <sz val="12"/>
      <color theme="1"/>
      <name val="Calibri"/>
      <family val="2"/>
      <scheme val="minor"/>
    </font>
    <font>
      <b/>
      <sz val="11"/>
      <name val="Calibri"/>
      <family val="2"/>
      <scheme val="minor"/>
    </font>
    <font>
      <b/>
      <sz val="11"/>
      <color theme="0" tint="-0.499984740745262"/>
      <name val="Calibri"/>
      <family val="2"/>
      <scheme val="minor"/>
    </font>
    <font>
      <b/>
      <i/>
      <sz val="12"/>
      <color rgb="FFFF0000"/>
      <name val="Calibri"/>
      <family val="2"/>
      <scheme val="minor"/>
    </font>
    <font>
      <b/>
      <sz val="13"/>
      <color rgb="FF002060"/>
      <name val="Calibri"/>
      <family val="2"/>
      <scheme val="minor"/>
    </font>
    <font>
      <b/>
      <sz val="13"/>
      <color rgb="FFFF0000"/>
      <name val="Calibri"/>
      <family val="2"/>
      <scheme val="minor"/>
    </font>
    <font>
      <sz val="11"/>
      <color theme="0" tint="-0.499984740745262"/>
      <name val="Arial Black"/>
      <family val="2"/>
    </font>
  </fonts>
  <fills count="7">
    <fill>
      <patternFill patternType="none"/>
    </fill>
    <fill>
      <patternFill patternType="gray125"/>
    </fill>
    <fill>
      <patternFill patternType="solid">
        <fgColor theme="0" tint="-4.9989318521683403E-2"/>
        <bgColor indexed="64"/>
      </patternFill>
    </fill>
    <fill>
      <patternFill patternType="solid">
        <fgColor rgb="FFCCFFCC"/>
        <bgColor indexed="64"/>
      </patternFill>
    </fill>
    <fill>
      <patternFill patternType="solid">
        <fgColor theme="0"/>
        <bgColor indexed="64"/>
      </patternFill>
    </fill>
    <fill>
      <patternFill patternType="solid">
        <fgColor rgb="FFA7FFA7"/>
        <bgColor indexed="64"/>
      </patternFill>
    </fill>
    <fill>
      <patternFill patternType="solid">
        <fgColor theme="8" tint="0.79998168889431442"/>
        <bgColor indexed="64"/>
      </patternFill>
    </fill>
  </fills>
  <borders count="24">
    <border>
      <left/>
      <right/>
      <top/>
      <bottom/>
      <diagonal/>
    </border>
    <border>
      <left style="thin">
        <color indexed="64"/>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bottom/>
      <diagonal/>
    </border>
    <border>
      <left/>
      <right style="medium">
        <color indexed="64"/>
      </right>
      <top/>
      <bottom/>
      <diagonal/>
    </border>
    <border>
      <left/>
      <right style="thin">
        <color indexed="64"/>
      </right>
      <top style="medium">
        <color indexed="64"/>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style="medium">
        <color indexed="64"/>
      </top>
      <bottom style="medium">
        <color indexed="64"/>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style="medium">
        <color indexed="64"/>
      </left>
      <right style="medium">
        <color indexed="64"/>
      </right>
      <top style="medium">
        <color indexed="64"/>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s>
  <cellStyleXfs count="3">
    <xf numFmtId="0" fontId="0" fillId="0" borderId="0"/>
    <xf numFmtId="43" fontId="1" fillId="0" borderId="0" applyFont="0" applyFill="0" applyBorder="0" applyAlignment="0" applyProtection="0"/>
    <xf numFmtId="9" fontId="1" fillId="0" borderId="0" applyFont="0" applyFill="0" applyBorder="0" applyAlignment="0" applyProtection="0"/>
  </cellStyleXfs>
  <cellXfs count="142">
    <xf numFmtId="0" fontId="0" fillId="0" borderId="0" xfId="0"/>
    <xf numFmtId="0" fontId="5" fillId="0" borderId="0" xfId="0" applyFont="1"/>
    <xf numFmtId="0" fontId="3" fillId="3" borderId="1" xfId="0" applyFont="1" applyFill="1" applyBorder="1"/>
    <xf numFmtId="0" fontId="6" fillId="0" borderId="0" xfId="0" applyFont="1"/>
    <xf numFmtId="0" fontId="6" fillId="0" borderId="0" xfId="0" applyFont="1" applyAlignment="1">
      <alignment horizontal="left"/>
    </xf>
    <xf numFmtId="0" fontId="0" fillId="4" borderId="0" xfId="0" applyFill="1"/>
    <xf numFmtId="0" fontId="0" fillId="0" borderId="6" xfId="0" applyBorder="1"/>
    <xf numFmtId="164" fontId="2" fillId="2" borderId="8" xfId="0" applyNumberFormat="1" applyFont="1" applyFill="1" applyBorder="1"/>
    <xf numFmtId="164" fontId="2" fillId="2" borderId="5" xfId="0" applyNumberFormat="1" applyFont="1" applyFill="1" applyBorder="1"/>
    <xf numFmtId="0" fontId="0" fillId="0" borderId="10" xfId="0" applyBorder="1"/>
    <xf numFmtId="0" fontId="0" fillId="4" borderId="11" xfId="0" applyFill="1" applyBorder="1"/>
    <xf numFmtId="164" fontId="7" fillId="0" borderId="2" xfId="0" applyNumberFormat="1" applyFont="1" applyBorder="1"/>
    <xf numFmtId="164" fontId="2" fillId="2" borderId="12" xfId="0" applyNumberFormat="1" applyFont="1" applyFill="1" applyBorder="1" applyAlignment="1">
      <alignment horizontal="center"/>
    </xf>
    <xf numFmtId="165" fontId="3" fillId="5" borderId="3" xfId="0" applyNumberFormat="1" applyFont="1" applyFill="1" applyBorder="1"/>
    <xf numFmtId="165" fontId="3" fillId="5" borderId="4" xfId="0" applyNumberFormat="1" applyFont="1" applyFill="1" applyBorder="1"/>
    <xf numFmtId="166" fontId="0" fillId="0" borderId="0" xfId="0" applyNumberFormat="1"/>
    <xf numFmtId="166" fontId="0" fillId="0" borderId="9" xfId="0" applyNumberFormat="1" applyBorder="1"/>
    <xf numFmtId="166" fontId="0" fillId="0" borderId="6" xfId="0" applyNumberFormat="1" applyBorder="1"/>
    <xf numFmtId="166" fontId="0" fillId="0" borderId="7" xfId="0" applyNumberFormat="1" applyBorder="1"/>
    <xf numFmtId="43" fontId="5" fillId="0" borderId="0" xfId="1" applyFont="1"/>
    <xf numFmtId="164" fontId="0" fillId="0" borderId="0" xfId="0" applyNumberFormat="1"/>
    <xf numFmtId="165" fontId="3" fillId="5" borderId="0" xfId="0" applyNumberFormat="1" applyFont="1" applyFill="1"/>
    <xf numFmtId="165" fontId="3" fillId="5" borderId="13" xfId="0" applyNumberFormat="1" applyFont="1" applyFill="1" applyBorder="1" applyAlignment="1">
      <alignment horizontal="center"/>
    </xf>
    <xf numFmtId="0" fontId="9" fillId="0" borderId="0" xfId="0" applyFont="1"/>
    <xf numFmtId="0" fontId="12" fillId="0" borderId="0" xfId="0" applyFont="1" applyAlignment="1">
      <alignment horizontal="center" vertical="center"/>
    </xf>
    <xf numFmtId="0" fontId="12" fillId="0" borderId="0" xfId="0" applyFont="1" applyAlignment="1">
      <alignment vertical="center"/>
    </xf>
    <xf numFmtId="164" fontId="5" fillId="0" borderId="0" xfId="0" applyNumberFormat="1" applyFont="1"/>
    <xf numFmtId="0" fontId="3" fillId="3" borderId="14" xfId="0" applyFont="1" applyFill="1" applyBorder="1" applyAlignment="1">
      <alignment horizontal="left"/>
    </xf>
    <xf numFmtId="0" fontId="0" fillId="0" borderId="0" xfId="0" applyAlignment="1">
      <alignment horizontal="center"/>
    </xf>
    <xf numFmtId="166" fontId="0" fillId="0" borderId="0" xfId="0" applyNumberFormat="1" applyAlignment="1">
      <alignment horizontal="center"/>
    </xf>
    <xf numFmtId="0" fontId="18" fillId="0" borderId="0" xfId="0" applyFont="1" applyAlignment="1">
      <alignment horizontal="center"/>
    </xf>
    <xf numFmtId="166" fontId="18" fillId="0" borderId="0" xfId="0" applyNumberFormat="1" applyFont="1" applyAlignment="1">
      <alignment horizontal="center"/>
    </xf>
    <xf numFmtId="164" fontId="0" fillId="0" borderId="0" xfId="0" applyNumberFormat="1" applyAlignment="1">
      <alignment horizontal="center"/>
    </xf>
    <xf numFmtId="166" fontId="17" fillId="0" borderId="0" xfId="0" applyNumberFormat="1" applyFont="1" applyAlignment="1">
      <alignment horizontal="center"/>
    </xf>
    <xf numFmtId="9" fontId="4" fillId="4" borderId="1" xfId="0" applyNumberFormat="1" applyFont="1" applyFill="1" applyBorder="1" applyAlignment="1" applyProtection="1">
      <alignment horizontal="center"/>
      <protection locked="0"/>
    </xf>
    <xf numFmtId="168" fontId="0" fillId="0" borderId="0" xfId="0" applyNumberFormat="1" applyAlignment="1">
      <alignment horizontal="center"/>
    </xf>
    <xf numFmtId="10" fontId="0" fillId="0" borderId="0" xfId="0" applyNumberFormat="1"/>
    <xf numFmtId="167" fontId="17" fillId="0" borderId="0" xfId="0" applyNumberFormat="1" applyFont="1" applyAlignment="1">
      <alignment horizontal="center"/>
    </xf>
    <xf numFmtId="164" fontId="17" fillId="0" borderId="0" xfId="0" applyNumberFormat="1" applyFont="1" applyAlignment="1">
      <alignment horizontal="center"/>
    </xf>
    <xf numFmtId="164" fontId="13" fillId="0" borderId="15" xfId="0" applyNumberFormat="1" applyFont="1" applyBorder="1"/>
    <xf numFmtId="2" fontId="18" fillId="0" borderId="0" xfId="0" applyNumberFormat="1" applyFont="1" applyAlignment="1">
      <alignment horizontal="center"/>
    </xf>
    <xf numFmtId="171" fontId="18" fillId="0" borderId="0" xfId="0" applyNumberFormat="1" applyFont="1" applyAlignment="1">
      <alignment horizontal="center"/>
    </xf>
    <xf numFmtId="172" fontId="0" fillId="0" borderId="0" xfId="0" applyNumberFormat="1" applyAlignment="1">
      <alignment horizontal="center"/>
    </xf>
    <xf numFmtId="43" fontId="18" fillId="0" borderId="0" xfId="1" applyFont="1" applyAlignment="1">
      <alignment horizontal="center"/>
    </xf>
    <xf numFmtId="173" fontId="0" fillId="0" borderId="0" xfId="0" applyNumberFormat="1" applyAlignment="1">
      <alignment horizontal="center"/>
    </xf>
    <xf numFmtId="173" fontId="0" fillId="0" borderId="0" xfId="0" applyNumberFormat="1"/>
    <xf numFmtId="0" fontId="3" fillId="0" borderId="0" xfId="0" applyFont="1"/>
    <xf numFmtId="0" fontId="20" fillId="0" borderId="0" xfId="0" applyFont="1" applyAlignment="1">
      <alignment horizontal="center" vertical="top"/>
    </xf>
    <xf numFmtId="0" fontId="3" fillId="3" borderId="1" xfId="0" applyFont="1" applyFill="1" applyBorder="1" applyAlignment="1">
      <alignment horizontal="right"/>
    </xf>
    <xf numFmtId="0" fontId="18" fillId="0" borderId="0" xfId="0" applyFont="1"/>
    <xf numFmtId="0" fontId="12" fillId="0" borderId="0" xfId="0" applyFont="1"/>
    <xf numFmtId="9" fontId="18" fillId="4" borderId="8" xfId="2" applyFont="1" applyFill="1" applyBorder="1" applyAlignment="1">
      <alignment horizontal="center"/>
    </xf>
    <xf numFmtId="9" fontId="18" fillId="4" borderId="0" xfId="2" applyFont="1" applyFill="1" applyBorder="1" applyAlignment="1">
      <alignment horizontal="center"/>
    </xf>
    <xf numFmtId="10" fontId="18" fillId="4" borderId="0" xfId="2" applyNumberFormat="1" applyFont="1" applyFill="1" applyBorder="1" applyAlignment="1">
      <alignment horizontal="center"/>
    </xf>
    <xf numFmtId="0" fontId="18" fillId="4" borderId="9" xfId="0" applyFont="1" applyFill="1" applyBorder="1" applyAlignment="1">
      <alignment horizontal="center"/>
    </xf>
    <xf numFmtId="10" fontId="18" fillId="4" borderId="0" xfId="0" applyNumberFormat="1" applyFont="1" applyFill="1" applyAlignment="1">
      <alignment horizontal="center"/>
    </xf>
    <xf numFmtId="0" fontId="18" fillId="4" borderId="0" xfId="0" applyFont="1" applyFill="1" applyAlignment="1">
      <alignment horizontal="center"/>
    </xf>
    <xf numFmtId="9" fontId="18" fillId="4" borderId="5" xfId="2" applyFont="1" applyFill="1" applyBorder="1" applyAlignment="1">
      <alignment horizontal="center"/>
    </xf>
    <xf numFmtId="0" fontId="6" fillId="4" borderId="6" xfId="0" applyFont="1" applyFill="1" applyBorder="1" applyAlignment="1">
      <alignment horizontal="center"/>
    </xf>
    <xf numFmtId="0" fontId="6" fillId="4" borderId="7" xfId="0" applyFont="1" applyFill="1" applyBorder="1" applyAlignment="1">
      <alignment horizontal="center"/>
    </xf>
    <xf numFmtId="0" fontId="21" fillId="4" borderId="2" xfId="0" applyFont="1" applyFill="1" applyBorder="1" applyAlignment="1">
      <alignment horizontal="left"/>
    </xf>
    <xf numFmtId="0" fontId="18" fillId="4" borderId="3" xfId="0" applyFont="1" applyFill="1" applyBorder="1" applyAlignment="1">
      <alignment horizontal="left"/>
    </xf>
    <xf numFmtId="164" fontId="18" fillId="4" borderId="4" xfId="0" applyNumberFormat="1" applyFont="1" applyFill="1" applyBorder="1" applyAlignment="1">
      <alignment horizontal="left"/>
    </xf>
    <xf numFmtId="0" fontId="21" fillId="4" borderId="8" xfId="0" applyFont="1" applyFill="1" applyBorder="1" applyAlignment="1">
      <alignment horizontal="left"/>
    </xf>
    <xf numFmtId="8" fontId="6" fillId="4" borderId="9" xfId="1" applyNumberFormat="1" applyFont="1" applyFill="1" applyBorder="1" applyAlignment="1">
      <alignment horizontal="left"/>
    </xf>
    <xf numFmtId="164" fontId="18" fillId="4" borderId="9" xfId="0" applyNumberFormat="1" applyFont="1" applyFill="1" applyBorder="1" applyAlignment="1">
      <alignment horizontal="left"/>
    </xf>
    <xf numFmtId="0" fontId="18" fillId="4" borderId="8" xfId="0" applyFont="1" applyFill="1" applyBorder="1" applyAlignment="1">
      <alignment horizontal="left"/>
    </xf>
    <xf numFmtId="0" fontId="6" fillId="4" borderId="9" xfId="0" applyFont="1" applyFill="1" applyBorder="1" applyAlignment="1">
      <alignment horizontal="left"/>
    </xf>
    <xf numFmtId="164" fontId="21" fillId="4" borderId="9" xfId="0" applyNumberFormat="1" applyFont="1" applyFill="1" applyBorder="1" applyAlignment="1">
      <alignment horizontal="left"/>
    </xf>
    <xf numFmtId="0" fontId="18" fillId="4" borderId="5" xfId="0" applyFont="1" applyFill="1" applyBorder="1" applyAlignment="1">
      <alignment horizontal="left"/>
    </xf>
    <xf numFmtId="0" fontId="18" fillId="4" borderId="6" xfId="0" applyFont="1" applyFill="1" applyBorder="1" applyAlignment="1">
      <alignment horizontal="left"/>
    </xf>
    <xf numFmtId="0" fontId="6" fillId="4" borderId="7" xfId="0" applyFont="1" applyFill="1" applyBorder="1" applyAlignment="1">
      <alignment horizontal="left"/>
    </xf>
    <xf numFmtId="0" fontId="15" fillId="3" borderId="0" xfId="0" applyFont="1" applyFill="1" applyAlignment="1">
      <alignment horizontal="left" vertical="center"/>
    </xf>
    <xf numFmtId="0" fontId="3" fillId="3" borderId="1" xfId="0" applyFont="1" applyFill="1" applyBorder="1" applyAlignment="1">
      <alignment horizontal="center" vertical="center" wrapText="1"/>
    </xf>
    <xf numFmtId="0" fontId="16" fillId="4" borderId="1" xfId="0" applyFont="1" applyFill="1" applyBorder="1" applyAlignment="1">
      <alignment horizontal="center" vertical="center"/>
    </xf>
    <xf numFmtId="0" fontId="14" fillId="4" borderId="14" xfId="0" applyFont="1" applyFill="1" applyBorder="1" applyAlignment="1">
      <alignment horizontal="center"/>
    </xf>
    <xf numFmtId="0" fontId="8" fillId="0" borderId="0" xfId="0" applyFont="1" applyAlignment="1">
      <alignment horizontal="right"/>
    </xf>
    <xf numFmtId="0" fontId="12" fillId="0" borderId="0" xfId="0" applyFont="1" applyAlignment="1">
      <alignment horizontal="center" vertical="center"/>
    </xf>
    <xf numFmtId="0" fontId="9" fillId="0" borderId="1" xfId="0" applyFont="1" applyBorder="1"/>
    <xf numFmtId="0" fontId="3" fillId="3" borderId="1" xfId="0" applyFont="1" applyFill="1" applyBorder="1" applyAlignment="1">
      <alignment horizontal="center" vertical="top" wrapText="1"/>
    </xf>
    <xf numFmtId="0" fontId="22" fillId="2" borderId="2" xfId="0" applyFont="1" applyFill="1" applyBorder="1" applyAlignment="1">
      <alignment horizontal="left" vertical="center" wrapText="1"/>
    </xf>
    <xf numFmtId="0" fontId="22" fillId="2" borderId="3" xfId="0" applyFont="1" applyFill="1" applyBorder="1" applyAlignment="1">
      <alignment horizontal="left" vertical="center" wrapText="1"/>
    </xf>
    <xf numFmtId="0" fontId="22" fillId="2" borderId="4" xfId="0" applyFont="1" applyFill="1" applyBorder="1" applyAlignment="1">
      <alignment horizontal="left" vertical="center" wrapText="1"/>
    </xf>
    <xf numFmtId="0" fontId="22" fillId="2" borderId="8" xfId="0" applyFont="1" applyFill="1" applyBorder="1" applyAlignment="1">
      <alignment horizontal="left" vertical="center" wrapText="1"/>
    </xf>
    <xf numFmtId="0" fontId="22" fillId="2" borderId="0" xfId="0" applyFont="1" applyFill="1" applyAlignment="1">
      <alignment horizontal="left" vertical="center" wrapText="1"/>
    </xf>
    <xf numFmtId="0" fontId="22" fillId="2" borderId="9" xfId="0" applyFont="1" applyFill="1" applyBorder="1" applyAlignment="1">
      <alignment horizontal="left" vertical="center" wrapText="1"/>
    </xf>
    <xf numFmtId="0" fontId="22" fillId="2" borderId="5" xfId="0" applyFont="1" applyFill="1" applyBorder="1" applyAlignment="1">
      <alignment horizontal="left" vertical="center" wrapText="1"/>
    </xf>
    <xf numFmtId="0" fontId="22" fillId="2" borderId="6" xfId="0" applyFont="1" applyFill="1" applyBorder="1" applyAlignment="1">
      <alignment horizontal="left" vertical="center" wrapText="1"/>
    </xf>
    <xf numFmtId="0" fontId="22" fillId="2" borderId="7" xfId="0" applyFont="1" applyFill="1" applyBorder="1" applyAlignment="1">
      <alignment horizontal="left" vertical="center" wrapText="1"/>
    </xf>
    <xf numFmtId="0" fontId="0" fillId="0" borderId="8" xfId="0" applyBorder="1"/>
    <xf numFmtId="0" fontId="0" fillId="0" borderId="0" xfId="0" applyBorder="1"/>
    <xf numFmtId="0" fontId="0" fillId="0" borderId="9" xfId="0" applyBorder="1"/>
    <xf numFmtId="0" fontId="0" fillId="0" borderId="5" xfId="0" applyBorder="1"/>
    <xf numFmtId="0" fontId="0" fillId="0" borderId="7" xfId="0" applyBorder="1"/>
    <xf numFmtId="0" fontId="8" fillId="0" borderId="19" xfId="0" applyFont="1" applyBorder="1"/>
    <xf numFmtId="165" fontId="0" fillId="0" borderId="0" xfId="0" applyNumberFormat="1"/>
    <xf numFmtId="0" fontId="9" fillId="0" borderId="21" xfId="0" applyFont="1" applyBorder="1"/>
    <xf numFmtId="0" fontId="9" fillId="0" borderId="22" xfId="0" applyFont="1" applyBorder="1"/>
    <xf numFmtId="0" fontId="0" fillId="0" borderId="23" xfId="0" applyBorder="1"/>
    <xf numFmtId="0" fontId="15" fillId="3" borderId="2" xfId="0" applyFont="1" applyFill="1" applyBorder="1" applyAlignment="1">
      <alignment horizontal="left" vertical="center"/>
    </xf>
    <xf numFmtId="0" fontId="15" fillId="3" borderId="3" xfId="0" applyFont="1" applyFill="1" applyBorder="1" applyAlignment="1">
      <alignment horizontal="left" vertical="center"/>
    </xf>
    <xf numFmtId="0" fontId="15" fillId="3" borderId="4" xfId="0" applyFont="1" applyFill="1" applyBorder="1" applyAlignment="1">
      <alignment horizontal="left" vertical="center"/>
    </xf>
    <xf numFmtId="0" fontId="15" fillId="3" borderId="5" xfId="0" applyFont="1" applyFill="1" applyBorder="1" applyAlignment="1">
      <alignment horizontal="left" vertical="center"/>
    </xf>
    <xf numFmtId="0" fontId="15" fillId="3" borderId="6" xfId="0" applyFont="1" applyFill="1" applyBorder="1" applyAlignment="1">
      <alignment horizontal="left" vertical="center"/>
    </xf>
    <xf numFmtId="0" fontId="15" fillId="3" borderId="7" xfId="0" applyFont="1" applyFill="1" applyBorder="1" applyAlignment="1">
      <alignment horizontal="left" vertical="center"/>
    </xf>
    <xf numFmtId="0" fontId="9" fillId="0" borderId="20" xfId="0" applyFont="1" applyBorder="1"/>
    <xf numFmtId="166" fontId="18" fillId="0" borderId="0" xfId="0" applyNumberFormat="1" applyFont="1" applyBorder="1" applyAlignment="1">
      <alignment horizontal="center"/>
    </xf>
    <xf numFmtId="0" fontId="6" fillId="0" borderId="9" xfId="0" applyFont="1" applyBorder="1"/>
    <xf numFmtId="166" fontId="18" fillId="0" borderId="6" xfId="0" applyNumberFormat="1" applyFont="1" applyBorder="1" applyAlignment="1">
      <alignment horizontal="center"/>
    </xf>
    <xf numFmtId="0" fontId="6" fillId="0" borderId="7" xfId="0" applyFont="1" applyBorder="1"/>
    <xf numFmtId="0" fontId="18" fillId="0" borderId="0" xfId="0" applyFont="1" applyBorder="1"/>
    <xf numFmtId="0" fontId="18" fillId="0" borderId="6" xfId="0" applyFont="1" applyBorder="1"/>
    <xf numFmtId="0" fontId="21" fillId="0" borderId="8" xfId="0" applyFont="1" applyBorder="1" applyAlignment="1">
      <alignment horizontal="center"/>
    </xf>
    <xf numFmtId="0" fontId="18" fillId="0" borderId="0" xfId="0" applyFont="1" applyBorder="1" applyAlignment="1">
      <alignment horizontal="center"/>
    </xf>
    <xf numFmtId="166" fontId="21" fillId="0" borderId="9" xfId="0" applyNumberFormat="1" applyFont="1" applyBorder="1" applyAlignment="1">
      <alignment horizontal="center"/>
    </xf>
    <xf numFmtId="0" fontId="21" fillId="0" borderId="5" xfId="0" applyFont="1" applyBorder="1" applyAlignment="1">
      <alignment horizontal="center"/>
    </xf>
    <xf numFmtId="0" fontId="18" fillId="0" borderId="6" xfId="0" applyFont="1" applyBorder="1" applyAlignment="1">
      <alignment horizontal="center"/>
    </xf>
    <xf numFmtId="166" fontId="21" fillId="0" borderId="7" xfId="0" applyNumberFormat="1" applyFont="1" applyBorder="1" applyAlignment="1">
      <alignment horizontal="center"/>
    </xf>
    <xf numFmtId="0" fontId="9" fillId="0" borderId="21" xfId="0" applyFont="1" applyBorder="1" applyAlignment="1">
      <alignment horizontal="center"/>
    </xf>
    <xf numFmtId="165" fontId="9" fillId="0" borderId="22" xfId="0" applyNumberFormat="1" applyFont="1" applyBorder="1" applyAlignment="1">
      <alignment horizontal="center"/>
    </xf>
    <xf numFmtId="0" fontId="9" fillId="0" borderId="22" xfId="0" applyFont="1" applyBorder="1" applyAlignment="1">
      <alignment horizontal="center"/>
    </xf>
    <xf numFmtId="0" fontId="9" fillId="0" borderId="23" xfId="0" applyFont="1" applyBorder="1" applyAlignment="1">
      <alignment horizontal="center"/>
    </xf>
    <xf numFmtId="0" fontId="18" fillId="4" borderId="0" xfId="0" applyFont="1" applyFill="1" applyBorder="1" applyAlignment="1">
      <alignment horizontal="left"/>
    </xf>
    <xf numFmtId="164" fontId="18" fillId="4" borderId="0" xfId="0" applyNumberFormat="1" applyFont="1" applyFill="1" applyBorder="1" applyAlignment="1">
      <alignment horizontal="left"/>
    </xf>
    <xf numFmtId="9" fontId="18" fillId="4" borderId="0" xfId="0" applyNumberFormat="1" applyFont="1" applyFill="1" applyBorder="1" applyAlignment="1">
      <alignment horizontal="left"/>
    </xf>
    <xf numFmtId="164" fontId="18" fillId="4" borderId="3" xfId="0" applyNumberFormat="1" applyFont="1" applyFill="1" applyBorder="1" applyAlignment="1">
      <alignment horizontal="left"/>
    </xf>
    <xf numFmtId="10" fontId="18" fillId="4" borderId="0" xfId="0" applyNumberFormat="1" applyFont="1" applyFill="1" applyBorder="1" applyAlignment="1">
      <alignment horizontal="left"/>
    </xf>
    <xf numFmtId="165" fontId="0" fillId="0" borderId="0" xfId="0" applyNumberFormat="1" applyBorder="1" applyAlignment="1">
      <alignment horizontal="left"/>
    </xf>
    <xf numFmtId="0" fontId="9" fillId="0" borderId="16" xfId="0" applyFont="1" applyBorder="1" applyAlignment="1">
      <alignment horizontal="center"/>
    </xf>
    <xf numFmtId="0" fontId="9" fillId="0" borderId="17" xfId="0" applyFont="1" applyBorder="1" applyAlignment="1">
      <alignment horizontal="center"/>
    </xf>
    <xf numFmtId="0" fontId="9" fillId="0" borderId="18" xfId="0" applyFont="1" applyBorder="1" applyAlignment="1">
      <alignment horizontal="center"/>
    </xf>
    <xf numFmtId="164" fontId="23" fillId="4" borderId="1" xfId="0" applyNumberFormat="1" applyFont="1" applyFill="1" applyBorder="1" applyAlignment="1" applyProtection="1">
      <alignment horizontal="center"/>
      <protection locked="0"/>
    </xf>
    <xf numFmtId="165" fontId="23" fillId="4" borderId="1" xfId="0" applyNumberFormat="1" applyFont="1" applyFill="1" applyBorder="1" applyAlignment="1">
      <alignment horizontal="center"/>
    </xf>
    <xf numFmtId="166" fontId="24" fillId="6" borderId="1" xfId="0" applyNumberFormat="1" applyFont="1" applyFill="1" applyBorder="1" applyAlignment="1">
      <alignment horizontal="center"/>
    </xf>
    <xf numFmtId="164" fontId="23" fillId="4" borderId="1" xfId="1" applyNumberFormat="1" applyFont="1" applyFill="1" applyBorder="1" applyAlignment="1">
      <alignment horizontal="center" vertical="center"/>
    </xf>
    <xf numFmtId="166" fontId="24" fillId="6" borderId="1" xfId="1" applyNumberFormat="1" applyFont="1" applyFill="1" applyBorder="1" applyAlignment="1">
      <alignment horizontal="center" vertical="center"/>
    </xf>
    <xf numFmtId="166" fontId="24" fillId="6" borderId="1" xfId="0" applyNumberFormat="1" applyFont="1" applyFill="1" applyBorder="1" applyAlignment="1">
      <alignment horizontal="center" vertical="center"/>
    </xf>
    <xf numFmtId="0" fontId="25" fillId="0" borderId="0" xfId="0" applyFont="1"/>
    <xf numFmtId="0" fontId="18" fillId="0" borderId="8" xfId="0" applyFont="1" applyBorder="1"/>
    <xf numFmtId="0" fontId="18" fillId="0" borderId="5" xfId="0" applyFont="1" applyBorder="1"/>
    <xf numFmtId="0" fontId="3" fillId="0" borderId="0" xfId="0" applyFont="1" applyAlignment="1">
      <alignment horizontal="right"/>
    </xf>
    <xf numFmtId="0" fontId="19" fillId="0" borderId="0" xfId="0" applyFont="1"/>
  </cellXfs>
  <cellStyles count="3">
    <cellStyle name="Comma" xfId="1" builtinId="3"/>
    <cellStyle name="Normal" xfId="0" builtinId="0"/>
    <cellStyle name="Percent" xfId="2" builtinId="5"/>
  </cellStyles>
  <dxfs count="6">
    <dxf>
      <fill>
        <patternFill>
          <bgColor theme="6" tint="0.79998168889431442"/>
        </patternFill>
      </fill>
    </dxf>
    <dxf>
      <fill>
        <patternFill>
          <bgColor rgb="FFCCFFCC"/>
        </patternFill>
      </fill>
    </dxf>
    <dxf>
      <fill>
        <patternFill>
          <bgColor rgb="FFCCFFCC"/>
        </patternFill>
      </fill>
    </dxf>
    <dxf>
      <font>
        <b val="0"/>
        <i/>
        <color theme="0" tint="-0.24994659260841701"/>
      </font>
      <fill>
        <patternFill>
          <bgColor theme="6" tint="0.79998168889431442"/>
        </patternFill>
      </fill>
      <border>
        <left style="thin">
          <color auto="1"/>
        </left>
        <right style="thin">
          <color auto="1"/>
        </right>
        <top style="thin">
          <color auto="1"/>
        </top>
        <bottom style="thin">
          <color auto="1"/>
        </bottom>
      </border>
    </dxf>
    <dxf>
      <font>
        <b val="0"/>
        <i/>
        <color theme="0" tint="-0.24994659260841701"/>
      </font>
      <fill>
        <patternFill>
          <bgColor theme="6" tint="0.79998168889431442"/>
        </patternFill>
      </fill>
      <border>
        <left style="thin">
          <color auto="1"/>
        </left>
        <right style="thin">
          <color auto="1"/>
        </right>
        <top style="thin">
          <color auto="1"/>
        </top>
        <bottom style="thin">
          <color auto="1"/>
        </bottom>
      </border>
    </dxf>
    <dxf>
      <fill>
        <patternFill>
          <bgColor theme="6" tint="0.79998168889431442"/>
        </patternFill>
      </fill>
    </dxf>
  </dxfs>
  <tableStyles count="1" defaultTableStyle="TableStyleMedium2" defaultPivotStyle="PivotStyleLight16">
    <tableStyle name="Invisible" pivot="0" table="0" count="0" xr9:uid="{A89AF771-38D7-4125-AF90-678065668E6C}"/>
  </tableStyles>
  <colors>
    <mruColors>
      <color rgb="FF99FF99"/>
      <color rgb="FFC6FFCC"/>
      <color rgb="FFA4C1FA"/>
      <color rgb="FFAEFCC8"/>
      <color rgb="FFA4FABF"/>
      <color rgb="FF9AF8B0"/>
      <color rgb="FFAFFFB7"/>
      <color rgb="FF66FFFF"/>
      <color rgb="FF66FFCC"/>
      <color rgb="FF66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theme" Target="theme/theme1.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eetMetadata" Target="metadata.xml"/><Relationship Id="rId5" Type="http://schemas.openxmlformats.org/officeDocument/2006/relationships/sharedStrings" Target="sharedStrings.xml"/><Relationship Id="rId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Calculator!$L$5</c:f>
          <c:strCache>
            <c:ptCount val="1"/>
            <c:pt idx="0">
              <c:v>Property Value</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4989137592866142"/>
          <c:y val="0.10755522234458929"/>
          <c:w val="0.81647108149254666"/>
          <c:h val="0.74358442477681286"/>
        </c:manualLayout>
      </c:layout>
      <c:lineChart>
        <c:grouping val="standard"/>
        <c:varyColors val="0"/>
        <c:ser>
          <c:idx val="0"/>
          <c:order val="0"/>
          <c:tx>
            <c:v>$745 Avg Rent</c:v>
          </c:tx>
          <c:spPr>
            <a:ln w="28575" cap="rnd">
              <a:solidFill>
                <a:schemeClr val="accent1"/>
              </a:solidFill>
              <a:round/>
            </a:ln>
            <a:effectLst/>
          </c:spPr>
          <c:marker>
            <c:symbol val="none"/>
          </c:marker>
          <c:cat>
            <c:numRef>
              <c:f>Calculator!$C$13:$Q$13</c:f>
              <c:numCache>
                <c:formatCode>0.0%</c:formatCode>
                <c:ptCount val="15"/>
                <c:pt idx="0">
                  <c:v>0.03</c:v>
                </c:pt>
                <c:pt idx="1">
                  <c:v>3.4999999999999996E-2</c:v>
                </c:pt>
                <c:pt idx="2">
                  <c:v>3.9999999999999994E-2</c:v>
                </c:pt>
                <c:pt idx="3">
                  <c:v>4.4999999999999991E-2</c:v>
                </c:pt>
                <c:pt idx="4">
                  <c:v>4.9999999999999989E-2</c:v>
                </c:pt>
                <c:pt idx="5">
                  <c:v>5.4999999999999986E-2</c:v>
                </c:pt>
                <c:pt idx="6">
                  <c:v>5.9999999999999984E-2</c:v>
                </c:pt>
                <c:pt idx="7">
                  <c:v>6.4999999999999988E-2</c:v>
                </c:pt>
                <c:pt idx="8">
                  <c:v>6.9999999999999993E-2</c:v>
                </c:pt>
                <c:pt idx="9">
                  <c:v>7.4999999999999997E-2</c:v>
                </c:pt>
                <c:pt idx="10">
                  <c:v>0.08</c:v>
                </c:pt>
                <c:pt idx="11">
                  <c:v>8.5000000000000006E-2</c:v>
                </c:pt>
                <c:pt idx="12">
                  <c:v>9.0000000000000011E-2</c:v>
                </c:pt>
                <c:pt idx="13">
                  <c:v>9.5000000000000015E-2</c:v>
                </c:pt>
                <c:pt idx="14">
                  <c:v>0.10000000000000002</c:v>
                </c:pt>
              </c:numCache>
            </c:numRef>
          </c:cat>
          <c:val>
            <c:numRef>
              <c:f>Calculator!$C$17:$Q$17</c:f>
              <c:numCache>
                <c:formatCode>"$"#,##0</c:formatCode>
                <c:ptCount val="15"/>
                <c:pt idx="0">
                  <c:v>26032504.008000001</c:v>
                </c:pt>
                <c:pt idx="1">
                  <c:v>22313574.864</c:v>
                </c:pt>
                <c:pt idx="2">
                  <c:v>19524378.006000005</c:v>
                </c:pt>
                <c:pt idx="3">
                  <c:v>17355002.672000002</c:v>
                </c:pt>
                <c:pt idx="4">
                  <c:v>15619502.404800003</c:v>
                </c:pt>
                <c:pt idx="5">
                  <c:v>14199547.640727276</c:v>
                </c:pt>
                <c:pt idx="6">
                  <c:v>13016252.004000004</c:v>
                </c:pt>
                <c:pt idx="7">
                  <c:v>12015001.849846154</c:v>
                </c:pt>
                <c:pt idx="8">
                  <c:v>11156787.432</c:v>
                </c:pt>
                <c:pt idx="9">
                  <c:v>10413001.6032</c:v>
                </c:pt>
                <c:pt idx="10">
                  <c:v>9762189.0029999986</c:v>
                </c:pt>
                <c:pt idx="11">
                  <c:v>9187942.5910588223</c:v>
                </c:pt>
                <c:pt idx="12">
                  <c:v>8677501.3359999992</c:v>
                </c:pt>
                <c:pt idx="13">
                  <c:v>8220790.7393684201</c:v>
                </c:pt>
                <c:pt idx="14">
                  <c:v>7809751.2023999989</c:v>
                </c:pt>
              </c:numCache>
            </c:numRef>
          </c:val>
          <c:smooth val="0"/>
          <c:extLst>
            <c:ext xmlns:c16="http://schemas.microsoft.com/office/drawing/2014/chart" uri="{C3380CC4-5D6E-409C-BE32-E72D297353CC}">
              <c16:uniqueId val="{00000002-6269-47D7-A023-C441257CBEED}"/>
            </c:ext>
          </c:extLst>
        </c:ser>
        <c:ser>
          <c:idx val="1"/>
          <c:order val="1"/>
          <c:tx>
            <c:v>$1,000 Avg Rent</c:v>
          </c:tx>
          <c:spPr>
            <a:ln w="28575" cap="rnd">
              <a:solidFill>
                <a:schemeClr val="accent2"/>
              </a:solidFill>
              <a:round/>
            </a:ln>
            <a:effectLst/>
          </c:spPr>
          <c:marker>
            <c:symbol val="none"/>
          </c:marker>
          <c:val>
            <c:numRef>
              <c:f>Calculator!$C$34:$Q$34</c:f>
              <c:numCache>
                <c:formatCode>"$"#,##0</c:formatCode>
                <c:ptCount val="15"/>
                <c:pt idx="0">
                  <c:v>34942958.399999999</c:v>
                </c:pt>
                <c:pt idx="1">
                  <c:v>29951107.200000007</c:v>
                </c:pt>
                <c:pt idx="2">
                  <c:v>26207218.800000004</c:v>
                </c:pt>
                <c:pt idx="3">
                  <c:v>23295305.600000005</c:v>
                </c:pt>
                <c:pt idx="4">
                  <c:v>20965775.040000007</c:v>
                </c:pt>
                <c:pt idx="5">
                  <c:v>19059795.4909091</c:v>
                </c:pt>
                <c:pt idx="6">
                  <c:v>17471479.200000007</c:v>
                </c:pt>
                <c:pt idx="7">
                  <c:v>16127519.261538466</c:v>
                </c:pt>
                <c:pt idx="8">
                  <c:v>14975553.600000003</c:v>
                </c:pt>
                <c:pt idx="9">
                  <c:v>13977183.360000003</c:v>
                </c:pt>
                <c:pt idx="10">
                  <c:v>13103609.4</c:v>
                </c:pt>
                <c:pt idx="11">
                  <c:v>12332808.847058823</c:v>
                </c:pt>
                <c:pt idx="12">
                  <c:v>11647652.800000001</c:v>
                </c:pt>
                <c:pt idx="13">
                  <c:v>11034618.442105262</c:v>
                </c:pt>
                <c:pt idx="14">
                  <c:v>10482887.52</c:v>
                </c:pt>
              </c:numCache>
            </c:numRef>
          </c:val>
          <c:smooth val="0"/>
          <c:extLst>
            <c:ext xmlns:c16="http://schemas.microsoft.com/office/drawing/2014/chart" uri="{C3380CC4-5D6E-409C-BE32-E72D297353CC}">
              <c16:uniqueId val="{00000003-6269-47D7-A023-C441257CBEED}"/>
            </c:ext>
          </c:extLst>
        </c:ser>
        <c:ser>
          <c:idx val="2"/>
          <c:order val="2"/>
          <c:tx>
            <c:v>$1,450 Avg Rent</c:v>
          </c:tx>
          <c:spPr>
            <a:ln w="28575" cap="rnd">
              <a:solidFill>
                <a:schemeClr val="accent3"/>
              </a:solidFill>
              <a:round/>
            </a:ln>
            <a:effectLst/>
          </c:spPr>
          <c:marker>
            <c:symbol val="none"/>
          </c:marker>
          <c:val>
            <c:numRef>
              <c:f>Calculator!$C$64:$Q$64</c:f>
              <c:numCache>
                <c:formatCode>"$"#,##0</c:formatCode>
                <c:ptCount val="15"/>
                <c:pt idx="0">
                  <c:v>50667289.680000007</c:v>
                </c:pt>
                <c:pt idx="1">
                  <c:v>43429105.440000005</c:v>
                </c:pt>
                <c:pt idx="2">
                  <c:v>38000467.260000005</c:v>
                </c:pt>
                <c:pt idx="3">
                  <c:v>33778193.120000005</c:v>
                </c:pt>
                <c:pt idx="4">
                  <c:v>30400373.808000006</c:v>
                </c:pt>
                <c:pt idx="5">
                  <c:v>27636703.461818192</c:v>
                </c:pt>
                <c:pt idx="6">
                  <c:v>25333644.840000007</c:v>
                </c:pt>
                <c:pt idx="7">
                  <c:v>23384902.929230772</c:v>
                </c:pt>
                <c:pt idx="8">
                  <c:v>21714552.720000003</c:v>
                </c:pt>
                <c:pt idx="9">
                  <c:v>20266915.872000001</c:v>
                </c:pt>
                <c:pt idx="10">
                  <c:v>19000233.629999999</c:v>
                </c:pt>
                <c:pt idx="11">
                  <c:v>17882572.828235295</c:v>
                </c:pt>
                <c:pt idx="12">
                  <c:v>16889096.559999999</c:v>
                </c:pt>
                <c:pt idx="13">
                  <c:v>16000196.741052629</c:v>
                </c:pt>
                <c:pt idx="14">
                  <c:v>15200186.903999997</c:v>
                </c:pt>
              </c:numCache>
            </c:numRef>
          </c:val>
          <c:smooth val="0"/>
          <c:extLst>
            <c:ext xmlns:c16="http://schemas.microsoft.com/office/drawing/2014/chart" uri="{C3380CC4-5D6E-409C-BE32-E72D297353CC}">
              <c16:uniqueId val="{00000004-6269-47D7-A023-C441257CBEED}"/>
            </c:ext>
          </c:extLst>
        </c:ser>
        <c:dLbls>
          <c:showLegendKey val="0"/>
          <c:showVal val="0"/>
          <c:showCatName val="0"/>
          <c:showSerName val="0"/>
          <c:showPercent val="0"/>
          <c:showBubbleSize val="0"/>
        </c:dLbls>
        <c:smooth val="0"/>
        <c:axId val="1775375072"/>
        <c:axId val="1775363840"/>
      </c:lineChart>
      <c:catAx>
        <c:axId val="1775375072"/>
        <c:scaling>
          <c:orientation val="minMax"/>
        </c:scaling>
        <c:delete val="0"/>
        <c:axPos val="b"/>
        <c:title>
          <c:tx>
            <c:rich>
              <a:bodyPr rot="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mn-lt"/>
                    <a:ea typeface="+mn-ea"/>
                    <a:cs typeface="+mn-cs"/>
                  </a:defRPr>
                </a:pPr>
                <a:r>
                  <a:rPr lang="en-US" sz="1100" b="1" i="0" u="none" strike="noStrike" kern="1200" baseline="0">
                    <a:solidFill>
                      <a:sysClr val="windowText" lastClr="000000">
                        <a:lumMod val="65000"/>
                        <a:lumOff val="35000"/>
                      </a:sysClr>
                    </a:solidFill>
                    <a:latin typeface="+mn-lt"/>
                    <a:ea typeface="+mn-ea"/>
                    <a:cs typeface="+mn-cs"/>
                  </a:rPr>
                  <a:t>Cap Rate</a:t>
                </a:r>
              </a:p>
            </c:rich>
          </c:tx>
          <c:layout>
            <c:manualLayout>
              <c:xMode val="edge"/>
              <c:yMode val="edge"/>
              <c:x val="0.45575182643770629"/>
              <c:y val="0.93626747602500293"/>
            </c:manualLayout>
          </c:layout>
          <c:overlay val="0"/>
          <c:spPr>
            <a:solidFill>
              <a:schemeClr val="bg1"/>
            </a:solidFill>
            <a:ln w="19050" cap="flat" cmpd="sng" algn="ctr">
              <a:noFill/>
              <a:prstDash val="solid"/>
              <a:miter lim="800000"/>
            </a:ln>
            <a:effectLst/>
          </c:spPr>
          <c:txPr>
            <a:bodyPr rot="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mn-lt"/>
                  <a:ea typeface="+mn-ea"/>
                  <a:cs typeface="+mn-cs"/>
                </a:defRPr>
              </a:pPr>
              <a:endParaRPr lang="en-US"/>
            </a:p>
          </c:txPr>
        </c:title>
        <c:numFmt formatCode="0.0%"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363840"/>
        <c:crosses val="autoZero"/>
        <c:auto val="1"/>
        <c:lblAlgn val="ctr"/>
        <c:lblOffset val="100"/>
        <c:noMultiLvlLbl val="0"/>
      </c:catAx>
      <c:valAx>
        <c:axId val="1775363840"/>
        <c:scaling>
          <c:orientation val="minMax"/>
        </c:scaling>
        <c:delete val="0"/>
        <c:axPos val="l"/>
        <c:majorGridlines>
          <c:spPr>
            <a:ln w="9525" cap="flat" cmpd="sng" algn="ctr">
              <a:solidFill>
                <a:schemeClr val="tx1">
                  <a:lumMod val="15000"/>
                  <a:lumOff val="85000"/>
                </a:schemeClr>
              </a:solidFill>
              <a:round/>
            </a:ln>
            <a:effectLst/>
          </c:spPr>
        </c:majorGridlines>
        <c:title>
          <c:tx>
            <c:strRef>
              <c:f>Calculator!$L$5</c:f>
              <c:strCache>
                <c:ptCount val="1"/>
                <c:pt idx="0">
                  <c:v>Property Value</c:v>
                </c:pt>
              </c:strCache>
            </c:strRef>
          </c:tx>
          <c:layout>
            <c:manualLayout>
              <c:xMode val="edge"/>
              <c:yMode val="edge"/>
              <c:x val="1.7290956812216651E-2"/>
              <c:y val="0.35492298862945537"/>
            </c:manualLayout>
          </c:layout>
          <c:overlay val="0"/>
          <c:spPr>
            <a:solidFill>
              <a:schemeClr val="bg1"/>
            </a:solidFill>
            <a:ln w="19050">
              <a:noFill/>
            </a:ln>
            <a:effectLst/>
          </c:spPr>
          <c:txPr>
            <a:bodyPr rot="-5400000" spcFirstLastPara="1" vertOverflow="ellipsis" vert="horz" wrap="square" anchor="ctr" anchorCtr="1"/>
            <a:lstStyle/>
            <a:p>
              <a:pPr algn="ctr" rtl="0">
                <a:defRPr lang="en-US" sz="1100" b="1" i="0" u="none" strike="noStrike" kern="1200" baseline="0">
                  <a:solidFill>
                    <a:sysClr val="windowText" lastClr="000000">
                      <a:lumMod val="65000"/>
                      <a:lumOff val="35000"/>
                    </a:sysClr>
                  </a:solidFill>
                  <a:latin typeface="+mn-lt"/>
                  <a:ea typeface="+mn-ea"/>
                  <a:cs typeface="+mn-cs"/>
                </a:defRPr>
              </a:pPr>
              <a:endParaRPr lang="en-US"/>
            </a:p>
          </c:txPr>
        </c:title>
        <c:numFmt formatCode="&quot;$&quot;#,##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5375072"/>
        <c:crosses val="autoZero"/>
        <c:crossBetween val="between"/>
      </c:valAx>
      <c:spPr>
        <a:noFill/>
        <a:ln>
          <a:noFill/>
        </a:ln>
        <a:effectLst/>
      </c:spPr>
    </c:plotArea>
    <c:legend>
      <c:legendPos val="t"/>
      <c:layout>
        <c:manualLayout>
          <c:xMode val="edge"/>
          <c:yMode val="edge"/>
          <c:x val="0.58806738983474915"/>
          <c:y val="0.1308676902711379"/>
          <c:w val="0.3627378255318835"/>
          <c:h val="6.993857297915973E-2"/>
        </c:manualLayout>
      </c:layout>
      <c:overlay val="0"/>
      <c:spPr>
        <a:noFill/>
        <a:ln>
          <a:no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strRef>
          <c:f>Calculator!$L$5</c:f>
          <c:strCache>
            <c:ptCount val="1"/>
            <c:pt idx="0">
              <c:v>Property Value</c:v>
            </c:pt>
          </c:strCache>
        </c:strRef>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0.12494315621015692"/>
          <c:y val="0.11008747273937561"/>
          <c:w val="0.84147415457365349"/>
          <c:h val="0.76248457634761679"/>
        </c:manualLayout>
      </c:layout>
      <c:scatterChart>
        <c:scatterStyle val="lineMarker"/>
        <c:varyColors val="0"/>
        <c:ser>
          <c:idx val="3"/>
          <c:order val="0"/>
          <c:tx>
            <c:v>3% Cap</c:v>
          </c:tx>
          <c:spPr>
            <a:ln w="25400" cap="rnd">
              <a:noFill/>
              <a:round/>
            </a:ln>
            <a:effectLst/>
          </c:spPr>
          <c:marker>
            <c:symbol val="circle"/>
            <c:size val="5"/>
            <c:spPr>
              <a:solidFill>
                <a:schemeClr val="accent4"/>
              </a:solidFill>
              <a:ln w="9525">
                <a:solidFill>
                  <a:schemeClr val="accent4"/>
                </a:solidFill>
              </a:ln>
              <a:effectLst/>
            </c:spPr>
          </c:marker>
          <c:xVal>
            <c:numRef>
              <c:f>Calculator!$B$14:$B$68</c:f>
              <c:numCache>
                <c:formatCode>"$"#,##0.00</c:formatCode>
                <c:ptCount val="55"/>
                <c:pt idx="0">
                  <c:v>700</c:v>
                </c:pt>
                <c:pt idx="1">
                  <c:v>715</c:v>
                </c:pt>
                <c:pt idx="2">
                  <c:v>730</c:v>
                </c:pt>
                <c:pt idx="3">
                  <c:v>745</c:v>
                </c:pt>
                <c:pt idx="4">
                  <c:v>760</c:v>
                </c:pt>
                <c:pt idx="5">
                  <c:v>775</c:v>
                </c:pt>
                <c:pt idx="6">
                  <c:v>790</c:v>
                </c:pt>
                <c:pt idx="7">
                  <c:v>805</c:v>
                </c:pt>
                <c:pt idx="8">
                  <c:v>820</c:v>
                </c:pt>
                <c:pt idx="9">
                  <c:v>835</c:v>
                </c:pt>
                <c:pt idx="10">
                  <c:v>850</c:v>
                </c:pt>
                <c:pt idx="11">
                  <c:v>865</c:v>
                </c:pt>
                <c:pt idx="12">
                  <c:v>880</c:v>
                </c:pt>
                <c:pt idx="13">
                  <c:v>895</c:v>
                </c:pt>
                <c:pt idx="14">
                  <c:v>910</c:v>
                </c:pt>
                <c:pt idx="15">
                  <c:v>925</c:v>
                </c:pt>
                <c:pt idx="16">
                  <c:v>940</c:v>
                </c:pt>
                <c:pt idx="17">
                  <c:v>955</c:v>
                </c:pt>
                <c:pt idx="18">
                  <c:v>970</c:v>
                </c:pt>
                <c:pt idx="19">
                  <c:v>985</c:v>
                </c:pt>
                <c:pt idx="20">
                  <c:v>1000</c:v>
                </c:pt>
                <c:pt idx="21">
                  <c:v>1015</c:v>
                </c:pt>
                <c:pt idx="22">
                  <c:v>1030</c:v>
                </c:pt>
                <c:pt idx="23">
                  <c:v>1045</c:v>
                </c:pt>
                <c:pt idx="24">
                  <c:v>1060</c:v>
                </c:pt>
                <c:pt idx="25">
                  <c:v>1075</c:v>
                </c:pt>
                <c:pt idx="26">
                  <c:v>1090</c:v>
                </c:pt>
                <c:pt idx="27">
                  <c:v>1105</c:v>
                </c:pt>
                <c:pt idx="28">
                  <c:v>1120</c:v>
                </c:pt>
                <c:pt idx="29">
                  <c:v>1135</c:v>
                </c:pt>
                <c:pt idx="30">
                  <c:v>1150</c:v>
                </c:pt>
                <c:pt idx="31">
                  <c:v>1165</c:v>
                </c:pt>
                <c:pt idx="32">
                  <c:v>1180</c:v>
                </c:pt>
                <c:pt idx="33">
                  <c:v>1195</c:v>
                </c:pt>
                <c:pt idx="34">
                  <c:v>1210</c:v>
                </c:pt>
                <c:pt idx="35">
                  <c:v>1225</c:v>
                </c:pt>
                <c:pt idx="36">
                  <c:v>1240</c:v>
                </c:pt>
                <c:pt idx="37">
                  <c:v>1255</c:v>
                </c:pt>
                <c:pt idx="38">
                  <c:v>1270</c:v>
                </c:pt>
                <c:pt idx="39">
                  <c:v>1285</c:v>
                </c:pt>
                <c:pt idx="40">
                  <c:v>1300</c:v>
                </c:pt>
                <c:pt idx="41">
                  <c:v>1315</c:v>
                </c:pt>
                <c:pt idx="42">
                  <c:v>1330</c:v>
                </c:pt>
                <c:pt idx="43">
                  <c:v>1345</c:v>
                </c:pt>
                <c:pt idx="44">
                  <c:v>1360</c:v>
                </c:pt>
                <c:pt idx="45">
                  <c:v>1375</c:v>
                </c:pt>
                <c:pt idx="46">
                  <c:v>1390</c:v>
                </c:pt>
                <c:pt idx="47">
                  <c:v>1405</c:v>
                </c:pt>
                <c:pt idx="48">
                  <c:v>1420</c:v>
                </c:pt>
                <c:pt idx="49">
                  <c:v>1435</c:v>
                </c:pt>
                <c:pt idx="50">
                  <c:v>1450</c:v>
                </c:pt>
                <c:pt idx="51">
                  <c:v>1465</c:v>
                </c:pt>
                <c:pt idx="52">
                  <c:v>1480</c:v>
                </c:pt>
                <c:pt idx="53">
                  <c:v>1495</c:v>
                </c:pt>
                <c:pt idx="54">
                  <c:v>1510</c:v>
                </c:pt>
              </c:numCache>
            </c:numRef>
          </c:xVal>
          <c:yVal>
            <c:numRef>
              <c:f>Calculator!$C$14:$C$68</c:f>
              <c:numCache>
                <c:formatCode>"$"#,##0</c:formatCode>
                <c:ptCount val="55"/>
                <c:pt idx="0">
                  <c:v>24460070.880000003</c:v>
                </c:pt>
                <c:pt idx="1">
                  <c:v>24984215.255999997</c:v>
                </c:pt>
                <c:pt idx="2">
                  <c:v>25508359.632000003</c:v>
                </c:pt>
                <c:pt idx="3">
                  <c:v>26032504.008000001</c:v>
                </c:pt>
                <c:pt idx="4">
                  <c:v>26556648.384</c:v>
                </c:pt>
                <c:pt idx="5">
                  <c:v>27080792.760000002</c:v>
                </c:pt>
                <c:pt idx="6">
                  <c:v>27604937.136000004</c:v>
                </c:pt>
                <c:pt idx="7">
                  <c:v>28129081.511999998</c:v>
                </c:pt>
                <c:pt idx="8">
                  <c:v>28653225.888000008</c:v>
                </c:pt>
                <c:pt idx="9">
                  <c:v>29177370.263999999</c:v>
                </c:pt>
                <c:pt idx="10">
                  <c:v>29701514.640000001</c:v>
                </c:pt>
                <c:pt idx="11">
                  <c:v>30225659.016000006</c:v>
                </c:pt>
                <c:pt idx="12">
                  <c:v>30749803.392000005</c:v>
                </c:pt>
                <c:pt idx="13">
                  <c:v>31273947.767999999</c:v>
                </c:pt>
                <c:pt idx="14">
                  <c:v>31798092.144000001</c:v>
                </c:pt>
                <c:pt idx="15">
                  <c:v>32322236.520000003</c:v>
                </c:pt>
                <c:pt idx="16">
                  <c:v>32846380.896000005</c:v>
                </c:pt>
                <c:pt idx="17">
                  <c:v>33370525.271999996</c:v>
                </c:pt>
                <c:pt idx="18">
                  <c:v>33894669.648000009</c:v>
                </c:pt>
                <c:pt idx="19">
                  <c:v>34418814.024000004</c:v>
                </c:pt>
                <c:pt idx="20">
                  <c:v>34942958.399999999</c:v>
                </c:pt>
                <c:pt idx="21">
                  <c:v>35467102.776000008</c:v>
                </c:pt>
                <c:pt idx="22">
                  <c:v>35991247.15200001</c:v>
                </c:pt>
                <c:pt idx="23">
                  <c:v>36515391.528000005</c:v>
                </c:pt>
                <c:pt idx="24">
                  <c:v>37039535.904000007</c:v>
                </c:pt>
                <c:pt idx="25">
                  <c:v>37563680.280000001</c:v>
                </c:pt>
                <c:pt idx="26">
                  <c:v>38087824.656000003</c:v>
                </c:pt>
                <c:pt idx="27">
                  <c:v>38611969.032000005</c:v>
                </c:pt>
                <c:pt idx="28">
                  <c:v>39136113.408000007</c:v>
                </c:pt>
                <c:pt idx="29">
                  <c:v>39660257.783999994</c:v>
                </c:pt>
                <c:pt idx="30">
                  <c:v>40184402.160000004</c:v>
                </c:pt>
                <c:pt idx="31">
                  <c:v>40708546.535999998</c:v>
                </c:pt>
                <c:pt idx="32">
                  <c:v>41232690.912000008</c:v>
                </c:pt>
                <c:pt idx="33">
                  <c:v>41756835.28800001</c:v>
                </c:pt>
                <c:pt idx="34">
                  <c:v>42280979.663999997</c:v>
                </c:pt>
                <c:pt idx="35">
                  <c:v>42805124.040000007</c:v>
                </c:pt>
                <c:pt idx="36">
                  <c:v>43329268.416000009</c:v>
                </c:pt>
                <c:pt idx="37">
                  <c:v>43853412.792000011</c:v>
                </c:pt>
                <c:pt idx="38">
                  <c:v>44377557.167999998</c:v>
                </c:pt>
                <c:pt idx="39">
                  <c:v>44901701.544</c:v>
                </c:pt>
                <c:pt idx="40">
                  <c:v>45425845.920000002</c:v>
                </c:pt>
                <c:pt idx="41">
                  <c:v>45949990.296000004</c:v>
                </c:pt>
                <c:pt idx="42">
                  <c:v>46474134.672000013</c:v>
                </c:pt>
                <c:pt idx="43">
                  <c:v>46998279.048000015</c:v>
                </c:pt>
                <c:pt idx="44">
                  <c:v>47522423.423999995</c:v>
                </c:pt>
                <c:pt idx="45">
                  <c:v>48046567.800000012</c:v>
                </c:pt>
                <c:pt idx="46">
                  <c:v>48570712.175999999</c:v>
                </c:pt>
                <c:pt idx="47">
                  <c:v>49094856.551999994</c:v>
                </c:pt>
                <c:pt idx="48">
                  <c:v>49619000.928000018</c:v>
                </c:pt>
                <c:pt idx="49">
                  <c:v>50143145.304000005</c:v>
                </c:pt>
                <c:pt idx="50">
                  <c:v>50667289.680000007</c:v>
                </c:pt>
                <c:pt idx="51">
                  <c:v>51191434.055999994</c:v>
                </c:pt>
                <c:pt idx="52">
                  <c:v>51715578.432000004</c:v>
                </c:pt>
                <c:pt idx="53">
                  <c:v>52239722.808000006</c:v>
                </c:pt>
                <c:pt idx="54">
                  <c:v>52763867.183999993</c:v>
                </c:pt>
              </c:numCache>
            </c:numRef>
          </c:yVal>
          <c:smooth val="0"/>
          <c:extLst>
            <c:ext xmlns:c16="http://schemas.microsoft.com/office/drawing/2014/chart" uri="{C3380CC4-5D6E-409C-BE32-E72D297353CC}">
              <c16:uniqueId val="{0000000B-B5D0-43C1-8AE2-C7623917F934}"/>
            </c:ext>
          </c:extLst>
        </c:ser>
        <c:ser>
          <c:idx val="0"/>
          <c:order val="1"/>
          <c:tx>
            <c:v>5% Cap</c:v>
          </c:tx>
          <c:spPr>
            <a:ln w="25400" cap="rnd">
              <a:noFill/>
              <a:round/>
            </a:ln>
            <a:effectLst/>
          </c:spPr>
          <c:marker>
            <c:symbol val="circle"/>
            <c:size val="5"/>
            <c:spPr>
              <a:solidFill>
                <a:schemeClr val="accent1"/>
              </a:solidFill>
              <a:ln w="9525">
                <a:solidFill>
                  <a:schemeClr val="accent1"/>
                </a:solidFill>
              </a:ln>
              <a:effectLst/>
            </c:spPr>
          </c:marker>
          <c:xVal>
            <c:numRef>
              <c:f>Calculator!$B$14:$B$68</c:f>
              <c:numCache>
                <c:formatCode>"$"#,##0.00</c:formatCode>
                <c:ptCount val="55"/>
                <c:pt idx="0">
                  <c:v>700</c:v>
                </c:pt>
                <c:pt idx="1">
                  <c:v>715</c:v>
                </c:pt>
                <c:pt idx="2">
                  <c:v>730</c:v>
                </c:pt>
                <c:pt idx="3">
                  <c:v>745</c:v>
                </c:pt>
                <c:pt idx="4">
                  <c:v>760</c:v>
                </c:pt>
                <c:pt idx="5">
                  <c:v>775</c:v>
                </c:pt>
                <c:pt idx="6">
                  <c:v>790</c:v>
                </c:pt>
                <c:pt idx="7">
                  <c:v>805</c:v>
                </c:pt>
                <c:pt idx="8">
                  <c:v>820</c:v>
                </c:pt>
                <c:pt idx="9">
                  <c:v>835</c:v>
                </c:pt>
                <c:pt idx="10">
                  <c:v>850</c:v>
                </c:pt>
                <c:pt idx="11">
                  <c:v>865</c:v>
                </c:pt>
                <c:pt idx="12">
                  <c:v>880</c:v>
                </c:pt>
                <c:pt idx="13">
                  <c:v>895</c:v>
                </c:pt>
                <c:pt idx="14">
                  <c:v>910</c:v>
                </c:pt>
                <c:pt idx="15">
                  <c:v>925</c:v>
                </c:pt>
                <c:pt idx="16">
                  <c:v>940</c:v>
                </c:pt>
                <c:pt idx="17">
                  <c:v>955</c:v>
                </c:pt>
                <c:pt idx="18">
                  <c:v>970</c:v>
                </c:pt>
                <c:pt idx="19">
                  <c:v>985</c:v>
                </c:pt>
                <c:pt idx="20">
                  <c:v>1000</c:v>
                </c:pt>
                <c:pt idx="21">
                  <c:v>1015</c:v>
                </c:pt>
                <c:pt idx="22">
                  <c:v>1030</c:v>
                </c:pt>
                <c:pt idx="23">
                  <c:v>1045</c:v>
                </c:pt>
                <c:pt idx="24">
                  <c:v>1060</c:v>
                </c:pt>
                <c:pt idx="25">
                  <c:v>1075</c:v>
                </c:pt>
                <c:pt idx="26">
                  <c:v>1090</c:v>
                </c:pt>
                <c:pt idx="27">
                  <c:v>1105</c:v>
                </c:pt>
                <c:pt idx="28">
                  <c:v>1120</c:v>
                </c:pt>
                <c:pt idx="29">
                  <c:v>1135</c:v>
                </c:pt>
                <c:pt idx="30">
                  <c:v>1150</c:v>
                </c:pt>
                <c:pt idx="31">
                  <c:v>1165</c:v>
                </c:pt>
                <c:pt idx="32">
                  <c:v>1180</c:v>
                </c:pt>
                <c:pt idx="33">
                  <c:v>1195</c:v>
                </c:pt>
                <c:pt idx="34">
                  <c:v>1210</c:v>
                </c:pt>
                <c:pt idx="35">
                  <c:v>1225</c:v>
                </c:pt>
                <c:pt idx="36">
                  <c:v>1240</c:v>
                </c:pt>
                <c:pt idx="37">
                  <c:v>1255</c:v>
                </c:pt>
                <c:pt idx="38">
                  <c:v>1270</c:v>
                </c:pt>
                <c:pt idx="39">
                  <c:v>1285</c:v>
                </c:pt>
                <c:pt idx="40">
                  <c:v>1300</c:v>
                </c:pt>
                <c:pt idx="41">
                  <c:v>1315</c:v>
                </c:pt>
                <c:pt idx="42">
                  <c:v>1330</c:v>
                </c:pt>
                <c:pt idx="43">
                  <c:v>1345</c:v>
                </c:pt>
                <c:pt idx="44">
                  <c:v>1360</c:v>
                </c:pt>
                <c:pt idx="45">
                  <c:v>1375</c:v>
                </c:pt>
                <c:pt idx="46">
                  <c:v>1390</c:v>
                </c:pt>
                <c:pt idx="47">
                  <c:v>1405</c:v>
                </c:pt>
                <c:pt idx="48">
                  <c:v>1420</c:v>
                </c:pt>
                <c:pt idx="49">
                  <c:v>1435</c:v>
                </c:pt>
                <c:pt idx="50">
                  <c:v>1450</c:v>
                </c:pt>
                <c:pt idx="51">
                  <c:v>1465</c:v>
                </c:pt>
                <c:pt idx="52">
                  <c:v>1480</c:v>
                </c:pt>
                <c:pt idx="53">
                  <c:v>1495</c:v>
                </c:pt>
                <c:pt idx="54">
                  <c:v>1510</c:v>
                </c:pt>
              </c:numCache>
            </c:numRef>
          </c:xVal>
          <c:yVal>
            <c:numRef>
              <c:f>Calculator!$G$14:$G$68</c:f>
              <c:numCache>
                <c:formatCode>"$"#,##0</c:formatCode>
                <c:ptCount val="55"/>
                <c:pt idx="0">
                  <c:v>14676042.528000006</c:v>
                </c:pt>
                <c:pt idx="1">
                  <c:v>14990529.153600002</c:v>
                </c:pt>
                <c:pt idx="2">
                  <c:v>15305015.779200004</c:v>
                </c:pt>
                <c:pt idx="3">
                  <c:v>15619502.404800003</c:v>
                </c:pt>
                <c:pt idx="4">
                  <c:v>15933989.030400004</c:v>
                </c:pt>
                <c:pt idx="5">
                  <c:v>16248475.656000007</c:v>
                </c:pt>
                <c:pt idx="6">
                  <c:v>16562962.281600006</c:v>
                </c:pt>
                <c:pt idx="7">
                  <c:v>16877448.907200001</c:v>
                </c:pt>
                <c:pt idx="8">
                  <c:v>17191935.532800008</c:v>
                </c:pt>
                <c:pt idx="9">
                  <c:v>17506422.158400003</c:v>
                </c:pt>
                <c:pt idx="10">
                  <c:v>17820908.784000006</c:v>
                </c:pt>
                <c:pt idx="11">
                  <c:v>18135395.409600005</c:v>
                </c:pt>
                <c:pt idx="12">
                  <c:v>18449882.035200007</c:v>
                </c:pt>
                <c:pt idx="13">
                  <c:v>18764368.660800003</c:v>
                </c:pt>
                <c:pt idx="14">
                  <c:v>19078855.286400005</c:v>
                </c:pt>
                <c:pt idx="15">
                  <c:v>19393341.912000008</c:v>
                </c:pt>
                <c:pt idx="16">
                  <c:v>19707828.537600007</c:v>
                </c:pt>
                <c:pt idx="17">
                  <c:v>20022315.163200002</c:v>
                </c:pt>
                <c:pt idx="18">
                  <c:v>20336801.788800009</c:v>
                </c:pt>
                <c:pt idx="19">
                  <c:v>20651288.414400004</c:v>
                </c:pt>
                <c:pt idx="20">
                  <c:v>20965775.040000007</c:v>
                </c:pt>
                <c:pt idx="21">
                  <c:v>21280261.665600009</c:v>
                </c:pt>
                <c:pt idx="22">
                  <c:v>21594748.291200008</c:v>
                </c:pt>
                <c:pt idx="23">
                  <c:v>21909234.916800007</c:v>
                </c:pt>
                <c:pt idx="24">
                  <c:v>22223721.542400002</c:v>
                </c:pt>
                <c:pt idx="25">
                  <c:v>22538208.168000009</c:v>
                </c:pt>
                <c:pt idx="26">
                  <c:v>22852694.793600012</c:v>
                </c:pt>
                <c:pt idx="27">
                  <c:v>23167181.419200007</c:v>
                </c:pt>
                <c:pt idx="28">
                  <c:v>23481668.044800006</c:v>
                </c:pt>
                <c:pt idx="29">
                  <c:v>23796154.670399997</c:v>
                </c:pt>
                <c:pt idx="30">
                  <c:v>24110641.296000008</c:v>
                </c:pt>
                <c:pt idx="31">
                  <c:v>24425127.921600003</c:v>
                </c:pt>
                <c:pt idx="32">
                  <c:v>24739614.547200009</c:v>
                </c:pt>
                <c:pt idx="33">
                  <c:v>25054101.172800012</c:v>
                </c:pt>
                <c:pt idx="34">
                  <c:v>25368587.798400007</c:v>
                </c:pt>
                <c:pt idx="35">
                  <c:v>25683074.424000006</c:v>
                </c:pt>
                <c:pt idx="36">
                  <c:v>25997561.049600013</c:v>
                </c:pt>
                <c:pt idx="37">
                  <c:v>26312047.675200008</c:v>
                </c:pt>
                <c:pt idx="38">
                  <c:v>26626534.300800003</c:v>
                </c:pt>
                <c:pt idx="39">
                  <c:v>26941020.926400006</c:v>
                </c:pt>
                <c:pt idx="40">
                  <c:v>27255507.552000009</c:v>
                </c:pt>
                <c:pt idx="41">
                  <c:v>27569994.177600008</c:v>
                </c:pt>
                <c:pt idx="42">
                  <c:v>27884480.803200006</c:v>
                </c:pt>
                <c:pt idx="43">
                  <c:v>28198967.428800017</c:v>
                </c:pt>
                <c:pt idx="44">
                  <c:v>28513454.054400004</c:v>
                </c:pt>
                <c:pt idx="45">
                  <c:v>28827940.680000011</c:v>
                </c:pt>
                <c:pt idx="46">
                  <c:v>29142427.305600002</c:v>
                </c:pt>
                <c:pt idx="47">
                  <c:v>29456913.931200001</c:v>
                </c:pt>
                <c:pt idx="48">
                  <c:v>29771400.556800015</c:v>
                </c:pt>
                <c:pt idx="49">
                  <c:v>30085887.182400011</c:v>
                </c:pt>
                <c:pt idx="50">
                  <c:v>30400373.808000006</c:v>
                </c:pt>
                <c:pt idx="51">
                  <c:v>30714860.433600001</c:v>
                </c:pt>
                <c:pt idx="52">
                  <c:v>31029347.059200011</c:v>
                </c:pt>
                <c:pt idx="53">
                  <c:v>31343833.68480001</c:v>
                </c:pt>
                <c:pt idx="54">
                  <c:v>31658320.310400002</c:v>
                </c:pt>
              </c:numCache>
            </c:numRef>
          </c:yVal>
          <c:smooth val="0"/>
          <c:extLst>
            <c:ext xmlns:c16="http://schemas.microsoft.com/office/drawing/2014/chart" uri="{C3380CC4-5D6E-409C-BE32-E72D297353CC}">
              <c16:uniqueId val="{0000000C-B5D0-43C1-8AE2-C7623917F934}"/>
            </c:ext>
          </c:extLst>
        </c:ser>
        <c:ser>
          <c:idx val="1"/>
          <c:order val="2"/>
          <c:tx>
            <c:v>8.5% Cap</c:v>
          </c:tx>
          <c:spPr>
            <a:ln w="25400" cap="rnd">
              <a:noFill/>
              <a:round/>
            </a:ln>
            <a:effectLst/>
          </c:spPr>
          <c:marker>
            <c:symbol val="circle"/>
            <c:size val="5"/>
            <c:spPr>
              <a:solidFill>
                <a:schemeClr val="accent2"/>
              </a:solidFill>
              <a:ln w="9525">
                <a:solidFill>
                  <a:schemeClr val="accent2"/>
                </a:solidFill>
              </a:ln>
              <a:effectLst/>
            </c:spPr>
          </c:marker>
          <c:xVal>
            <c:numRef>
              <c:f>Calculator!$B$14:$B$68</c:f>
              <c:numCache>
                <c:formatCode>"$"#,##0.00</c:formatCode>
                <c:ptCount val="55"/>
                <c:pt idx="0">
                  <c:v>700</c:v>
                </c:pt>
                <c:pt idx="1">
                  <c:v>715</c:v>
                </c:pt>
                <c:pt idx="2">
                  <c:v>730</c:v>
                </c:pt>
                <c:pt idx="3">
                  <c:v>745</c:v>
                </c:pt>
                <c:pt idx="4">
                  <c:v>760</c:v>
                </c:pt>
                <c:pt idx="5">
                  <c:v>775</c:v>
                </c:pt>
                <c:pt idx="6">
                  <c:v>790</c:v>
                </c:pt>
                <c:pt idx="7">
                  <c:v>805</c:v>
                </c:pt>
                <c:pt idx="8">
                  <c:v>820</c:v>
                </c:pt>
                <c:pt idx="9">
                  <c:v>835</c:v>
                </c:pt>
                <c:pt idx="10">
                  <c:v>850</c:v>
                </c:pt>
                <c:pt idx="11">
                  <c:v>865</c:v>
                </c:pt>
                <c:pt idx="12">
                  <c:v>880</c:v>
                </c:pt>
                <c:pt idx="13">
                  <c:v>895</c:v>
                </c:pt>
                <c:pt idx="14">
                  <c:v>910</c:v>
                </c:pt>
                <c:pt idx="15">
                  <c:v>925</c:v>
                </c:pt>
                <c:pt idx="16">
                  <c:v>940</c:v>
                </c:pt>
                <c:pt idx="17">
                  <c:v>955</c:v>
                </c:pt>
                <c:pt idx="18">
                  <c:v>970</c:v>
                </c:pt>
                <c:pt idx="19">
                  <c:v>985</c:v>
                </c:pt>
                <c:pt idx="20">
                  <c:v>1000</c:v>
                </c:pt>
                <c:pt idx="21">
                  <c:v>1015</c:v>
                </c:pt>
                <c:pt idx="22">
                  <c:v>1030</c:v>
                </c:pt>
                <c:pt idx="23">
                  <c:v>1045</c:v>
                </c:pt>
                <c:pt idx="24">
                  <c:v>1060</c:v>
                </c:pt>
                <c:pt idx="25">
                  <c:v>1075</c:v>
                </c:pt>
                <c:pt idx="26">
                  <c:v>1090</c:v>
                </c:pt>
                <c:pt idx="27">
                  <c:v>1105</c:v>
                </c:pt>
                <c:pt idx="28">
                  <c:v>1120</c:v>
                </c:pt>
                <c:pt idx="29">
                  <c:v>1135</c:v>
                </c:pt>
                <c:pt idx="30">
                  <c:v>1150</c:v>
                </c:pt>
                <c:pt idx="31">
                  <c:v>1165</c:v>
                </c:pt>
                <c:pt idx="32">
                  <c:v>1180</c:v>
                </c:pt>
                <c:pt idx="33">
                  <c:v>1195</c:v>
                </c:pt>
                <c:pt idx="34">
                  <c:v>1210</c:v>
                </c:pt>
                <c:pt idx="35">
                  <c:v>1225</c:v>
                </c:pt>
                <c:pt idx="36">
                  <c:v>1240</c:v>
                </c:pt>
                <c:pt idx="37">
                  <c:v>1255</c:v>
                </c:pt>
                <c:pt idx="38">
                  <c:v>1270</c:v>
                </c:pt>
                <c:pt idx="39">
                  <c:v>1285</c:v>
                </c:pt>
                <c:pt idx="40">
                  <c:v>1300</c:v>
                </c:pt>
                <c:pt idx="41">
                  <c:v>1315</c:v>
                </c:pt>
                <c:pt idx="42">
                  <c:v>1330</c:v>
                </c:pt>
                <c:pt idx="43">
                  <c:v>1345</c:v>
                </c:pt>
                <c:pt idx="44">
                  <c:v>1360</c:v>
                </c:pt>
                <c:pt idx="45">
                  <c:v>1375</c:v>
                </c:pt>
                <c:pt idx="46">
                  <c:v>1390</c:v>
                </c:pt>
                <c:pt idx="47">
                  <c:v>1405</c:v>
                </c:pt>
                <c:pt idx="48">
                  <c:v>1420</c:v>
                </c:pt>
                <c:pt idx="49">
                  <c:v>1435</c:v>
                </c:pt>
                <c:pt idx="50">
                  <c:v>1450</c:v>
                </c:pt>
                <c:pt idx="51">
                  <c:v>1465</c:v>
                </c:pt>
                <c:pt idx="52">
                  <c:v>1480</c:v>
                </c:pt>
                <c:pt idx="53">
                  <c:v>1495</c:v>
                </c:pt>
                <c:pt idx="54">
                  <c:v>1510</c:v>
                </c:pt>
              </c:numCache>
            </c:numRef>
          </c:xVal>
          <c:yVal>
            <c:numRef>
              <c:f>Calculator!$N$14:$N$68</c:f>
              <c:numCache>
                <c:formatCode>"$"#,##0</c:formatCode>
                <c:ptCount val="55"/>
                <c:pt idx="0">
                  <c:v>8632966.1929411758</c:v>
                </c:pt>
                <c:pt idx="1">
                  <c:v>8817958.325647058</c:v>
                </c:pt>
                <c:pt idx="2">
                  <c:v>9002950.458352942</c:v>
                </c:pt>
                <c:pt idx="3">
                  <c:v>9187942.5910588223</c:v>
                </c:pt>
                <c:pt idx="4">
                  <c:v>9372934.7237647064</c:v>
                </c:pt>
                <c:pt idx="5">
                  <c:v>9557926.8564705886</c:v>
                </c:pt>
                <c:pt idx="6">
                  <c:v>9742918.9891764726</c:v>
                </c:pt>
                <c:pt idx="7">
                  <c:v>9927911.1218823511</c:v>
                </c:pt>
                <c:pt idx="8">
                  <c:v>10112903.254588237</c:v>
                </c:pt>
                <c:pt idx="9">
                  <c:v>10297895.387294117</c:v>
                </c:pt>
                <c:pt idx="10">
                  <c:v>10482887.52</c:v>
                </c:pt>
                <c:pt idx="11">
                  <c:v>10667879.652705882</c:v>
                </c:pt>
                <c:pt idx="12">
                  <c:v>10852871.785411766</c:v>
                </c:pt>
                <c:pt idx="13">
                  <c:v>11037863.918117646</c:v>
                </c:pt>
                <c:pt idx="14">
                  <c:v>11222856.050823528</c:v>
                </c:pt>
                <c:pt idx="15">
                  <c:v>11407848.183529412</c:v>
                </c:pt>
                <c:pt idx="16">
                  <c:v>11592840.316235295</c:v>
                </c:pt>
                <c:pt idx="17">
                  <c:v>11777832.448941175</c:v>
                </c:pt>
                <c:pt idx="18">
                  <c:v>11962824.581647061</c:v>
                </c:pt>
                <c:pt idx="19">
                  <c:v>12147816.714352941</c:v>
                </c:pt>
                <c:pt idx="20">
                  <c:v>12332808.847058823</c:v>
                </c:pt>
                <c:pt idx="21">
                  <c:v>12517800.979764707</c:v>
                </c:pt>
                <c:pt idx="22">
                  <c:v>12702793.11247059</c:v>
                </c:pt>
                <c:pt idx="23">
                  <c:v>12887785.24517647</c:v>
                </c:pt>
                <c:pt idx="24">
                  <c:v>13072777.377882354</c:v>
                </c:pt>
                <c:pt idx="25">
                  <c:v>13257769.510588236</c:v>
                </c:pt>
                <c:pt idx="26">
                  <c:v>13442761.643294118</c:v>
                </c:pt>
                <c:pt idx="27">
                  <c:v>13627753.775999999</c:v>
                </c:pt>
                <c:pt idx="28">
                  <c:v>13812745.908705883</c:v>
                </c:pt>
                <c:pt idx="29">
                  <c:v>13997738.041411761</c:v>
                </c:pt>
                <c:pt idx="30">
                  <c:v>14182730.174117645</c:v>
                </c:pt>
                <c:pt idx="31">
                  <c:v>14367722.306823527</c:v>
                </c:pt>
                <c:pt idx="32">
                  <c:v>14552714.439529413</c:v>
                </c:pt>
                <c:pt idx="33">
                  <c:v>14737706.572235296</c:v>
                </c:pt>
                <c:pt idx="34">
                  <c:v>14922698.704941176</c:v>
                </c:pt>
                <c:pt idx="35">
                  <c:v>15107690.837647058</c:v>
                </c:pt>
                <c:pt idx="36">
                  <c:v>15292682.970352944</c:v>
                </c:pt>
                <c:pt idx="37">
                  <c:v>15477675.103058824</c:v>
                </c:pt>
                <c:pt idx="38">
                  <c:v>15662667.235764705</c:v>
                </c:pt>
                <c:pt idx="39">
                  <c:v>15847659.368470587</c:v>
                </c:pt>
                <c:pt idx="40">
                  <c:v>16032651.501176469</c:v>
                </c:pt>
                <c:pt idx="41">
                  <c:v>16217643.633882353</c:v>
                </c:pt>
                <c:pt idx="42">
                  <c:v>16402635.766588235</c:v>
                </c:pt>
                <c:pt idx="43">
                  <c:v>16587627.899294123</c:v>
                </c:pt>
                <c:pt idx="44">
                  <c:v>16772620.031999994</c:v>
                </c:pt>
                <c:pt idx="45">
                  <c:v>16957612.164705884</c:v>
                </c:pt>
                <c:pt idx="46">
                  <c:v>17142604.297411762</c:v>
                </c:pt>
                <c:pt idx="47">
                  <c:v>17327596.430117644</c:v>
                </c:pt>
                <c:pt idx="48">
                  <c:v>17512588.562823534</c:v>
                </c:pt>
                <c:pt idx="49">
                  <c:v>17697580.695529412</c:v>
                </c:pt>
                <c:pt idx="50">
                  <c:v>17882572.828235295</c:v>
                </c:pt>
                <c:pt idx="51">
                  <c:v>18067564.960941173</c:v>
                </c:pt>
                <c:pt idx="52">
                  <c:v>18252557.093647059</c:v>
                </c:pt>
                <c:pt idx="53">
                  <c:v>18437549.226352941</c:v>
                </c:pt>
                <c:pt idx="54">
                  <c:v>18622541.35905882</c:v>
                </c:pt>
              </c:numCache>
            </c:numRef>
          </c:yVal>
          <c:smooth val="0"/>
          <c:extLst>
            <c:ext xmlns:c16="http://schemas.microsoft.com/office/drawing/2014/chart" uri="{C3380CC4-5D6E-409C-BE32-E72D297353CC}">
              <c16:uniqueId val="{0000000D-B5D0-43C1-8AE2-C7623917F934}"/>
            </c:ext>
          </c:extLst>
        </c:ser>
        <c:dLbls>
          <c:showLegendKey val="0"/>
          <c:showVal val="0"/>
          <c:showCatName val="0"/>
          <c:showSerName val="0"/>
          <c:showPercent val="0"/>
          <c:showBubbleSize val="0"/>
        </c:dLbls>
        <c:axId val="842096800"/>
        <c:axId val="842109696"/>
      </c:scatterChart>
      <c:valAx>
        <c:axId val="842096800"/>
        <c:scaling>
          <c:orientation val="minMax"/>
          <c:max val="1550"/>
          <c:min val="650"/>
        </c:scaling>
        <c:delete val="0"/>
        <c:axPos val="b"/>
        <c:majorGridlines>
          <c:spPr>
            <a:ln w="9525" cap="flat" cmpd="sng" algn="ctr">
              <a:solidFill>
                <a:schemeClr val="tx1">
                  <a:lumMod val="15000"/>
                  <a:lumOff val="85000"/>
                </a:schemeClr>
              </a:solidFill>
              <a:round/>
            </a:ln>
            <a:effectLst/>
          </c:spPr>
        </c:majorGridlines>
        <c:title>
          <c:tx>
            <c:strRef>
              <c:f>Calculator!$C$12</c:f>
              <c:strCache>
                <c:ptCount val="1"/>
                <c:pt idx="0">
                  <c:v>Avg Rent</c:v>
                </c:pt>
              </c:strCache>
            </c:strRef>
          </c:tx>
          <c:layout>
            <c:manualLayout>
              <c:xMode val="edge"/>
              <c:yMode val="edge"/>
              <c:x val="0.45190286593820361"/>
              <c:y val="0.92708243727598572"/>
            </c:manualLayout>
          </c:layout>
          <c:overlay val="0"/>
          <c:spPr>
            <a:noFill/>
            <a:ln>
              <a:noFill/>
            </a:ln>
            <a:effectLst/>
          </c:spPr>
          <c:txPr>
            <a:bodyPr rot="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quot;$&quot;#,##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109696"/>
        <c:crosses val="autoZero"/>
        <c:crossBetween val="midCat"/>
        <c:majorUnit val="150"/>
      </c:valAx>
      <c:valAx>
        <c:axId val="842109696"/>
        <c:scaling>
          <c:orientation val="minMax"/>
        </c:scaling>
        <c:delete val="0"/>
        <c:axPos val="l"/>
        <c:majorGridlines>
          <c:spPr>
            <a:ln w="9525" cap="flat" cmpd="sng" algn="ctr">
              <a:solidFill>
                <a:schemeClr val="tx1">
                  <a:lumMod val="15000"/>
                  <a:lumOff val="85000"/>
                </a:schemeClr>
              </a:solidFill>
              <a:round/>
            </a:ln>
            <a:effectLst/>
          </c:spPr>
        </c:majorGridlines>
        <c:title>
          <c:tx>
            <c:strRef>
              <c:f>Calculator!$L$5</c:f>
              <c:strCache>
                <c:ptCount val="1"/>
                <c:pt idx="0">
                  <c:v>Property Value</c:v>
                </c:pt>
              </c:strCache>
            </c:strRef>
          </c:tx>
          <c:layout>
            <c:manualLayout>
              <c:xMode val="edge"/>
              <c:yMode val="edge"/>
              <c:x val="4.8541070835000748E-3"/>
              <c:y val="0.38076949996629256"/>
            </c:manualLayout>
          </c:layout>
          <c:overlay val="0"/>
          <c:spPr>
            <a:noFill/>
            <a:ln>
              <a:noFill/>
            </a:ln>
            <a:effectLst/>
          </c:spPr>
          <c:txPr>
            <a:bodyPr rot="-5400000" spcFirstLastPara="1" vertOverflow="ellipsis" vert="horz" wrap="square" anchor="ctr" anchorCtr="1"/>
            <a:lstStyle/>
            <a:p>
              <a:pPr>
                <a:defRPr sz="1100" b="1" i="0" u="none" strike="noStrike" kern="1200" baseline="0">
                  <a:solidFill>
                    <a:schemeClr val="tx1">
                      <a:lumMod val="65000"/>
                      <a:lumOff val="35000"/>
                    </a:schemeClr>
                  </a:solidFill>
                  <a:latin typeface="+mn-lt"/>
                  <a:ea typeface="+mn-ea"/>
                  <a:cs typeface="+mn-cs"/>
                </a:defRPr>
              </a:pPr>
              <a:endParaRPr lang="en-US"/>
            </a:p>
          </c:txPr>
        </c:title>
        <c:numFmt formatCode="&quot;$&quot;#,##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2096800"/>
        <c:crosses val="autoZero"/>
        <c:crossBetween val="midCat"/>
      </c:valAx>
      <c:spPr>
        <a:noFill/>
        <a:ln>
          <a:noFill/>
        </a:ln>
        <a:effectLst/>
      </c:spPr>
    </c:plotArea>
    <c:legend>
      <c:legendPos val="t"/>
      <c:layout>
        <c:manualLayout>
          <c:xMode val="edge"/>
          <c:yMode val="edge"/>
          <c:x val="0.62461783186192632"/>
          <c:y val="9.9841318587522306E-4"/>
          <c:w val="0.31593587991583699"/>
          <c:h val="0.10111094783116867"/>
        </c:manualLayout>
      </c:layout>
      <c:overlay val="0"/>
      <c:spPr>
        <a:solidFill>
          <a:schemeClr val="bg1"/>
        </a:solidFill>
        <a:ln>
          <a:solidFill>
            <a:schemeClr val="bg1"/>
          </a:solidFill>
        </a:ln>
        <a:effectLst/>
      </c:spPr>
      <c:txPr>
        <a:bodyPr rot="0" spcFirstLastPara="1" vertOverflow="ellipsis" vert="horz" wrap="square" anchor="ctr" anchorCtr="1"/>
        <a:lstStyle/>
        <a:p>
          <a:pPr>
            <a:defRPr sz="11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561975</xdr:colOff>
      <xdr:row>3</xdr:row>
      <xdr:rowOff>19049</xdr:rowOff>
    </xdr:from>
    <xdr:to>
      <xdr:col>22</xdr:col>
      <xdr:colOff>352425</xdr:colOff>
      <xdr:row>38</xdr:row>
      <xdr:rowOff>47625</xdr:rowOff>
    </xdr:to>
    <xdr:graphicFrame macro="">
      <xdr:nvGraphicFramePr>
        <xdr:cNvPr id="7" name="Chart 6">
          <a:extLst>
            <a:ext uri="{FF2B5EF4-FFF2-40B4-BE49-F238E27FC236}">
              <a16:creationId xmlns:a16="http://schemas.microsoft.com/office/drawing/2014/main" id="{00000000-0008-0000-01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561975</xdr:colOff>
      <xdr:row>48</xdr:row>
      <xdr:rowOff>57148</xdr:rowOff>
    </xdr:from>
    <xdr:to>
      <xdr:col>22</xdr:col>
      <xdr:colOff>333375</xdr:colOff>
      <xdr:row>83</xdr:row>
      <xdr:rowOff>133349</xdr:rowOff>
    </xdr:to>
    <xdr:graphicFrame macro="">
      <xdr:nvGraphicFramePr>
        <xdr:cNvPr id="9" name="Chart 8">
          <a:extLst>
            <a:ext uri="{FF2B5EF4-FFF2-40B4-BE49-F238E27FC236}">
              <a16:creationId xmlns:a16="http://schemas.microsoft.com/office/drawing/2014/main" id="{00000000-0008-0000-01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2.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2.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650508-9CF9-4D40-914B-F011DF36028D}">
  <sheetPr codeName="Sheet1"/>
  <dimension ref="A1:U225"/>
  <sheetViews>
    <sheetView showGridLines="0" topLeftCell="A107" zoomScale="105" zoomScaleNormal="105" workbookViewId="0">
      <selection activeCell="K113" sqref="K113"/>
    </sheetView>
  </sheetViews>
  <sheetFormatPr defaultRowHeight="15" x14ac:dyDescent="0.25"/>
  <cols>
    <col min="1" max="1" width="17.5703125" customWidth="1"/>
    <col min="2" max="12" width="14.5703125" customWidth="1"/>
    <col min="13" max="13" width="15.85546875" customWidth="1"/>
    <col min="14" max="15" width="14.5703125" customWidth="1"/>
    <col min="16" max="16" width="15.5703125" customWidth="1"/>
    <col min="17" max="17" width="14.5703125" customWidth="1"/>
    <col min="18" max="18" width="17.7109375" customWidth="1"/>
    <col min="19" max="19" width="13.85546875" customWidth="1"/>
    <col min="20" max="20" width="11.7109375" customWidth="1"/>
  </cols>
  <sheetData>
    <row r="1" spans="1:21" ht="15" customHeight="1" x14ac:dyDescent="0.25">
      <c r="A1" s="99" t="s">
        <v>0</v>
      </c>
      <c r="B1" s="100"/>
      <c r="C1" s="100"/>
      <c r="D1" s="100"/>
      <c r="E1" s="100"/>
      <c r="F1" s="100"/>
      <c r="G1" s="100"/>
      <c r="H1" s="100"/>
      <c r="I1" s="100"/>
      <c r="J1" s="100"/>
      <c r="K1" s="100"/>
      <c r="L1" s="100"/>
      <c r="M1" s="100"/>
      <c r="N1" s="100"/>
      <c r="O1" s="100"/>
      <c r="P1" s="100"/>
      <c r="Q1" s="100"/>
      <c r="R1" s="100"/>
      <c r="S1" s="100"/>
      <c r="T1" s="100"/>
      <c r="U1" s="101"/>
    </row>
    <row r="2" spans="1:21" ht="13.5" customHeight="1" thickBot="1" x14ac:dyDescent="0.3">
      <c r="A2" s="102"/>
      <c r="B2" s="103"/>
      <c r="C2" s="103"/>
      <c r="D2" s="103"/>
      <c r="E2" s="103"/>
      <c r="F2" s="103"/>
      <c r="G2" s="103"/>
      <c r="H2" s="103"/>
      <c r="I2" s="103"/>
      <c r="J2" s="103"/>
      <c r="K2" s="103"/>
      <c r="L2" s="103"/>
      <c r="M2" s="103"/>
      <c r="N2" s="103"/>
      <c r="O2" s="103"/>
      <c r="P2" s="103"/>
      <c r="Q2" s="103"/>
      <c r="R2" s="103"/>
      <c r="S2" s="103"/>
      <c r="T2" s="103"/>
      <c r="U2" s="104"/>
    </row>
    <row r="3" spans="1:21" ht="0.95" customHeight="1" x14ac:dyDescent="0.25"/>
    <row r="4" spans="1:21" ht="19.5" thickBot="1" x14ac:dyDescent="0.35">
      <c r="F4" s="2" t="s">
        <v>1</v>
      </c>
      <c r="G4" s="34">
        <v>6.0000000000000005E-2</v>
      </c>
      <c r="I4" s="2" t="s">
        <v>2</v>
      </c>
      <c r="J4" s="34">
        <v>0.39999999999999997</v>
      </c>
      <c r="L4" s="94" t="s">
        <v>35</v>
      </c>
      <c r="M4" s="94"/>
      <c r="P4" s="48" t="s">
        <v>3</v>
      </c>
      <c r="Q4" s="131">
        <v>1000</v>
      </c>
    </row>
    <row r="5" spans="1:21" ht="17.25" x14ac:dyDescent="0.3">
      <c r="A5" s="80" t="s">
        <v>4</v>
      </c>
      <c r="B5" s="81"/>
      <c r="C5" s="82"/>
      <c r="F5" s="2" t="s">
        <v>5</v>
      </c>
      <c r="G5" s="34">
        <v>0.01</v>
      </c>
      <c r="L5" s="74" t="s">
        <v>6</v>
      </c>
      <c r="M5" s="74" t="s">
        <v>6</v>
      </c>
      <c r="P5" s="48" t="s">
        <v>7</v>
      </c>
      <c r="Q5" s="132">
        <v>4.4999999999999991E-2</v>
      </c>
    </row>
    <row r="6" spans="1:21" ht="17.25" x14ac:dyDescent="0.3">
      <c r="A6" s="83"/>
      <c r="B6" s="84"/>
      <c r="C6" s="85"/>
      <c r="F6" s="2" t="s">
        <v>8</v>
      </c>
      <c r="G6" s="34">
        <v>9.9999999999999992E-2</v>
      </c>
      <c r="L6" s="74" t="s">
        <v>6</v>
      </c>
      <c r="M6" s="74" t="s">
        <v>6</v>
      </c>
      <c r="P6" s="48" t="s">
        <v>9</v>
      </c>
      <c r="Q6" s="133">
        <f ca="1">IFERROR(_xlfn.FORECAST.LINEAR(Q4,K104:K105,J104:J105),"")</f>
        <v>23295305.600000005</v>
      </c>
    </row>
    <row r="7" spans="1:21" ht="47.25" customHeight="1" x14ac:dyDescent="0.25">
      <c r="A7" s="83"/>
      <c r="B7" s="84"/>
      <c r="C7" s="85"/>
      <c r="F7" s="2" t="s">
        <v>10</v>
      </c>
      <c r="G7" s="34">
        <v>0.02</v>
      </c>
      <c r="P7" s="79" t="s">
        <v>27</v>
      </c>
      <c r="Q7" s="134">
        <v>2</v>
      </c>
    </row>
    <row r="8" spans="1:21" ht="18.75" customHeight="1" x14ac:dyDescent="0.3">
      <c r="A8" s="83"/>
      <c r="B8" s="84"/>
      <c r="C8" s="85"/>
      <c r="K8" s="1"/>
      <c r="L8" s="76" t="str">
        <f>IF(LEFT(L5,2)="Pr","Enter Unit Count Below","")</f>
        <v>Enter Unit Count Below</v>
      </c>
      <c r="M8" s="76"/>
      <c r="N8" s="76"/>
      <c r="P8" s="79"/>
      <c r="Q8" s="135">
        <f ca="1">((K104-K105)/(J104-J105)) * Q7</f>
        <v>46590.61120000005</v>
      </c>
    </row>
    <row r="9" spans="1:21" ht="15.75" x14ac:dyDescent="0.25">
      <c r="A9" s="83"/>
      <c r="B9" s="84"/>
      <c r="C9" s="85"/>
      <c r="L9" s="27" t="str">
        <f>IF(MID(L5,2,1)="r","Unit Count","N/A")</f>
        <v>Unit Count</v>
      </c>
      <c r="M9" s="75">
        <v>145</v>
      </c>
      <c r="N9" s="75"/>
      <c r="P9" s="73" t="s">
        <v>26</v>
      </c>
      <c r="Q9" s="136">
        <f ca="1">IF(AND(LEFT(L5,2)="Pr",Q5=0.03),E116-Q6,IF(AND(LEFT(L5,2)="Pe",Q5=0.03),E115-Q6,_xlfn.FORECAST.LINEAR(Q4,_xlfn.ANCHORARRAY(C104),_xlfn.ANCHORARRAY(B104))-Q6))</f>
        <v>2911913.2000000104</v>
      </c>
    </row>
    <row r="10" spans="1:21" ht="29.1" customHeight="1" thickBot="1" x14ac:dyDescent="0.3">
      <c r="A10" s="86"/>
      <c r="B10" s="87"/>
      <c r="C10" s="88"/>
      <c r="P10" s="73"/>
      <c r="Q10" s="136"/>
    </row>
    <row r="11" spans="1:21" ht="0.95" customHeight="1" thickBot="1" x14ac:dyDescent="0.3">
      <c r="A11" s="6"/>
      <c r="B11" s="6"/>
      <c r="C11" s="6"/>
      <c r="D11" s="6"/>
      <c r="E11" s="6"/>
      <c r="F11" s="6"/>
      <c r="G11" s="6"/>
      <c r="H11" s="6"/>
      <c r="I11" s="6"/>
      <c r="J11" s="6"/>
      <c r="K11" s="6"/>
      <c r="L11" s="6"/>
      <c r="M11" s="6"/>
      <c r="N11" s="6"/>
      <c r="O11" s="6"/>
      <c r="P11" s="6"/>
      <c r="Q11" s="6"/>
      <c r="R11" s="6"/>
    </row>
    <row r="12" spans="1:21" ht="24.95" customHeight="1" thickBot="1" x14ac:dyDescent="0.3">
      <c r="A12" s="5"/>
      <c r="B12" s="5"/>
      <c r="C12" s="12" t="s">
        <v>11</v>
      </c>
      <c r="D12" s="22" t="s">
        <v>12</v>
      </c>
      <c r="E12" s="5"/>
      <c r="F12" s="5"/>
      <c r="G12" s="5"/>
      <c r="H12" s="5"/>
      <c r="I12" s="5"/>
      <c r="J12" s="5"/>
      <c r="K12" s="5"/>
      <c r="L12" s="5"/>
      <c r="M12" s="5"/>
      <c r="N12" s="5"/>
      <c r="O12" s="5"/>
      <c r="P12" s="5"/>
      <c r="Q12" s="5"/>
      <c r="R12" s="9"/>
    </row>
    <row r="13" spans="1:21" ht="24.95" customHeight="1" x14ac:dyDescent="0.25">
      <c r="A13" s="5"/>
      <c r="B13" s="11">
        <f>IF(L5="Per Door Value",E95,E96)</f>
        <v>23295305.600000005</v>
      </c>
      <c r="C13" s="13" cm="1">
        <f t="array" ref="C13:Q13">_xlfn.SEQUENCE(1,15,0.03,0.005)</f>
        <v>0.03</v>
      </c>
      <c r="D13" s="21">
        <v>3.4999999999999996E-2</v>
      </c>
      <c r="E13" s="13">
        <v>3.9999999999999994E-2</v>
      </c>
      <c r="F13" s="13">
        <v>4.4999999999999991E-2</v>
      </c>
      <c r="G13" s="13">
        <v>4.9999999999999989E-2</v>
      </c>
      <c r="H13" s="13">
        <v>5.4999999999999986E-2</v>
      </c>
      <c r="I13" s="13">
        <v>5.9999999999999984E-2</v>
      </c>
      <c r="J13" s="13">
        <v>6.4999999999999988E-2</v>
      </c>
      <c r="K13" s="13">
        <v>6.9999999999999993E-2</v>
      </c>
      <c r="L13" s="13">
        <v>7.4999999999999997E-2</v>
      </c>
      <c r="M13" s="13">
        <v>0.08</v>
      </c>
      <c r="N13" s="13">
        <v>8.5000000000000006E-2</v>
      </c>
      <c r="O13" s="13">
        <v>9.0000000000000011E-2</v>
      </c>
      <c r="P13" s="13">
        <v>9.5000000000000015E-2</v>
      </c>
      <c r="Q13" s="14">
        <v>0.10000000000000002</v>
      </c>
      <c r="R13" s="10"/>
    </row>
    <row r="14" spans="1:21" ht="24.95" customHeight="1" x14ac:dyDescent="0.25">
      <c r="A14" s="5"/>
      <c r="B14" s="7" cm="1">
        <f t="array" ref="B14:B68">_xlfn.SEQUENCE(55,1,700,15)</f>
        <v>700</v>
      </c>
      <c r="C14" s="15">
        <f t="dataTable" ref="C14:Q68" dt2D="1" dtr="1" r1="C93" r2="D82"/>
        <v>24460070.880000003</v>
      </c>
      <c r="D14" s="15">
        <v>20965775.040000003</v>
      </c>
      <c r="E14" s="15">
        <v>18345053.160000004</v>
      </c>
      <c r="F14" s="15">
        <v>16306713.920000006</v>
      </c>
      <c r="G14" s="15">
        <v>14676042.528000006</v>
      </c>
      <c r="H14" s="15">
        <v>13341856.843636367</v>
      </c>
      <c r="I14" s="15">
        <v>12230035.440000005</v>
      </c>
      <c r="J14" s="15">
        <v>11289263.483076926</v>
      </c>
      <c r="K14" s="15">
        <v>10482887.520000001</v>
      </c>
      <c r="L14" s="15">
        <v>9784028.3520000018</v>
      </c>
      <c r="M14" s="15">
        <v>9172526.5800000019</v>
      </c>
      <c r="N14" s="15">
        <v>8632966.1929411758</v>
      </c>
      <c r="O14" s="15">
        <v>8153356.96</v>
      </c>
      <c r="P14" s="15">
        <v>7724232.9094736837</v>
      </c>
      <c r="Q14" s="16">
        <v>7338021.2640000004</v>
      </c>
      <c r="R14" s="10"/>
    </row>
    <row r="15" spans="1:21" ht="24.95" customHeight="1" x14ac:dyDescent="0.25">
      <c r="A15" s="5"/>
      <c r="B15" s="7">
        <v>715</v>
      </c>
      <c r="C15" s="15">
        <v>24984215.255999997</v>
      </c>
      <c r="D15" s="15">
        <v>21415041.647999998</v>
      </c>
      <c r="E15" s="15">
        <v>18738161.442000002</v>
      </c>
      <c r="F15" s="15">
        <v>16656143.504000003</v>
      </c>
      <c r="G15" s="15">
        <v>14990529.153600002</v>
      </c>
      <c r="H15" s="15">
        <v>13627753.776000002</v>
      </c>
      <c r="I15" s="15">
        <v>12492107.628</v>
      </c>
      <c r="J15" s="15">
        <v>11531176.272</v>
      </c>
      <c r="K15" s="15">
        <v>10707520.823999999</v>
      </c>
      <c r="L15" s="15">
        <v>9993686.1023999993</v>
      </c>
      <c r="M15" s="15">
        <v>9369080.720999999</v>
      </c>
      <c r="N15" s="15">
        <v>8817958.325647058</v>
      </c>
      <c r="O15" s="15">
        <v>8328071.7519999975</v>
      </c>
      <c r="P15" s="15">
        <v>7889752.1861052616</v>
      </c>
      <c r="Q15" s="16">
        <v>7495264.5767999981</v>
      </c>
      <c r="R15" s="10"/>
    </row>
    <row r="16" spans="1:21" ht="24.95" customHeight="1" x14ac:dyDescent="0.25">
      <c r="A16" s="5"/>
      <c r="B16" s="7">
        <v>730</v>
      </c>
      <c r="C16" s="15">
        <v>25508359.632000003</v>
      </c>
      <c r="D16" s="15">
        <v>21864308.256000005</v>
      </c>
      <c r="E16" s="15">
        <v>19131269.724000007</v>
      </c>
      <c r="F16" s="15">
        <v>17005573.088000003</v>
      </c>
      <c r="G16" s="15">
        <v>15305015.779200004</v>
      </c>
      <c r="H16" s="15">
        <v>13913650.708363641</v>
      </c>
      <c r="I16" s="15">
        <v>12754179.816000005</v>
      </c>
      <c r="J16" s="15">
        <v>11773089.060923079</v>
      </c>
      <c r="K16" s="15">
        <v>10932154.128000002</v>
      </c>
      <c r="L16" s="15">
        <v>10203343.8528</v>
      </c>
      <c r="M16" s="15">
        <v>9565634.8619999997</v>
      </c>
      <c r="N16" s="15">
        <v>9002950.458352942</v>
      </c>
      <c r="O16" s="15">
        <v>8502786.5439999998</v>
      </c>
      <c r="P16" s="15">
        <v>8055271.4627368413</v>
      </c>
      <c r="Q16" s="16">
        <v>7652507.8895999985</v>
      </c>
      <c r="R16" s="10"/>
    </row>
    <row r="17" spans="1:18" ht="24.95" customHeight="1" x14ac:dyDescent="0.25">
      <c r="A17" s="5"/>
      <c r="B17" s="7">
        <v>745</v>
      </c>
      <c r="C17" s="15">
        <v>26032504.008000001</v>
      </c>
      <c r="D17" s="15">
        <v>22313574.864</v>
      </c>
      <c r="E17" s="15">
        <v>19524378.006000005</v>
      </c>
      <c r="F17" s="15">
        <v>17355002.672000002</v>
      </c>
      <c r="G17" s="15">
        <v>15619502.404800003</v>
      </c>
      <c r="H17" s="15">
        <v>14199547.640727276</v>
      </c>
      <c r="I17" s="15">
        <v>13016252.004000004</v>
      </c>
      <c r="J17" s="15">
        <v>12015001.849846154</v>
      </c>
      <c r="K17" s="15">
        <v>11156787.432</v>
      </c>
      <c r="L17" s="15">
        <v>10413001.6032</v>
      </c>
      <c r="M17" s="15">
        <v>9762189.0029999986</v>
      </c>
      <c r="N17" s="15">
        <v>9187942.5910588223</v>
      </c>
      <c r="O17" s="15">
        <v>8677501.3359999992</v>
      </c>
      <c r="P17" s="15">
        <v>8220790.7393684201</v>
      </c>
      <c r="Q17" s="16">
        <v>7809751.2023999989</v>
      </c>
      <c r="R17" s="10"/>
    </row>
    <row r="18" spans="1:18" ht="24.95" customHeight="1" x14ac:dyDescent="0.25">
      <c r="A18" s="5"/>
      <c r="B18" s="7">
        <v>760</v>
      </c>
      <c r="C18" s="15">
        <v>26556648.384</v>
      </c>
      <c r="D18" s="15">
        <v>22762841.472000003</v>
      </c>
      <c r="E18" s="15">
        <v>19917486.288000006</v>
      </c>
      <c r="F18" s="15">
        <v>17704432.256000005</v>
      </c>
      <c r="G18" s="15">
        <v>15933989.030400004</v>
      </c>
      <c r="H18" s="15">
        <v>14485444.573090915</v>
      </c>
      <c r="I18" s="15">
        <v>13278324.192000005</v>
      </c>
      <c r="J18" s="15">
        <v>12256914.638769235</v>
      </c>
      <c r="K18" s="15">
        <v>11381420.736000001</v>
      </c>
      <c r="L18" s="15">
        <v>10622659.353600001</v>
      </c>
      <c r="M18" s="15">
        <v>9958743.1440000013</v>
      </c>
      <c r="N18" s="15">
        <v>9372934.7237647064</v>
      </c>
      <c r="O18" s="15">
        <v>8852216.1279999986</v>
      </c>
      <c r="P18" s="15">
        <v>8386310.0159999998</v>
      </c>
      <c r="Q18" s="16">
        <v>7966994.5151999993</v>
      </c>
      <c r="R18" s="10"/>
    </row>
    <row r="19" spans="1:18" ht="24.95" customHeight="1" x14ac:dyDescent="0.25">
      <c r="A19" s="5"/>
      <c r="B19" s="7">
        <v>775</v>
      </c>
      <c r="C19" s="15">
        <v>27080792.760000002</v>
      </c>
      <c r="D19" s="15">
        <v>23212108.080000006</v>
      </c>
      <c r="E19" s="15">
        <v>20310594.570000008</v>
      </c>
      <c r="F19" s="15">
        <v>18053861.840000004</v>
      </c>
      <c r="G19" s="15">
        <v>16248475.656000007</v>
      </c>
      <c r="H19" s="15">
        <v>14771341.50545455</v>
      </c>
      <c r="I19" s="15">
        <v>13540396.380000006</v>
      </c>
      <c r="J19" s="15">
        <v>12498827.427692313</v>
      </c>
      <c r="K19" s="15">
        <v>11606054.040000003</v>
      </c>
      <c r="L19" s="15">
        <v>10832317.104000002</v>
      </c>
      <c r="M19" s="15">
        <v>10155297.285000002</v>
      </c>
      <c r="N19" s="15">
        <v>9557926.8564705886</v>
      </c>
      <c r="O19" s="15">
        <v>9026930.9199999999</v>
      </c>
      <c r="P19" s="15">
        <v>8551829.2926315796</v>
      </c>
      <c r="Q19" s="16">
        <v>8124237.8279999997</v>
      </c>
      <c r="R19" s="10"/>
    </row>
    <row r="20" spans="1:18" ht="24.95" customHeight="1" x14ac:dyDescent="0.25">
      <c r="A20" s="5"/>
      <c r="B20" s="7">
        <v>790</v>
      </c>
      <c r="C20" s="15">
        <v>27604937.136000004</v>
      </c>
      <c r="D20" s="15">
        <v>23661374.688000008</v>
      </c>
      <c r="E20" s="15">
        <v>20703702.852000006</v>
      </c>
      <c r="F20" s="15">
        <v>18403291.424000006</v>
      </c>
      <c r="G20" s="15">
        <v>16562962.281600006</v>
      </c>
      <c r="H20" s="15">
        <v>15057238.437818188</v>
      </c>
      <c r="I20" s="15">
        <v>13802468.568000006</v>
      </c>
      <c r="J20" s="15">
        <v>12740740.21661539</v>
      </c>
      <c r="K20" s="15">
        <v>11830687.344000004</v>
      </c>
      <c r="L20" s="15">
        <v>11041974.854400001</v>
      </c>
      <c r="M20" s="15">
        <v>10351851.426000003</v>
      </c>
      <c r="N20" s="15">
        <v>9742918.9891764726</v>
      </c>
      <c r="O20" s="15">
        <v>9201645.7120000012</v>
      </c>
      <c r="P20" s="15">
        <v>8717348.5692631584</v>
      </c>
      <c r="Q20" s="16">
        <v>8281481.1408000002</v>
      </c>
      <c r="R20" s="10"/>
    </row>
    <row r="21" spans="1:18" ht="24.95" customHeight="1" x14ac:dyDescent="0.25">
      <c r="A21" s="5"/>
      <c r="B21" s="7">
        <v>805</v>
      </c>
      <c r="C21" s="15">
        <v>28129081.511999998</v>
      </c>
      <c r="D21" s="15">
        <v>24110641.296</v>
      </c>
      <c r="E21" s="15">
        <v>21096811.134000003</v>
      </c>
      <c r="F21" s="15">
        <v>18752721.008000001</v>
      </c>
      <c r="G21" s="15">
        <v>16877448.907200001</v>
      </c>
      <c r="H21" s="15">
        <v>15343135.370181821</v>
      </c>
      <c r="I21" s="15">
        <v>14064540.756000003</v>
      </c>
      <c r="J21" s="15">
        <v>12982653.005538462</v>
      </c>
      <c r="K21" s="15">
        <v>12055320.648</v>
      </c>
      <c r="L21" s="15">
        <v>11251632.604799999</v>
      </c>
      <c r="M21" s="15">
        <v>10548405.567</v>
      </c>
      <c r="N21" s="15">
        <v>9927911.1218823511</v>
      </c>
      <c r="O21" s="15">
        <v>9376360.5039999988</v>
      </c>
      <c r="P21" s="15">
        <v>8882867.8458947353</v>
      </c>
      <c r="Q21" s="16">
        <v>8438724.4535999969</v>
      </c>
      <c r="R21" s="10"/>
    </row>
    <row r="22" spans="1:18" ht="24.95" customHeight="1" x14ac:dyDescent="0.25">
      <c r="A22" s="5"/>
      <c r="B22" s="7">
        <v>820</v>
      </c>
      <c r="C22" s="15">
        <v>28653225.888000008</v>
      </c>
      <c r="D22" s="15">
        <v>24559907.904000003</v>
      </c>
      <c r="E22" s="15">
        <v>21489919.416000005</v>
      </c>
      <c r="F22" s="15">
        <v>19102150.592000008</v>
      </c>
      <c r="G22" s="15">
        <v>17191935.532800008</v>
      </c>
      <c r="H22" s="15">
        <v>15629032.302545462</v>
      </c>
      <c r="I22" s="15">
        <v>14326612.944000006</v>
      </c>
      <c r="J22" s="15">
        <v>13224565.794461543</v>
      </c>
      <c r="K22" s="15">
        <v>12279953.952000001</v>
      </c>
      <c r="L22" s="15">
        <v>11461290.355200002</v>
      </c>
      <c r="M22" s="15">
        <v>10744959.708000001</v>
      </c>
      <c r="N22" s="15">
        <v>10112903.254588237</v>
      </c>
      <c r="O22" s="15">
        <v>9551075.2960000001</v>
      </c>
      <c r="P22" s="15">
        <v>9048387.122526316</v>
      </c>
      <c r="Q22" s="16">
        <v>8595967.7664000001</v>
      </c>
      <c r="R22" s="10"/>
    </row>
    <row r="23" spans="1:18" ht="24.95" customHeight="1" x14ac:dyDescent="0.25">
      <c r="A23" s="5"/>
      <c r="B23" s="7">
        <v>835</v>
      </c>
      <c r="C23" s="15">
        <v>29177370.263999999</v>
      </c>
      <c r="D23" s="15">
        <v>25009174.512000002</v>
      </c>
      <c r="E23" s="15">
        <v>21883027.698000003</v>
      </c>
      <c r="F23" s="15">
        <v>19451580.176000003</v>
      </c>
      <c r="G23" s="15">
        <v>17506422.158400003</v>
      </c>
      <c r="H23" s="15">
        <v>15914929.234909093</v>
      </c>
      <c r="I23" s="15">
        <v>14588685.132000001</v>
      </c>
      <c r="J23" s="15">
        <v>13466478.583384618</v>
      </c>
      <c r="K23" s="15">
        <v>12504587.256000001</v>
      </c>
      <c r="L23" s="15">
        <v>11670948.105599999</v>
      </c>
      <c r="M23" s="15">
        <v>10941513.848999999</v>
      </c>
      <c r="N23" s="15">
        <v>10297895.387294117</v>
      </c>
      <c r="O23" s="15">
        <v>9725790.0879999977</v>
      </c>
      <c r="P23" s="15">
        <v>9213906.3991578929</v>
      </c>
      <c r="Q23" s="16">
        <v>8753211.0791999977</v>
      </c>
      <c r="R23" s="10"/>
    </row>
    <row r="24" spans="1:18" ht="24.95" customHeight="1" x14ac:dyDescent="0.25">
      <c r="A24" s="5"/>
      <c r="B24" s="7">
        <v>850</v>
      </c>
      <c r="C24" s="15">
        <v>29701514.640000001</v>
      </c>
      <c r="D24" s="15">
        <v>25458441.120000001</v>
      </c>
      <c r="E24" s="15">
        <v>22276135.98</v>
      </c>
      <c r="F24" s="15">
        <v>19801009.760000002</v>
      </c>
      <c r="G24" s="15">
        <v>17820908.784000006</v>
      </c>
      <c r="H24" s="15">
        <v>16200826.16727273</v>
      </c>
      <c r="I24" s="15">
        <v>14850757.320000002</v>
      </c>
      <c r="J24" s="15">
        <v>13708391.372307695</v>
      </c>
      <c r="K24" s="15">
        <v>12729220.560000001</v>
      </c>
      <c r="L24" s="15">
        <v>11880605.855999999</v>
      </c>
      <c r="M24" s="15">
        <v>11138067.989999998</v>
      </c>
      <c r="N24" s="15">
        <v>10482887.52</v>
      </c>
      <c r="O24" s="15">
        <v>9900504.8799999971</v>
      </c>
      <c r="P24" s="15">
        <v>9379425.6757894717</v>
      </c>
      <c r="Q24" s="16">
        <v>8910454.3919999972</v>
      </c>
      <c r="R24" s="10"/>
    </row>
    <row r="25" spans="1:18" ht="24.95" customHeight="1" x14ac:dyDescent="0.25">
      <c r="A25" s="5"/>
      <c r="B25" s="7">
        <v>865</v>
      </c>
      <c r="C25" s="15">
        <v>30225659.016000006</v>
      </c>
      <c r="D25" s="15">
        <v>25907707.728000004</v>
      </c>
      <c r="E25" s="15">
        <v>22669244.262000006</v>
      </c>
      <c r="F25" s="15">
        <v>20150439.344000008</v>
      </c>
      <c r="G25" s="15">
        <v>18135395.409600005</v>
      </c>
      <c r="H25" s="15">
        <v>16486723.09963637</v>
      </c>
      <c r="I25" s="15">
        <v>15112829.508000007</v>
      </c>
      <c r="J25" s="15">
        <v>13950304.161230775</v>
      </c>
      <c r="K25" s="15">
        <v>12953853.864000002</v>
      </c>
      <c r="L25" s="15">
        <v>12090263.606400002</v>
      </c>
      <c r="M25" s="15">
        <v>11334622.131000001</v>
      </c>
      <c r="N25" s="15">
        <v>10667879.652705882</v>
      </c>
      <c r="O25" s="15">
        <v>10075219.672</v>
      </c>
      <c r="P25" s="15">
        <v>9544944.9524210524</v>
      </c>
      <c r="Q25" s="16">
        <v>9067697.7048000004</v>
      </c>
      <c r="R25" s="10"/>
    </row>
    <row r="26" spans="1:18" ht="24.95" customHeight="1" x14ac:dyDescent="0.25">
      <c r="A26" s="5"/>
      <c r="B26" s="7">
        <v>880</v>
      </c>
      <c r="C26" s="15">
        <v>30749803.392000005</v>
      </c>
      <c r="D26" s="15">
        <v>26356974.336000007</v>
      </c>
      <c r="E26" s="15">
        <v>23062352.544000003</v>
      </c>
      <c r="F26" s="15">
        <v>20499868.928000007</v>
      </c>
      <c r="G26" s="15">
        <v>18449882.035200007</v>
      </c>
      <c r="H26" s="15">
        <v>16772620.032000005</v>
      </c>
      <c r="I26" s="15">
        <v>15374901.696000006</v>
      </c>
      <c r="J26" s="15">
        <v>14192216.95015385</v>
      </c>
      <c r="K26" s="15">
        <v>13178487.168000003</v>
      </c>
      <c r="L26" s="15">
        <v>12299921.356800001</v>
      </c>
      <c r="M26" s="15">
        <v>11531176.272</v>
      </c>
      <c r="N26" s="15">
        <v>10852871.785411766</v>
      </c>
      <c r="O26" s="15">
        <v>10249934.464</v>
      </c>
      <c r="P26" s="15">
        <v>9710464.2290526293</v>
      </c>
      <c r="Q26" s="16">
        <v>9224941.017599998</v>
      </c>
      <c r="R26" s="10"/>
    </row>
    <row r="27" spans="1:18" ht="24.95" customHeight="1" x14ac:dyDescent="0.25">
      <c r="A27" s="5"/>
      <c r="B27" s="7">
        <v>895</v>
      </c>
      <c r="C27" s="15">
        <v>31273947.767999999</v>
      </c>
      <c r="D27" s="15">
        <v>26806240.944000002</v>
      </c>
      <c r="E27" s="15">
        <v>23455460.826000001</v>
      </c>
      <c r="F27" s="15">
        <v>20849298.512000002</v>
      </c>
      <c r="G27" s="15">
        <v>18764368.660800003</v>
      </c>
      <c r="H27" s="15">
        <v>17058516.964363642</v>
      </c>
      <c r="I27" s="15">
        <v>15636973.884000005</v>
      </c>
      <c r="J27" s="15">
        <v>14434129.739076925</v>
      </c>
      <c r="K27" s="15">
        <v>13403120.472000001</v>
      </c>
      <c r="L27" s="15">
        <v>12509579.1072</v>
      </c>
      <c r="M27" s="15">
        <v>11727730.412999999</v>
      </c>
      <c r="N27" s="15">
        <v>11037863.918117646</v>
      </c>
      <c r="O27" s="15">
        <v>10424649.255999999</v>
      </c>
      <c r="P27" s="15">
        <v>9875983.50568421</v>
      </c>
      <c r="Q27" s="16">
        <v>9382184.3303999975</v>
      </c>
      <c r="R27" s="10"/>
    </row>
    <row r="28" spans="1:18" ht="24.95" customHeight="1" x14ac:dyDescent="0.25">
      <c r="A28" s="5"/>
      <c r="B28" s="7">
        <v>910</v>
      </c>
      <c r="C28" s="15">
        <v>31798092.144000001</v>
      </c>
      <c r="D28" s="15">
        <v>27255507.552000005</v>
      </c>
      <c r="E28" s="15">
        <v>23848569.108000007</v>
      </c>
      <c r="F28" s="15">
        <v>21198728.096000005</v>
      </c>
      <c r="G28" s="15">
        <v>19078855.286400005</v>
      </c>
      <c r="H28" s="15">
        <v>17344413.896727275</v>
      </c>
      <c r="I28" s="15">
        <v>15899046.072000006</v>
      </c>
      <c r="J28" s="15">
        <v>14676042.528000003</v>
      </c>
      <c r="K28" s="15">
        <v>13627753.776000002</v>
      </c>
      <c r="L28" s="15">
        <v>12719236.8576</v>
      </c>
      <c r="M28" s="15">
        <v>11924284.554</v>
      </c>
      <c r="N28" s="15">
        <v>11222856.050823528</v>
      </c>
      <c r="O28" s="15">
        <v>10599364.047999999</v>
      </c>
      <c r="P28" s="15">
        <v>10041502.782315789</v>
      </c>
      <c r="Q28" s="16">
        <v>9539427.643199997</v>
      </c>
      <c r="R28" s="10"/>
    </row>
    <row r="29" spans="1:18" ht="24.95" customHeight="1" x14ac:dyDescent="0.25">
      <c r="A29" s="5"/>
      <c r="B29" s="7">
        <v>925</v>
      </c>
      <c r="C29" s="15">
        <v>32322236.520000003</v>
      </c>
      <c r="D29" s="15">
        <v>27704774.160000004</v>
      </c>
      <c r="E29" s="15">
        <v>24241677.390000008</v>
      </c>
      <c r="F29" s="15">
        <v>21548157.680000007</v>
      </c>
      <c r="G29" s="15">
        <v>19393341.912000008</v>
      </c>
      <c r="H29" s="15">
        <v>17630310.829090916</v>
      </c>
      <c r="I29" s="15">
        <v>16161118.260000005</v>
      </c>
      <c r="J29" s="15">
        <v>14917955.316923082</v>
      </c>
      <c r="K29" s="15">
        <v>13852387.080000002</v>
      </c>
      <c r="L29" s="15">
        <v>12928894.608000001</v>
      </c>
      <c r="M29" s="15">
        <v>12120838.695000002</v>
      </c>
      <c r="N29" s="15">
        <v>11407848.183529412</v>
      </c>
      <c r="O29" s="15">
        <v>10774078.84</v>
      </c>
      <c r="P29" s="15">
        <v>10207022.058947369</v>
      </c>
      <c r="Q29" s="16">
        <v>9696670.9560000002</v>
      </c>
      <c r="R29" s="10"/>
    </row>
    <row r="30" spans="1:18" ht="24.95" customHeight="1" x14ac:dyDescent="0.25">
      <c r="A30" s="5"/>
      <c r="B30" s="7">
        <v>940</v>
      </c>
      <c r="C30" s="15">
        <v>32846380.896000005</v>
      </c>
      <c r="D30" s="15">
        <v>28154040.768000007</v>
      </c>
      <c r="E30" s="15">
        <v>24634785.67200001</v>
      </c>
      <c r="F30" s="15">
        <v>21897587.26400001</v>
      </c>
      <c r="G30" s="15">
        <v>19707828.537600007</v>
      </c>
      <c r="H30" s="15">
        <v>17916207.761454552</v>
      </c>
      <c r="I30" s="15">
        <v>16423190.448000006</v>
      </c>
      <c r="J30" s="15">
        <v>15159868.105846159</v>
      </c>
      <c r="K30" s="15">
        <v>14077020.384000003</v>
      </c>
      <c r="L30" s="15">
        <v>13138552.358400004</v>
      </c>
      <c r="M30" s="15">
        <v>12317392.836000003</v>
      </c>
      <c r="N30" s="15">
        <v>11592840.316235295</v>
      </c>
      <c r="O30" s="15">
        <v>10948793.631999999</v>
      </c>
      <c r="P30" s="15">
        <v>10372541.335578948</v>
      </c>
      <c r="Q30" s="16">
        <v>9853914.2687999997</v>
      </c>
      <c r="R30" s="10"/>
    </row>
    <row r="31" spans="1:18" ht="24.95" customHeight="1" x14ac:dyDescent="0.25">
      <c r="A31" s="5"/>
      <c r="B31" s="7">
        <v>955</v>
      </c>
      <c r="C31" s="15">
        <v>33370525.271999996</v>
      </c>
      <c r="D31" s="15">
        <v>28603307.376000002</v>
      </c>
      <c r="E31" s="15">
        <v>25027893.954000004</v>
      </c>
      <c r="F31" s="15">
        <v>22247016.848000001</v>
      </c>
      <c r="G31" s="15">
        <v>20022315.163200002</v>
      </c>
      <c r="H31" s="15">
        <v>18202104.693818185</v>
      </c>
      <c r="I31" s="15">
        <v>16685262.636000004</v>
      </c>
      <c r="J31" s="15">
        <v>15401780.894769233</v>
      </c>
      <c r="K31" s="15">
        <v>14301653.688000001</v>
      </c>
      <c r="L31" s="15">
        <v>13348210.1088</v>
      </c>
      <c r="M31" s="15">
        <v>12513946.977</v>
      </c>
      <c r="N31" s="15">
        <v>11777832.448941175</v>
      </c>
      <c r="O31" s="15">
        <v>11123508.423999999</v>
      </c>
      <c r="P31" s="15">
        <v>10538060.612210523</v>
      </c>
      <c r="Q31" s="16">
        <v>10011157.581599997</v>
      </c>
      <c r="R31" s="10"/>
    </row>
    <row r="32" spans="1:18" ht="24.95" customHeight="1" x14ac:dyDescent="0.25">
      <c r="A32" s="5"/>
      <c r="B32" s="7">
        <v>970</v>
      </c>
      <c r="C32" s="15">
        <v>33894669.648000009</v>
      </c>
      <c r="D32" s="15">
        <v>29052573.984000009</v>
      </c>
      <c r="E32" s="15">
        <v>25421002.236000009</v>
      </c>
      <c r="F32" s="15">
        <v>22596446.432000011</v>
      </c>
      <c r="G32" s="15">
        <v>20336801.788800009</v>
      </c>
      <c r="H32" s="15">
        <v>18488001.626181826</v>
      </c>
      <c r="I32" s="15">
        <v>16947334.824000008</v>
      </c>
      <c r="J32" s="15">
        <v>15643693.683692314</v>
      </c>
      <c r="K32" s="15">
        <v>14526286.992000004</v>
      </c>
      <c r="L32" s="15">
        <v>13557867.859200004</v>
      </c>
      <c r="M32" s="15">
        <v>12710501.118000003</v>
      </c>
      <c r="N32" s="15">
        <v>11962824.581647061</v>
      </c>
      <c r="O32" s="15">
        <v>11298223.216000002</v>
      </c>
      <c r="P32" s="15">
        <v>10703579.888842108</v>
      </c>
      <c r="Q32" s="16">
        <v>10168400.894400001</v>
      </c>
      <c r="R32" s="10"/>
    </row>
    <row r="33" spans="1:18" ht="24.95" customHeight="1" x14ac:dyDescent="0.25">
      <c r="A33" s="5"/>
      <c r="B33" s="7">
        <v>985</v>
      </c>
      <c r="C33" s="15">
        <v>34418814.024000004</v>
      </c>
      <c r="D33" s="15">
        <v>29501840.592000008</v>
      </c>
      <c r="E33" s="15">
        <v>25814110.518000003</v>
      </c>
      <c r="F33" s="15">
        <v>22945876.016000003</v>
      </c>
      <c r="G33" s="15">
        <v>20651288.414400004</v>
      </c>
      <c r="H33" s="15">
        <v>18773898.558545459</v>
      </c>
      <c r="I33" s="15">
        <v>17209407.012000006</v>
      </c>
      <c r="J33" s="15">
        <v>15885606.472615387</v>
      </c>
      <c r="K33" s="15">
        <v>14750920.296000004</v>
      </c>
      <c r="L33" s="15">
        <v>13767525.609600002</v>
      </c>
      <c r="M33" s="15">
        <v>12907055.259</v>
      </c>
      <c r="N33" s="15">
        <v>12147816.714352941</v>
      </c>
      <c r="O33" s="15">
        <v>11472938.007999999</v>
      </c>
      <c r="P33" s="15">
        <v>10869099.165473683</v>
      </c>
      <c r="Q33" s="16">
        <v>10325644.207199998</v>
      </c>
      <c r="R33" s="10"/>
    </row>
    <row r="34" spans="1:18" ht="24.95" customHeight="1" x14ac:dyDescent="0.25">
      <c r="A34" s="5"/>
      <c r="B34" s="7">
        <v>1000</v>
      </c>
      <c r="C34" s="15">
        <v>34942958.399999999</v>
      </c>
      <c r="D34" s="15">
        <v>29951107.200000007</v>
      </c>
      <c r="E34" s="15">
        <v>26207218.800000004</v>
      </c>
      <c r="F34" s="15">
        <v>23295305.600000005</v>
      </c>
      <c r="G34" s="15">
        <v>20965775.040000007</v>
      </c>
      <c r="H34" s="15">
        <v>19059795.4909091</v>
      </c>
      <c r="I34" s="15">
        <v>17471479.200000007</v>
      </c>
      <c r="J34" s="15">
        <v>16127519.261538466</v>
      </c>
      <c r="K34" s="15">
        <v>14975553.600000003</v>
      </c>
      <c r="L34" s="15">
        <v>13977183.360000003</v>
      </c>
      <c r="M34" s="15">
        <v>13103609.4</v>
      </c>
      <c r="N34" s="15">
        <v>12332808.847058823</v>
      </c>
      <c r="O34" s="15">
        <v>11647652.800000001</v>
      </c>
      <c r="P34" s="15">
        <v>11034618.442105262</v>
      </c>
      <c r="Q34" s="16">
        <v>10482887.52</v>
      </c>
      <c r="R34" s="10"/>
    </row>
    <row r="35" spans="1:18" ht="24.95" customHeight="1" x14ac:dyDescent="0.25">
      <c r="A35" s="5"/>
      <c r="B35" s="7">
        <v>1015</v>
      </c>
      <c r="C35" s="15">
        <v>35467102.776000008</v>
      </c>
      <c r="D35" s="15">
        <v>30400373.808000006</v>
      </c>
      <c r="E35" s="15">
        <v>26600327.082000006</v>
      </c>
      <c r="F35" s="15">
        <v>23644735.184000008</v>
      </c>
      <c r="G35" s="15">
        <v>21280261.665600009</v>
      </c>
      <c r="H35" s="15">
        <v>19345692.423272733</v>
      </c>
      <c r="I35" s="15">
        <v>17733551.388000008</v>
      </c>
      <c r="J35" s="15">
        <v>16369432.050461544</v>
      </c>
      <c r="K35" s="15">
        <v>15200186.904000003</v>
      </c>
      <c r="L35" s="15">
        <v>14186841.110400002</v>
      </c>
      <c r="M35" s="15">
        <v>13300163.541000001</v>
      </c>
      <c r="N35" s="15">
        <v>12517800.979764707</v>
      </c>
      <c r="O35" s="15">
        <v>11822367.592</v>
      </c>
      <c r="P35" s="15">
        <v>11200137.718736842</v>
      </c>
      <c r="Q35" s="16">
        <v>10640130.832799999</v>
      </c>
      <c r="R35" s="10"/>
    </row>
    <row r="36" spans="1:18" ht="24.95" customHeight="1" x14ac:dyDescent="0.25">
      <c r="A36" s="5"/>
      <c r="B36" s="7">
        <v>1030</v>
      </c>
      <c r="C36" s="15">
        <v>35991247.15200001</v>
      </c>
      <c r="D36" s="15">
        <v>30849640.416000009</v>
      </c>
      <c r="E36" s="15">
        <v>26993435.364000008</v>
      </c>
      <c r="F36" s="15">
        <v>23994164.76800001</v>
      </c>
      <c r="G36" s="15">
        <v>21594748.291200008</v>
      </c>
      <c r="H36" s="15">
        <v>19631589.355636373</v>
      </c>
      <c r="I36" s="15">
        <v>17995623.576000009</v>
      </c>
      <c r="J36" s="15">
        <v>16611344.839384621</v>
      </c>
      <c r="K36" s="15">
        <v>15424820.208000004</v>
      </c>
      <c r="L36" s="15">
        <v>14396498.860800004</v>
      </c>
      <c r="M36" s="15">
        <v>13496717.682000002</v>
      </c>
      <c r="N36" s="15">
        <v>12702793.11247059</v>
      </c>
      <c r="O36" s="15">
        <v>11997082.384000001</v>
      </c>
      <c r="P36" s="15">
        <v>11365656.995368421</v>
      </c>
      <c r="Q36" s="16">
        <v>10797374.1456</v>
      </c>
      <c r="R36" s="10"/>
    </row>
    <row r="37" spans="1:18" ht="24.95" customHeight="1" x14ac:dyDescent="0.25">
      <c r="A37" s="5"/>
      <c r="B37" s="7">
        <v>1045</v>
      </c>
      <c r="C37" s="15">
        <v>36515391.528000005</v>
      </c>
      <c r="D37" s="15">
        <v>31298907.024000008</v>
      </c>
      <c r="E37" s="15">
        <v>27386543.646000005</v>
      </c>
      <c r="F37" s="15">
        <v>24343594.352000006</v>
      </c>
      <c r="G37" s="15">
        <v>21909234.916800007</v>
      </c>
      <c r="H37" s="15">
        <v>19917486.288000006</v>
      </c>
      <c r="I37" s="15">
        <v>18257695.764000006</v>
      </c>
      <c r="J37" s="15">
        <v>16853257.628307696</v>
      </c>
      <c r="K37" s="15">
        <v>15649453.512000004</v>
      </c>
      <c r="L37" s="15">
        <v>14606156.611200003</v>
      </c>
      <c r="M37" s="15">
        <v>13693271.823000001</v>
      </c>
      <c r="N37" s="15">
        <v>12887785.24517647</v>
      </c>
      <c r="O37" s="15">
        <v>12171797.175999999</v>
      </c>
      <c r="P37" s="15">
        <v>11531176.271999998</v>
      </c>
      <c r="Q37" s="16">
        <v>10954617.4584</v>
      </c>
      <c r="R37" s="10"/>
    </row>
    <row r="38" spans="1:18" ht="24.95" customHeight="1" x14ac:dyDescent="0.25">
      <c r="A38" s="5"/>
      <c r="B38" s="7">
        <v>1060</v>
      </c>
      <c r="C38" s="15">
        <v>37039535.904000007</v>
      </c>
      <c r="D38" s="15">
        <v>31748173.632000003</v>
      </c>
      <c r="E38" s="15">
        <v>27779651.928000003</v>
      </c>
      <c r="F38" s="15">
        <v>24693023.936000004</v>
      </c>
      <c r="G38" s="15">
        <v>22223721.542400002</v>
      </c>
      <c r="H38" s="15">
        <v>20203383.220363639</v>
      </c>
      <c r="I38" s="15">
        <v>18519767.952000007</v>
      </c>
      <c r="J38" s="15">
        <v>17095170.41723077</v>
      </c>
      <c r="K38" s="15">
        <v>15874086.816000002</v>
      </c>
      <c r="L38" s="15">
        <v>14815814.361600002</v>
      </c>
      <c r="M38" s="15">
        <v>13889825.964</v>
      </c>
      <c r="N38" s="15">
        <v>13072777.377882354</v>
      </c>
      <c r="O38" s="15">
        <v>12346511.968</v>
      </c>
      <c r="P38" s="15">
        <v>11696695.548631577</v>
      </c>
      <c r="Q38" s="16">
        <v>11111860.771199998</v>
      </c>
      <c r="R38" s="10"/>
    </row>
    <row r="39" spans="1:18" ht="24.95" customHeight="1" x14ac:dyDescent="0.25">
      <c r="A39" s="5"/>
      <c r="B39" s="7">
        <v>1075</v>
      </c>
      <c r="C39" s="15">
        <v>37563680.280000001</v>
      </c>
      <c r="D39" s="15">
        <v>32197440.240000006</v>
      </c>
      <c r="E39" s="15">
        <v>28172760.210000008</v>
      </c>
      <c r="F39" s="15">
        <v>25042453.520000003</v>
      </c>
      <c r="G39" s="15">
        <v>22538208.168000009</v>
      </c>
      <c r="H39" s="15">
        <v>20489280.15272728</v>
      </c>
      <c r="I39" s="15">
        <v>18781840.140000008</v>
      </c>
      <c r="J39" s="15">
        <v>17337083.206153851</v>
      </c>
      <c r="K39" s="15">
        <v>16098720.120000003</v>
      </c>
      <c r="L39" s="15">
        <v>15025472.112000002</v>
      </c>
      <c r="M39" s="15">
        <v>14086380.105</v>
      </c>
      <c r="N39" s="15">
        <v>13257769.510588236</v>
      </c>
      <c r="O39" s="15">
        <v>12521226.76</v>
      </c>
      <c r="P39" s="15">
        <v>11862214.825263157</v>
      </c>
      <c r="Q39" s="16">
        <v>11269104.083999997</v>
      </c>
      <c r="R39" s="10"/>
    </row>
    <row r="40" spans="1:18" ht="24.95" customHeight="1" x14ac:dyDescent="0.25">
      <c r="A40" s="5"/>
      <c r="B40" s="7">
        <v>1090</v>
      </c>
      <c r="C40" s="15">
        <v>38087824.656000003</v>
      </c>
      <c r="D40" s="15">
        <v>32646706.848000009</v>
      </c>
      <c r="E40" s="15">
        <v>28565868.492000014</v>
      </c>
      <c r="F40" s="15">
        <v>25391883.10400001</v>
      </c>
      <c r="G40" s="15">
        <v>22852694.793600012</v>
      </c>
      <c r="H40" s="15">
        <v>20775177.08509092</v>
      </c>
      <c r="I40" s="15">
        <v>19043912.328000013</v>
      </c>
      <c r="J40" s="15">
        <v>17578995.995076932</v>
      </c>
      <c r="K40" s="15">
        <v>16323353.424000004</v>
      </c>
      <c r="L40" s="15">
        <v>15235129.862400005</v>
      </c>
      <c r="M40" s="15">
        <v>14282934.246000003</v>
      </c>
      <c r="N40" s="15">
        <v>13442761.643294118</v>
      </c>
      <c r="O40" s="15">
        <v>12695941.552000001</v>
      </c>
      <c r="P40" s="15">
        <v>12027734.101894736</v>
      </c>
      <c r="Q40" s="16">
        <v>11426347.3968</v>
      </c>
      <c r="R40" s="10"/>
    </row>
    <row r="41" spans="1:18" ht="24.95" customHeight="1" x14ac:dyDescent="0.25">
      <c r="A41" s="5"/>
      <c r="B41" s="7">
        <v>1105</v>
      </c>
      <c r="C41" s="15">
        <v>38611969.032000005</v>
      </c>
      <c r="D41" s="15">
        <v>33095973.456000008</v>
      </c>
      <c r="E41" s="15">
        <v>28958976.774000008</v>
      </c>
      <c r="F41" s="15">
        <v>25741312.688000005</v>
      </c>
      <c r="G41" s="15">
        <v>23167181.419200007</v>
      </c>
      <c r="H41" s="15">
        <v>21061074.017454553</v>
      </c>
      <c r="I41" s="15">
        <v>19305984.516000006</v>
      </c>
      <c r="J41" s="15">
        <v>17820908.784000006</v>
      </c>
      <c r="K41" s="15">
        <v>16547986.728000004</v>
      </c>
      <c r="L41" s="15">
        <v>15444787.612800002</v>
      </c>
      <c r="M41" s="15">
        <v>14479488.387000002</v>
      </c>
      <c r="N41" s="15">
        <v>13627753.775999999</v>
      </c>
      <c r="O41" s="15">
        <v>12870656.343999999</v>
      </c>
      <c r="P41" s="15">
        <v>12193253.378526313</v>
      </c>
      <c r="Q41" s="16">
        <v>11583590.709599998</v>
      </c>
      <c r="R41" s="10"/>
    </row>
    <row r="42" spans="1:18" ht="24.95" customHeight="1" x14ac:dyDescent="0.25">
      <c r="A42" s="5"/>
      <c r="B42" s="7">
        <v>1120</v>
      </c>
      <c r="C42" s="15">
        <v>39136113.408000007</v>
      </c>
      <c r="D42" s="15">
        <v>33545240.064000007</v>
      </c>
      <c r="E42" s="15">
        <v>29352085.056000009</v>
      </c>
      <c r="F42" s="15">
        <v>26090742.272000007</v>
      </c>
      <c r="G42" s="15">
        <v>23481668.044800006</v>
      </c>
      <c r="H42" s="15">
        <v>21346970.949818186</v>
      </c>
      <c r="I42" s="15">
        <v>19568056.704000007</v>
      </c>
      <c r="J42" s="15">
        <v>18062821.572923083</v>
      </c>
      <c r="K42" s="15">
        <v>16772620.032000003</v>
      </c>
      <c r="L42" s="15">
        <v>15654445.363200001</v>
      </c>
      <c r="M42" s="15">
        <v>14676042.528000001</v>
      </c>
      <c r="N42" s="15">
        <v>13812745.908705883</v>
      </c>
      <c r="O42" s="15">
        <v>13045371.136</v>
      </c>
      <c r="P42" s="15">
        <v>12358772.655157894</v>
      </c>
      <c r="Q42" s="16">
        <v>11740834.022399999</v>
      </c>
      <c r="R42" s="10"/>
    </row>
    <row r="43" spans="1:18" ht="24.95" customHeight="1" x14ac:dyDescent="0.25">
      <c r="A43" s="5"/>
      <c r="B43" s="7">
        <v>1135</v>
      </c>
      <c r="C43" s="15">
        <v>39660257.783999994</v>
      </c>
      <c r="D43" s="15">
        <v>33994506.671999991</v>
      </c>
      <c r="E43" s="15">
        <v>29745193.338</v>
      </c>
      <c r="F43" s="15">
        <v>26440171.855999999</v>
      </c>
      <c r="G43" s="15">
        <v>23796154.670399997</v>
      </c>
      <c r="H43" s="15">
        <v>21632867.88218182</v>
      </c>
      <c r="I43" s="15">
        <v>19830128.892000005</v>
      </c>
      <c r="J43" s="15">
        <v>18304734.361846153</v>
      </c>
      <c r="K43" s="15">
        <v>16997253.335999995</v>
      </c>
      <c r="L43" s="15">
        <v>15864103.113599999</v>
      </c>
      <c r="M43" s="15">
        <v>14872596.668999996</v>
      </c>
      <c r="N43" s="15">
        <v>13997738.041411761</v>
      </c>
      <c r="O43" s="15">
        <v>13220085.927999996</v>
      </c>
      <c r="P43" s="15">
        <v>12524291.931789469</v>
      </c>
      <c r="Q43" s="16">
        <v>11898077.335199995</v>
      </c>
      <c r="R43" s="10"/>
    </row>
    <row r="44" spans="1:18" ht="24.95" customHeight="1" x14ac:dyDescent="0.25">
      <c r="A44" s="5"/>
      <c r="B44" s="7">
        <v>1150</v>
      </c>
      <c r="C44" s="15">
        <v>40184402.160000004</v>
      </c>
      <c r="D44" s="15">
        <v>34443773.280000001</v>
      </c>
      <c r="E44" s="15">
        <v>30138301.620000005</v>
      </c>
      <c r="F44" s="15">
        <v>26789601.440000005</v>
      </c>
      <c r="G44" s="15">
        <v>24110641.296000008</v>
      </c>
      <c r="H44" s="15">
        <v>21918764.814545464</v>
      </c>
      <c r="I44" s="15">
        <v>20092201.080000006</v>
      </c>
      <c r="J44" s="15">
        <v>18546647.150769234</v>
      </c>
      <c r="K44" s="15">
        <v>17221886.640000001</v>
      </c>
      <c r="L44" s="15">
        <v>16073760.864000002</v>
      </c>
      <c r="M44" s="15">
        <v>15069150.810000001</v>
      </c>
      <c r="N44" s="15">
        <v>14182730.174117645</v>
      </c>
      <c r="O44" s="15">
        <v>13394800.719999999</v>
      </c>
      <c r="P44" s="15">
        <v>12689811.20842105</v>
      </c>
      <c r="Q44" s="16">
        <v>12055320.647999998</v>
      </c>
      <c r="R44" s="10"/>
    </row>
    <row r="45" spans="1:18" ht="24.95" customHeight="1" x14ac:dyDescent="0.25">
      <c r="A45" s="5"/>
      <c r="B45" s="7">
        <v>1165</v>
      </c>
      <c r="C45" s="15">
        <v>40708546.535999998</v>
      </c>
      <c r="D45" s="15">
        <v>34893039.887999997</v>
      </c>
      <c r="E45" s="15">
        <v>30531409.902000003</v>
      </c>
      <c r="F45" s="15">
        <v>27139031.024</v>
      </c>
      <c r="G45" s="15">
        <v>24425127.921600003</v>
      </c>
      <c r="H45" s="15">
        <v>22204661.746909093</v>
      </c>
      <c r="I45" s="15">
        <v>20354273.268000003</v>
      </c>
      <c r="J45" s="15">
        <v>18788559.939692311</v>
      </c>
      <c r="K45" s="15">
        <v>17446519.943999998</v>
      </c>
      <c r="L45" s="15">
        <v>16283418.614399999</v>
      </c>
      <c r="M45" s="15">
        <v>15265704.950999998</v>
      </c>
      <c r="N45" s="15">
        <v>14367722.306823527</v>
      </c>
      <c r="O45" s="15">
        <v>13569515.511999996</v>
      </c>
      <c r="P45" s="15">
        <v>12855330.485052628</v>
      </c>
      <c r="Q45" s="16">
        <v>12212563.960799996</v>
      </c>
      <c r="R45" s="10"/>
    </row>
    <row r="46" spans="1:18" ht="24.95" customHeight="1" x14ac:dyDescent="0.25">
      <c r="A46" s="5"/>
      <c r="B46" s="7">
        <v>1180</v>
      </c>
      <c r="C46" s="15">
        <v>41232690.912000008</v>
      </c>
      <c r="D46" s="15">
        <v>35342306.496000007</v>
      </c>
      <c r="E46" s="15">
        <v>30924518.184000008</v>
      </c>
      <c r="F46" s="15">
        <v>27488460.60800001</v>
      </c>
      <c r="G46" s="15">
        <v>24739614.547200009</v>
      </c>
      <c r="H46" s="15">
        <v>22490558.679272734</v>
      </c>
      <c r="I46" s="15">
        <v>20616345.456000008</v>
      </c>
      <c r="J46" s="15">
        <v>19030472.728615388</v>
      </c>
      <c r="K46" s="15">
        <v>17671153.248000003</v>
      </c>
      <c r="L46" s="15">
        <v>16493076.364800002</v>
      </c>
      <c r="M46" s="15">
        <v>15462259.092000002</v>
      </c>
      <c r="N46" s="15">
        <v>14552714.439529413</v>
      </c>
      <c r="O46" s="15">
        <v>13744230.304000001</v>
      </c>
      <c r="P46" s="15">
        <v>13020849.761684209</v>
      </c>
      <c r="Q46" s="16">
        <v>12369807.273599999</v>
      </c>
      <c r="R46" s="10"/>
    </row>
    <row r="47" spans="1:18" ht="24.95" customHeight="1" x14ac:dyDescent="0.25">
      <c r="A47" s="5"/>
      <c r="B47" s="7">
        <v>1195</v>
      </c>
      <c r="C47" s="15">
        <v>41756835.28800001</v>
      </c>
      <c r="D47" s="15">
        <v>35791573.10400001</v>
      </c>
      <c r="E47" s="15">
        <v>31317626.466000009</v>
      </c>
      <c r="F47" s="15">
        <v>27837890.192000013</v>
      </c>
      <c r="G47" s="15">
        <v>25054101.172800012</v>
      </c>
      <c r="H47" s="15">
        <v>22776455.611636374</v>
      </c>
      <c r="I47" s="15">
        <v>20878417.644000009</v>
      </c>
      <c r="J47" s="15">
        <v>19272385.517538469</v>
      </c>
      <c r="K47" s="15">
        <v>17895786.552000005</v>
      </c>
      <c r="L47" s="15">
        <v>16702734.115200004</v>
      </c>
      <c r="M47" s="15">
        <v>15658813.233000003</v>
      </c>
      <c r="N47" s="15">
        <v>14737706.572235296</v>
      </c>
      <c r="O47" s="15">
        <v>13918945.096000001</v>
      </c>
      <c r="P47" s="15">
        <v>13186369.03831579</v>
      </c>
      <c r="Q47" s="16">
        <v>12527050.5864</v>
      </c>
      <c r="R47" s="10"/>
    </row>
    <row r="48" spans="1:18" ht="24.95" customHeight="1" x14ac:dyDescent="0.25">
      <c r="A48" s="5"/>
      <c r="B48" s="7">
        <v>1210</v>
      </c>
      <c r="C48" s="15">
        <v>42280979.663999997</v>
      </c>
      <c r="D48" s="15">
        <v>36240839.712000005</v>
      </c>
      <c r="E48" s="15">
        <v>31710734.748000003</v>
      </c>
      <c r="F48" s="15">
        <v>28187319.776000004</v>
      </c>
      <c r="G48" s="15">
        <v>25368587.798400007</v>
      </c>
      <c r="H48" s="15">
        <v>23062352.544000003</v>
      </c>
      <c r="I48" s="15">
        <v>21140489.832000002</v>
      </c>
      <c r="J48" s="15">
        <v>19514298.306461543</v>
      </c>
      <c r="K48" s="15">
        <v>18120419.856000002</v>
      </c>
      <c r="L48" s="15">
        <v>16912391.865600001</v>
      </c>
      <c r="M48" s="15">
        <v>15855367.374</v>
      </c>
      <c r="N48" s="15">
        <v>14922698.704941176</v>
      </c>
      <c r="O48" s="15">
        <v>14093659.887999998</v>
      </c>
      <c r="P48" s="15">
        <v>13351888.314947367</v>
      </c>
      <c r="Q48" s="16">
        <v>12684293.899199998</v>
      </c>
      <c r="R48" s="10"/>
    </row>
    <row r="49" spans="1:18" ht="24.95" customHeight="1" x14ac:dyDescent="0.25">
      <c r="A49" s="5"/>
      <c r="B49" s="7">
        <v>1225</v>
      </c>
      <c r="C49" s="15">
        <v>42805124.040000007</v>
      </c>
      <c r="D49" s="15">
        <v>36690106.320000008</v>
      </c>
      <c r="E49" s="15">
        <v>32103843.030000005</v>
      </c>
      <c r="F49" s="15">
        <v>28536749.360000003</v>
      </c>
      <c r="G49" s="15">
        <v>25683074.424000006</v>
      </c>
      <c r="H49" s="15">
        <v>23348249.476363644</v>
      </c>
      <c r="I49" s="15">
        <v>21402562.020000007</v>
      </c>
      <c r="J49" s="15">
        <v>19756211.09538462</v>
      </c>
      <c r="K49" s="15">
        <v>18345053.160000004</v>
      </c>
      <c r="L49" s="15">
        <v>17122049.616</v>
      </c>
      <c r="M49" s="15">
        <v>16051921.515000001</v>
      </c>
      <c r="N49" s="15">
        <v>15107690.837647058</v>
      </c>
      <c r="O49" s="15">
        <v>14268374.679999998</v>
      </c>
      <c r="P49" s="15">
        <v>13517407.591578946</v>
      </c>
      <c r="Q49" s="16">
        <v>12841537.211999997</v>
      </c>
      <c r="R49" s="10"/>
    </row>
    <row r="50" spans="1:18" ht="24.95" customHeight="1" x14ac:dyDescent="0.25">
      <c r="A50" s="5"/>
      <c r="B50" s="7">
        <v>1240</v>
      </c>
      <c r="C50" s="15">
        <v>43329268.416000009</v>
      </c>
      <c r="D50" s="15">
        <v>37139372.928000018</v>
      </c>
      <c r="E50" s="15">
        <v>32496951.312000014</v>
      </c>
      <c r="F50" s="15">
        <v>28886178.944000013</v>
      </c>
      <c r="G50" s="15">
        <v>25997561.049600013</v>
      </c>
      <c r="H50" s="15">
        <v>23634146.408727285</v>
      </c>
      <c r="I50" s="15">
        <v>21664634.208000015</v>
      </c>
      <c r="J50" s="15">
        <v>19998123.884307701</v>
      </c>
      <c r="K50" s="15">
        <v>18569686.464000009</v>
      </c>
      <c r="L50" s="15">
        <v>17331707.366400007</v>
      </c>
      <c r="M50" s="15">
        <v>16248475.656000003</v>
      </c>
      <c r="N50" s="15">
        <v>15292682.970352944</v>
      </c>
      <c r="O50" s="15">
        <v>14443089.472000003</v>
      </c>
      <c r="P50" s="15">
        <v>13682926.868210528</v>
      </c>
      <c r="Q50" s="16">
        <v>12998780.524800001</v>
      </c>
      <c r="R50" s="10"/>
    </row>
    <row r="51" spans="1:18" ht="24.95" customHeight="1" x14ac:dyDescent="0.25">
      <c r="A51" s="5"/>
      <c r="B51" s="7">
        <v>1255</v>
      </c>
      <c r="C51" s="15">
        <v>43853412.792000011</v>
      </c>
      <c r="D51" s="15">
        <v>37588639.536000006</v>
      </c>
      <c r="E51" s="15">
        <v>32890059.594000012</v>
      </c>
      <c r="F51" s="15">
        <v>29235608.528000012</v>
      </c>
      <c r="G51" s="15">
        <v>26312047.675200008</v>
      </c>
      <c r="H51" s="15">
        <v>23920043.341090918</v>
      </c>
      <c r="I51" s="15">
        <v>21926706.396000009</v>
      </c>
      <c r="J51" s="15">
        <v>20240036.673230775</v>
      </c>
      <c r="K51" s="15">
        <v>18794319.768000003</v>
      </c>
      <c r="L51" s="15">
        <v>17541365.116800003</v>
      </c>
      <c r="M51" s="15">
        <v>16445029.797</v>
      </c>
      <c r="N51" s="15">
        <v>15477675.103058824</v>
      </c>
      <c r="O51" s="15">
        <v>14617804.263999999</v>
      </c>
      <c r="P51" s="15">
        <v>13848446.144842105</v>
      </c>
      <c r="Q51" s="16">
        <v>13156023.8376</v>
      </c>
      <c r="R51" s="10"/>
    </row>
    <row r="52" spans="1:18" ht="24.95" customHeight="1" x14ac:dyDescent="0.25">
      <c r="A52" s="5"/>
      <c r="B52" s="7">
        <v>1270</v>
      </c>
      <c r="C52" s="15">
        <v>44377557.167999998</v>
      </c>
      <c r="D52" s="15">
        <v>38037906.144000001</v>
      </c>
      <c r="E52" s="15">
        <v>33283167.876000002</v>
      </c>
      <c r="F52" s="15">
        <v>29585038.112000003</v>
      </c>
      <c r="G52" s="15">
        <v>26626534.300800003</v>
      </c>
      <c r="H52" s="15">
        <v>24205940.273454551</v>
      </c>
      <c r="I52" s="15">
        <v>22188778.584000006</v>
      </c>
      <c r="J52" s="15">
        <v>20481949.462153848</v>
      </c>
      <c r="K52" s="15">
        <v>19018953.072000001</v>
      </c>
      <c r="L52" s="15">
        <v>17751022.867199998</v>
      </c>
      <c r="M52" s="15">
        <v>16641583.937999999</v>
      </c>
      <c r="N52" s="15">
        <v>15662667.235764705</v>
      </c>
      <c r="O52" s="15">
        <v>14792519.055999998</v>
      </c>
      <c r="P52" s="15">
        <v>14013965.421473682</v>
      </c>
      <c r="Q52" s="16">
        <v>13313267.150399998</v>
      </c>
      <c r="R52" s="10"/>
    </row>
    <row r="53" spans="1:18" ht="24.95" customHeight="1" x14ac:dyDescent="0.25">
      <c r="A53" s="5"/>
      <c r="B53" s="7">
        <v>1285</v>
      </c>
      <c r="C53" s="15">
        <v>44901701.544</v>
      </c>
      <c r="D53" s="15">
        <v>38487172.752000004</v>
      </c>
      <c r="E53" s="15">
        <v>33676276.158000007</v>
      </c>
      <c r="F53" s="15">
        <v>29934467.696000006</v>
      </c>
      <c r="G53" s="15">
        <v>26941020.926400006</v>
      </c>
      <c r="H53" s="15">
        <v>24491837.205818187</v>
      </c>
      <c r="I53" s="15">
        <v>22450850.772000004</v>
      </c>
      <c r="J53" s="15">
        <v>20723862.251076929</v>
      </c>
      <c r="K53" s="15">
        <v>19243586.376000002</v>
      </c>
      <c r="L53" s="15">
        <v>17960680.617600001</v>
      </c>
      <c r="M53" s="15">
        <v>16838138.079</v>
      </c>
      <c r="N53" s="15">
        <v>15847659.368470587</v>
      </c>
      <c r="O53" s="15">
        <v>14967233.847999997</v>
      </c>
      <c r="P53" s="15">
        <v>14179484.698105261</v>
      </c>
      <c r="Q53" s="16">
        <v>13470510.463199997</v>
      </c>
      <c r="R53" s="10"/>
    </row>
    <row r="54" spans="1:18" ht="24.95" customHeight="1" x14ac:dyDescent="0.25">
      <c r="A54" s="5"/>
      <c r="B54" s="7">
        <v>1300</v>
      </c>
      <c r="C54" s="15">
        <v>45425845.920000002</v>
      </c>
      <c r="D54" s="15">
        <v>38936439.360000007</v>
      </c>
      <c r="E54" s="15">
        <v>34069384.440000005</v>
      </c>
      <c r="F54" s="15">
        <v>30283897.280000005</v>
      </c>
      <c r="G54" s="15">
        <v>27255507.552000009</v>
      </c>
      <c r="H54" s="15">
        <v>24777734.138181828</v>
      </c>
      <c r="I54" s="15">
        <v>22712922.960000008</v>
      </c>
      <c r="J54" s="15">
        <v>20965775.040000003</v>
      </c>
      <c r="K54" s="15">
        <v>19468219.680000003</v>
      </c>
      <c r="L54" s="15">
        <v>18170338.368000001</v>
      </c>
      <c r="M54" s="15">
        <v>17034692.219999999</v>
      </c>
      <c r="N54" s="15">
        <v>16032651.501176469</v>
      </c>
      <c r="O54" s="15">
        <v>15141948.639999999</v>
      </c>
      <c r="P54" s="15">
        <v>14345003.974736841</v>
      </c>
      <c r="Q54" s="16">
        <v>13627753.775999997</v>
      </c>
      <c r="R54" s="10"/>
    </row>
    <row r="55" spans="1:18" ht="24.95" customHeight="1" x14ac:dyDescent="0.25">
      <c r="A55" s="5"/>
      <c r="B55" s="7">
        <v>1315</v>
      </c>
      <c r="C55" s="15">
        <v>45949990.296000004</v>
      </c>
      <c r="D55" s="15">
        <v>39385705.968000002</v>
      </c>
      <c r="E55" s="15">
        <v>34462492.722000003</v>
      </c>
      <c r="F55" s="15">
        <v>30633326.864000008</v>
      </c>
      <c r="G55" s="15">
        <v>27569994.177600008</v>
      </c>
      <c r="H55" s="15">
        <v>25063631.070545461</v>
      </c>
      <c r="I55" s="15">
        <v>22974995.148000006</v>
      </c>
      <c r="J55" s="15">
        <v>21207687.828923084</v>
      </c>
      <c r="K55" s="15">
        <v>19692852.984000001</v>
      </c>
      <c r="L55" s="15">
        <v>18379996.118400004</v>
      </c>
      <c r="M55" s="15">
        <v>17231246.361000001</v>
      </c>
      <c r="N55" s="15">
        <v>16217643.633882353</v>
      </c>
      <c r="O55" s="15">
        <v>15316663.431999998</v>
      </c>
      <c r="P55" s="15">
        <v>14510523.25136842</v>
      </c>
      <c r="Q55" s="16">
        <v>13784997.088799998</v>
      </c>
      <c r="R55" s="10"/>
    </row>
    <row r="56" spans="1:18" ht="24.95" customHeight="1" x14ac:dyDescent="0.25">
      <c r="A56" s="5"/>
      <c r="B56" s="7">
        <v>1330</v>
      </c>
      <c r="C56" s="15">
        <v>46474134.672000013</v>
      </c>
      <c r="D56" s="15">
        <v>39834972.576000012</v>
      </c>
      <c r="E56" s="15">
        <v>34855601.004000008</v>
      </c>
      <c r="F56" s="15">
        <v>30982756.44800001</v>
      </c>
      <c r="G56" s="15">
        <v>27884480.803200006</v>
      </c>
      <c r="H56" s="15">
        <v>25349528.002909098</v>
      </c>
      <c r="I56" s="15">
        <v>23237067.33600001</v>
      </c>
      <c r="J56" s="15">
        <v>21449600.617846157</v>
      </c>
      <c r="K56" s="15">
        <v>19917486.288000006</v>
      </c>
      <c r="L56" s="15">
        <v>18589653.868800003</v>
      </c>
      <c r="M56" s="15">
        <v>17427800.502</v>
      </c>
      <c r="N56" s="15">
        <v>16402635.766588235</v>
      </c>
      <c r="O56" s="15">
        <v>15491378.223999999</v>
      </c>
      <c r="P56" s="15">
        <v>14676042.528000001</v>
      </c>
      <c r="Q56" s="16">
        <v>13942240.4016</v>
      </c>
      <c r="R56" s="10"/>
    </row>
    <row r="57" spans="1:18" ht="24.95" customHeight="1" x14ac:dyDescent="0.25">
      <c r="A57" s="5"/>
      <c r="B57" s="7">
        <v>1345</v>
      </c>
      <c r="C57" s="15">
        <v>46998279.048000015</v>
      </c>
      <c r="D57" s="15">
        <v>40284239.184000015</v>
      </c>
      <c r="E57" s="15">
        <v>35248709.286000021</v>
      </c>
      <c r="F57" s="15">
        <v>31332186.032000016</v>
      </c>
      <c r="G57" s="15">
        <v>28198967.428800017</v>
      </c>
      <c r="H57" s="15">
        <v>25635424.935272742</v>
      </c>
      <c r="I57" s="15">
        <v>23499139.524000011</v>
      </c>
      <c r="J57" s="15">
        <v>21691513.406769242</v>
      </c>
      <c r="K57" s="15">
        <v>20142119.592000008</v>
      </c>
      <c r="L57" s="15">
        <v>18799311.619200006</v>
      </c>
      <c r="M57" s="15">
        <v>17624354.643000007</v>
      </c>
      <c r="N57" s="15">
        <v>16587627.899294123</v>
      </c>
      <c r="O57" s="15">
        <v>15666093.016000004</v>
      </c>
      <c r="P57" s="15">
        <v>14841561.804631582</v>
      </c>
      <c r="Q57" s="16">
        <v>14099483.714400001</v>
      </c>
      <c r="R57" s="10"/>
    </row>
    <row r="58" spans="1:18" ht="24.95" customHeight="1" x14ac:dyDescent="0.25">
      <c r="A58" s="5"/>
      <c r="B58" s="7">
        <v>1360</v>
      </c>
      <c r="C58" s="15">
        <v>47522423.423999995</v>
      </c>
      <c r="D58" s="15">
        <v>40733505.791999996</v>
      </c>
      <c r="E58" s="15">
        <v>35641817.567999996</v>
      </c>
      <c r="F58" s="15">
        <v>31681615.616</v>
      </c>
      <c r="G58" s="15">
        <v>28513454.054400004</v>
      </c>
      <c r="H58" s="15">
        <v>25921321.867636364</v>
      </c>
      <c r="I58" s="15">
        <v>23761211.712000001</v>
      </c>
      <c r="J58" s="15">
        <v>21933426.195692308</v>
      </c>
      <c r="K58" s="15">
        <v>20366752.895999998</v>
      </c>
      <c r="L58" s="15">
        <v>19008969.369599998</v>
      </c>
      <c r="M58" s="15">
        <v>17820908.783999994</v>
      </c>
      <c r="N58" s="15">
        <v>16772620.031999994</v>
      </c>
      <c r="O58" s="15">
        <v>15840807.807999996</v>
      </c>
      <c r="P58" s="15">
        <v>15007081.081263153</v>
      </c>
      <c r="Q58" s="16">
        <v>14256727.027199995</v>
      </c>
      <c r="R58" s="10"/>
    </row>
    <row r="59" spans="1:18" ht="24.95" customHeight="1" x14ac:dyDescent="0.25">
      <c r="A59" s="5"/>
      <c r="B59" s="7">
        <v>1375</v>
      </c>
      <c r="C59" s="15">
        <v>48046567.800000012</v>
      </c>
      <c r="D59" s="15">
        <v>41182772.400000013</v>
      </c>
      <c r="E59" s="15">
        <v>36034925.850000016</v>
      </c>
      <c r="F59" s="15">
        <v>32031045.200000014</v>
      </c>
      <c r="G59" s="15">
        <v>28827940.680000011</v>
      </c>
      <c r="H59" s="15">
        <v>26207218.800000012</v>
      </c>
      <c r="I59" s="15">
        <v>24023283.90000001</v>
      </c>
      <c r="J59" s="15">
        <v>22175338.984615393</v>
      </c>
      <c r="K59" s="15">
        <v>20591386.200000007</v>
      </c>
      <c r="L59" s="15">
        <v>19218627.120000005</v>
      </c>
      <c r="M59" s="15">
        <v>18017462.925000004</v>
      </c>
      <c r="N59" s="15">
        <v>16957612.164705884</v>
      </c>
      <c r="O59" s="15">
        <v>16015522.600000001</v>
      </c>
      <c r="P59" s="15">
        <v>15172600.357894739</v>
      </c>
      <c r="Q59" s="16">
        <v>14413970.34</v>
      </c>
      <c r="R59" s="10"/>
    </row>
    <row r="60" spans="1:18" ht="24.95" customHeight="1" x14ac:dyDescent="0.25">
      <c r="A60" s="5"/>
      <c r="B60" s="7">
        <v>1390</v>
      </c>
      <c r="C60" s="15">
        <v>48570712.175999999</v>
      </c>
      <c r="D60" s="15">
        <v>41632039.007999994</v>
      </c>
      <c r="E60" s="15">
        <v>36428034.131999999</v>
      </c>
      <c r="F60" s="15">
        <v>32380474.784000002</v>
      </c>
      <c r="G60" s="15">
        <v>29142427.305600002</v>
      </c>
      <c r="H60" s="15">
        <v>26493115.732363641</v>
      </c>
      <c r="I60" s="15">
        <v>24285356.088000003</v>
      </c>
      <c r="J60" s="15">
        <v>22417251.773538463</v>
      </c>
      <c r="K60" s="15">
        <v>20816019.503999997</v>
      </c>
      <c r="L60" s="15">
        <v>19428284.8704</v>
      </c>
      <c r="M60" s="15">
        <v>18214017.065999996</v>
      </c>
      <c r="N60" s="15">
        <v>17142604.297411762</v>
      </c>
      <c r="O60" s="15">
        <v>16190237.391999997</v>
      </c>
      <c r="P60" s="15">
        <v>15338119.634526312</v>
      </c>
      <c r="Q60" s="16">
        <v>14571213.652799996</v>
      </c>
      <c r="R60" s="10"/>
    </row>
    <row r="61" spans="1:18" ht="24.95" customHeight="1" x14ac:dyDescent="0.25">
      <c r="A61" s="5"/>
      <c r="B61" s="7">
        <v>1405</v>
      </c>
      <c r="C61" s="15">
        <v>49094856.551999994</v>
      </c>
      <c r="D61" s="15">
        <v>42081305.616000004</v>
      </c>
      <c r="E61" s="15">
        <v>36821142.414000005</v>
      </c>
      <c r="F61" s="15">
        <v>32729904.368000004</v>
      </c>
      <c r="G61" s="15">
        <v>29456913.931200001</v>
      </c>
      <c r="H61" s="15">
        <v>26779012.664727274</v>
      </c>
      <c r="I61" s="15">
        <v>24547428.276000008</v>
      </c>
      <c r="J61" s="15">
        <v>22659164.56246154</v>
      </c>
      <c r="K61" s="15">
        <v>21040652.808000002</v>
      </c>
      <c r="L61" s="15">
        <v>19637942.620799996</v>
      </c>
      <c r="M61" s="15">
        <v>18410571.206999999</v>
      </c>
      <c r="N61" s="15">
        <v>17327596.430117644</v>
      </c>
      <c r="O61" s="15">
        <v>16364952.183999997</v>
      </c>
      <c r="P61" s="15">
        <v>15503638.911157891</v>
      </c>
      <c r="Q61" s="16">
        <v>14728456.965599995</v>
      </c>
      <c r="R61" s="10"/>
    </row>
    <row r="62" spans="1:18" ht="24.95" customHeight="1" x14ac:dyDescent="0.25">
      <c r="A62" s="5"/>
      <c r="B62" s="7">
        <v>1420</v>
      </c>
      <c r="C62" s="15">
        <v>49619000.928000018</v>
      </c>
      <c r="D62" s="15">
        <v>42530572.224000014</v>
      </c>
      <c r="E62" s="15">
        <v>37214250.696000017</v>
      </c>
      <c r="F62" s="15">
        <v>33079333.952000018</v>
      </c>
      <c r="G62" s="15">
        <v>29771400.556800015</v>
      </c>
      <c r="H62" s="15">
        <v>27064909.597090922</v>
      </c>
      <c r="I62" s="15">
        <v>24809500.464000013</v>
      </c>
      <c r="J62" s="15">
        <v>22901077.351384629</v>
      </c>
      <c r="K62" s="15">
        <v>21265286.112000007</v>
      </c>
      <c r="L62" s="15">
        <v>19847600.371200006</v>
      </c>
      <c r="M62" s="15">
        <v>18607125.348000005</v>
      </c>
      <c r="N62" s="15">
        <v>17512588.562823534</v>
      </c>
      <c r="O62" s="15">
        <v>16539666.976000004</v>
      </c>
      <c r="P62" s="15">
        <v>15669158.187789477</v>
      </c>
      <c r="Q62" s="16">
        <v>14885700.278400002</v>
      </c>
      <c r="R62" s="10"/>
    </row>
    <row r="63" spans="1:18" ht="24.95" customHeight="1" x14ac:dyDescent="0.25">
      <c r="A63" s="5"/>
      <c r="B63" s="7">
        <v>1435</v>
      </c>
      <c r="C63" s="15">
        <v>50143145.304000005</v>
      </c>
      <c r="D63" s="15">
        <v>42979838.83200001</v>
      </c>
      <c r="E63" s="15">
        <v>37607358.978000008</v>
      </c>
      <c r="F63" s="15">
        <v>33428763.536000013</v>
      </c>
      <c r="G63" s="15">
        <v>30085887.182400011</v>
      </c>
      <c r="H63" s="15">
        <v>27350806.529454555</v>
      </c>
      <c r="I63" s="15">
        <v>25071572.652000014</v>
      </c>
      <c r="J63" s="15">
        <v>23142990.140307702</v>
      </c>
      <c r="K63" s="15">
        <v>21489919.416000005</v>
      </c>
      <c r="L63" s="15">
        <v>20057258.121600006</v>
      </c>
      <c r="M63" s="15">
        <v>18803679.489000004</v>
      </c>
      <c r="N63" s="15">
        <v>17697580.695529412</v>
      </c>
      <c r="O63" s="15">
        <v>16714381.768000001</v>
      </c>
      <c r="P63" s="15">
        <v>15834677.464421052</v>
      </c>
      <c r="Q63" s="16">
        <v>15042943.5912</v>
      </c>
      <c r="R63" s="10"/>
    </row>
    <row r="64" spans="1:18" ht="24.95" customHeight="1" x14ac:dyDescent="0.25">
      <c r="A64" s="5"/>
      <c r="B64" s="7">
        <v>1450</v>
      </c>
      <c r="C64" s="15">
        <v>50667289.680000007</v>
      </c>
      <c r="D64" s="15">
        <v>43429105.440000005</v>
      </c>
      <c r="E64" s="15">
        <v>38000467.260000005</v>
      </c>
      <c r="F64" s="15">
        <v>33778193.120000005</v>
      </c>
      <c r="G64" s="15">
        <v>30400373.808000006</v>
      </c>
      <c r="H64" s="15">
        <v>27636703.461818192</v>
      </c>
      <c r="I64" s="15">
        <v>25333644.840000007</v>
      </c>
      <c r="J64" s="15">
        <v>23384902.929230772</v>
      </c>
      <c r="K64" s="15">
        <v>21714552.720000003</v>
      </c>
      <c r="L64" s="15">
        <v>20266915.872000001</v>
      </c>
      <c r="M64" s="15">
        <v>19000233.629999999</v>
      </c>
      <c r="N64" s="15">
        <v>17882572.828235295</v>
      </c>
      <c r="O64" s="15">
        <v>16889096.559999999</v>
      </c>
      <c r="P64" s="15">
        <v>16000196.741052629</v>
      </c>
      <c r="Q64" s="16">
        <v>15200186.903999997</v>
      </c>
      <c r="R64" s="10"/>
    </row>
    <row r="65" spans="1:21" ht="24.95" customHeight="1" x14ac:dyDescent="0.25">
      <c r="A65" s="5"/>
      <c r="B65" s="7">
        <v>1465</v>
      </c>
      <c r="C65" s="15">
        <v>51191434.055999994</v>
      </c>
      <c r="D65" s="15">
        <v>43878372.048</v>
      </c>
      <c r="E65" s="15">
        <v>38393575.542000003</v>
      </c>
      <c r="F65" s="15">
        <v>34127622.704000004</v>
      </c>
      <c r="G65" s="15">
        <v>30714860.433600001</v>
      </c>
      <c r="H65" s="15">
        <v>27922600.394181821</v>
      </c>
      <c r="I65" s="15">
        <v>25595717.028000005</v>
      </c>
      <c r="J65" s="15">
        <v>23626815.718153849</v>
      </c>
      <c r="K65" s="15">
        <v>21939186.024</v>
      </c>
      <c r="L65" s="15">
        <v>20476573.622400001</v>
      </c>
      <c r="M65" s="15">
        <v>19196787.770999998</v>
      </c>
      <c r="N65" s="15">
        <v>18067564.960941173</v>
      </c>
      <c r="O65" s="15">
        <v>17063811.351999994</v>
      </c>
      <c r="P65" s="15">
        <v>16165716.017684206</v>
      </c>
      <c r="Q65" s="16">
        <v>15357430.216799995</v>
      </c>
      <c r="R65" s="10"/>
    </row>
    <row r="66" spans="1:21" ht="24.95" customHeight="1" x14ac:dyDescent="0.25">
      <c r="A66" s="5"/>
      <c r="B66" s="7">
        <v>1480</v>
      </c>
      <c r="C66" s="15">
        <v>51715578.432000004</v>
      </c>
      <c r="D66" s="15">
        <v>44327638.656000011</v>
      </c>
      <c r="E66" s="15">
        <v>38786683.824000008</v>
      </c>
      <c r="F66" s="15">
        <v>34477052.28800001</v>
      </c>
      <c r="G66" s="15">
        <v>31029347.059200011</v>
      </c>
      <c r="H66" s="15">
        <v>28208497.326545462</v>
      </c>
      <c r="I66" s="15">
        <v>25857789.216000009</v>
      </c>
      <c r="J66" s="15">
        <v>23868728.507076927</v>
      </c>
      <c r="K66" s="15">
        <v>22163819.328000005</v>
      </c>
      <c r="L66" s="15">
        <v>20686231.372800004</v>
      </c>
      <c r="M66" s="15">
        <v>19393341.912</v>
      </c>
      <c r="N66" s="15">
        <v>18252557.093647059</v>
      </c>
      <c r="O66" s="15">
        <v>17238526.144000001</v>
      </c>
      <c r="P66" s="15">
        <v>16331235.294315789</v>
      </c>
      <c r="Q66" s="16">
        <v>15514673.5296</v>
      </c>
      <c r="R66" s="10"/>
    </row>
    <row r="67" spans="1:21" ht="24.95" customHeight="1" x14ac:dyDescent="0.25">
      <c r="A67" s="5"/>
      <c r="B67" s="7">
        <v>1495</v>
      </c>
      <c r="C67" s="15">
        <v>52239722.808000006</v>
      </c>
      <c r="D67" s="15">
        <v>44776905.264000013</v>
      </c>
      <c r="E67" s="15">
        <v>39179792.106000014</v>
      </c>
      <c r="F67" s="15">
        <v>34826481.872000016</v>
      </c>
      <c r="G67" s="15">
        <v>31343833.68480001</v>
      </c>
      <c r="H67" s="15">
        <v>28494394.258909103</v>
      </c>
      <c r="I67" s="15">
        <v>26119861.40400001</v>
      </c>
      <c r="J67" s="15">
        <v>24110641.296000008</v>
      </c>
      <c r="K67" s="15">
        <v>22388452.632000007</v>
      </c>
      <c r="L67" s="15">
        <v>20895889.123200003</v>
      </c>
      <c r="M67" s="15">
        <v>19589896.053000003</v>
      </c>
      <c r="N67" s="15">
        <v>18437549.226352941</v>
      </c>
      <c r="O67" s="15">
        <v>17413240.936000001</v>
      </c>
      <c r="P67" s="15">
        <v>16496754.570947368</v>
      </c>
      <c r="Q67" s="16">
        <v>15671916.842399999</v>
      </c>
      <c r="R67" s="10"/>
    </row>
    <row r="68" spans="1:21" ht="24.95" customHeight="1" thickBot="1" x14ac:dyDescent="0.3">
      <c r="A68" s="5"/>
      <c r="B68" s="8">
        <v>1510</v>
      </c>
      <c r="C68" s="17">
        <v>52763867.183999993</v>
      </c>
      <c r="D68" s="17">
        <v>45226171.872000001</v>
      </c>
      <c r="E68" s="17">
        <v>39572900.387999997</v>
      </c>
      <c r="F68" s="17">
        <v>35175911.456</v>
      </c>
      <c r="G68" s="17">
        <v>31658320.310400002</v>
      </c>
      <c r="H68" s="17">
        <v>28780291.191272728</v>
      </c>
      <c r="I68" s="17">
        <v>26381933.592</v>
      </c>
      <c r="J68" s="17">
        <v>24352554.084923077</v>
      </c>
      <c r="K68" s="17">
        <v>22613085.936000001</v>
      </c>
      <c r="L68" s="17">
        <v>21105546.873599999</v>
      </c>
      <c r="M68" s="17">
        <v>19786450.193999998</v>
      </c>
      <c r="N68" s="17">
        <v>18622541.35905882</v>
      </c>
      <c r="O68" s="17">
        <v>17587955.727999993</v>
      </c>
      <c r="P68" s="17">
        <v>16662273.847578941</v>
      </c>
      <c r="Q68" s="18">
        <v>15829160.155199995</v>
      </c>
      <c r="R68" s="10"/>
    </row>
    <row r="69" spans="1:21" ht="15" customHeight="1" x14ac:dyDescent="0.25"/>
    <row r="76" spans="1:21" ht="15" customHeight="1" x14ac:dyDescent="0.25">
      <c r="A76" s="72" t="s">
        <v>28</v>
      </c>
      <c r="B76" s="72"/>
      <c r="C76" s="72"/>
      <c r="D76" s="72"/>
      <c r="E76" s="72"/>
      <c r="F76" s="72"/>
      <c r="G76" s="72"/>
      <c r="H76" s="72"/>
      <c r="I76" s="72"/>
      <c r="J76" s="72"/>
      <c r="K76" s="72"/>
      <c r="L76" s="72"/>
      <c r="M76" s="72"/>
      <c r="N76" s="72"/>
      <c r="O76" s="72"/>
      <c r="P76" s="72"/>
      <c r="Q76" s="72"/>
      <c r="R76" s="72"/>
      <c r="S76" s="72"/>
      <c r="T76" s="72"/>
      <c r="U76" s="72"/>
    </row>
    <row r="77" spans="1:21" ht="15" customHeight="1" x14ac:dyDescent="0.25">
      <c r="A77" s="72"/>
      <c r="B77" s="72"/>
      <c r="C77" s="72"/>
      <c r="D77" s="72"/>
      <c r="E77" s="72"/>
      <c r="F77" s="72"/>
      <c r="G77" s="72"/>
      <c r="H77" s="72"/>
      <c r="I77" s="72"/>
      <c r="J77" s="72"/>
      <c r="K77" s="72"/>
      <c r="L77" s="72"/>
      <c r="M77" s="72"/>
      <c r="N77" s="72"/>
      <c r="O77" s="72"/>
      <c r="P77" s="72"/>
      <c r="Q77" s="72"/>
      <c r="R77" s="72"/>
      <c r="S77" s="72"/>
      <c r="T77" s="72"/>
      <c r="U77" s="72"/>
    </row>
    <row r="80" spans="1:21" ht="18.75" x14ac:dyDescent="0.3">
      <c r="B80" s="50" t="s">
        <v>33</v>
      </c>
      <c r="C80" s="50"/>
      <c r="D80" s="50"/>
      <c r="E80" s="50"/>
      <c r="H80" s="50" t="s">
        <v>29</v>
      </c>
    </row>
    <row r="81" spans="2:13" ht="15.75" thickBot="1" x14ac:dyDescent="0.3"/>
    <row r="82" spans="2:13" ht="15.75" thickBot="1" x14ac:dyDescent="0.3">
      <c r="B82" s="60" t="s">
        <v>11</v>
      </c>
      <c r="C82" s="61"/>
      <c r="D82" s="125">
        <f>Q4</f>
        <v>1000</v>
      </c>
      <c r="E82" s="62">
        <f>D82*12</f>
        <v>12000</v>
      </c>
      <c r="F82" s="3"/>
      <c r="H82" s="128" t="str">
        <f>B83</f>
        <v>Vacancy</v>
      </c>
      <c r="I82" s="129" t="str">
        <f>B84</f>
        <v>Other Income</v>
      </c>
      <c r="J82" s="129" t="str">
        <f>B85</f>
        <v>Concession</v>
      </c>
      <c r="K82" s="129" t="str">
        <f>B86</f>
        <v>Bad Debt</v>
      </c>
      <c r="L82" s="129" t="str">
        <f>B89</f>
        <v>Expenses</v>
      </c>
      <c r="M82" s="130" t="s">
        <v>13</v>
      </c>
    </row>
    <row r="83" spans="2:13" x14ac:dyDescent="0.25">
      <c r="B83" s="63" t="s">
        <v>14</v>
      </c>
      <c r="C83" s="122"/>
      <c r="D83" s="124">
        <f>G4</f>
        <v>6.0000000000000005E-2</v>
      </c>
      <c r="E83" s="64">
        <f>-E82*G4</f>
        <v>-720</v>
      </c>
      <c r="F83" s="3"/>
      <c r="H83" s="51" cm="1">
        <f t="array" ref="H83:H92">_xlfn.SEQUENCE(10,1,0.01,0.01)</f>
        <v>0.01</v>
      </c>
      <c r="I83" s="52" cm="1">
        <f t="array" ref="I83:I90">_xlfn.SEQUENCE(8,1,0.05,0.01)</f>
        <v>0.05</v>
      </c>
      <c r="J83" s="53" cm="1">
        <f t="array" ref="J83:J90">_xlfn.SEQUENCE(8,1,0,0.0025)</f>
        <v>0</v>
      </c>
      <c r="K83" s="52" cm="1">
        <f t="array" ref="K83:K86">_xlfn.SEQUENCE(4,1,0.01,0.01)</f>
        <v>0.01</v>
      </c>
      <c r="L83" s="52" cm="1">
        <f t="array" ref="L83:L87">_xlfn.SEQUENCE(5,1,0.3,0.05)</f>
        <v>0.3</v>
      </c>
      <c r="M83" s="54" t="s">
        <v>15</v>
      </c>
    </row>
    <row r="84" spans="2:13" x14ac:dyDescent="0.25">
      <c r="B84" s="63" t="s">
        <v>8</v>
      </c>
      <c r="C84" s="122"/>
      <c r="D84" s="124">
        <f>G6</f>
        <v>9.9999999999999992E-2</v>
      </c>
      <c r="E84" s="65">
        <f>SUM(E82:E83)*G6</f>
        <v>1128</v>
      </c>
      <c r="F84" s="3"/>
      <c r="H84" s="51">
        <v>0.02</v>
      </c>
      <c r="I84" s="52">
        <v>6.0000000000000005E-2</v>
      </c>
      <c r="J84" s="53">
        <v>2.5000000000000001E-3</v>
      </c>
      <c r="K84" s="52">
        <v>0.02</v>
      </c>
      <c r="L84" s="52">
        <v>0.35</v>
      </c>
      <c r="M84" s="54" t="s">
        <v>6</v>
      </c>
    </row>
    <row r="85" spans="2:13" x14ac:dyDescent="0.25">
      <c r="B85" s="63" t="s">
        <v>5</v>
      </c>
      <c r="C85" s="122"/>
      <c r="D85" s="126">
        <f>G5</f>
        <v>0.01</v>
      </c>
      <c r="E85" s="64">
        <f>SUM(E82:E83)*-G5</f>
        <v>-112.8</v>
      </c>
      <c r="F85" s="3"/>
      <c r="H85" s="51">
        <v>0.03</v>
      </c>
      <c r="I85" s="52">
        <v>7.0000000000000007E-2</v>
      </c>
      <c r="J85" s="53">
        <v>5.0000000000000001E-3</v>
      </c>
      <c r="K85" s="52">
        <v>0.03</v>
      </c>
      <c r="L85" s="52">
        <v>0.39999999999999997</v>
      </c>
      <c r="M85" s="54"/>
    </row>
    <row r="86" spans="2:13" x14ac:dyDescent="0.25">
      <c r="B86" s="63" t="s">
        <v>10</v>
      </c>
      <c r="C86" s="122"/>
      <c r="D86" s="124">
        <f>G7</f>
        <v>0.02</v>
      </c>
      <c r="E86" s="64">
        <f>SUM(E82:E85)*-G7</f>
        <v>-245.90400000000002</v>
      </c>
      <c r="F86" s="4"/>
      <c r="H86" s="51">
        <v>0.04</v>
      </c>
      <c r="I86" s="52">
        <v>0.08</v>
      </c>
      <c r="J86" s="53">
        <v>7.4999999999999997E-3</v>
      </c>
      <c r="K86" s="52">
        <v>0.04</v>
      </c>
      <c r="L86" s="52">
        <v>0.44999999999999996</v>
      </c>
      <c r="M86" s="54"/>
    </row>
    <row r="87" spans="2:13" x14ac:dyDescent="0.25">
      <c r="B87" s="66"/>
      <c r="C87" s="122"/>
      <c r="D87" s="122"/>
      <c r="E87" s="67"/>
      <c r="F87" s="3"/>
      <c r="H87" s="51">
        <v>0.05</v>
      </c>
      <c r="I87" s="52">
        <v>0.09</v>
      </c>
      <c r="J87" s="53">
        <v>0.01</v>
      </c>
      <c r="K87" s="52"/>
      <c r="L87" s="52">
        <v>0.49999999999999994</v>
      </c>
      <c r="M87" s="54"/>
    </row>
    <row r="88" spans="2:13" x14ac:dyDescent="0.25">
      <c r="B88" s="63" t="s">
        <v>16</v>
      </c>
      <c r="C88" s="122"/>
      <c r="D88" s="123"/>
      <c r="E88" s="65">
        <f>SUM(E82:E86)</f>
        <v>12049.296</v>
      </c>
      <c r="F88" s="3"/>
      <c r="H88" s="51">
        <v>6.0000000000000005E-2</v>
      </c>
      <c r="I88" s="52">
        <v>9.9999999999999992E-2</v>
      </c>
      <c r="J88" s="55">
        <v>1.2500000000000001E-2</v>
      </c>
      <c r="K88" s="56"/>
      <c r="L88" s="56"/>
      <c r="M88" s="54"/>
    </row>
    <row r="89" spans="2:13" x14ac:dyDescent="0.25">
      <c r="B89" s="63" t="s">
        <v>17</v>
      </c>
      <c r="C89" s="122"/>
      <c r="D89" s="124">
        <f>J4</f>
        <v>0.39999999999999997</v>
      </c>
      <c r="E89" s="64">
        <f>-E88*J4</f>
        <v>-4819.7183999999997</v>
      </c>
      <c r="F89" s="3"/>
      <c r="H89" s="51">
        <v>7.0000000000000007E-2</v>
      </c>
      <c r="I89" s="52">
        <v>0.10999999999999999</v>
      </c>
      <c r="J89" s="55">
        <v>1.5000000000000001E-2</v>
      </c>
      <c r="K89" s="56"/>
      <c r="L89" s="56"/>
      <c r="M89" s="54"/>
    </row>
    <row r="90" spans="2:13" x14ac:dyDescent="0.25">
      <c r="B90" s="63"/>
      <c r="C90" s="122"/>
      <c r="D90" s="123"/>
      <c r="E90" s="67"/>
      <c r="F90" s="3"/>
      <c r="H90" s="51">
        <v>0.08</v>
      </c>
      <c r="I90" s="52">
        <v>0.11999999999999998</v>
      </c>
      <c r="J90" s="55">
        <v>1.7500000000000002E-2</v>
      </c>
      <c r="K90" s="56"/>
      <c r="L90" s="56"/>
      <c r="M90" s="54"/>
    </row>
    <row r="91" spans="2:13" x14ac:dyDescent="0.25">
      <c r="B91" s="63" t="s">
        <v>18</v>
      </c>
      <c r="C91" s="122"/>
      <c r="D91" s="122"/>
      <c r="E91" s="65">
        <f>SUM(E88:E89)</f>
        <v>7229.5776000000005</v>
      </c>
      <c r="F91" s="3"/>
      <c r="H91" s="51">
        <v>0.09</v>
      </c>
      <c r="I91" s="56"/>
      <c r="J91" s="56"/>
      <c r="K91" s="56"/>
      <c r="L91" s="56"/>
      <c r="M91" s="54"/>
    </row>
    <row r="92" spans="2:13" ht="15.75" thickBot="1" x14ac:dyDescent="0.3">
      <c r="B92" s="63"/>
      <c r="C92" s="122"/>
      <c r="D92" s="122"/>
      <c r="E92" s="67"/>
      <c r="F92" s="3"/>
      <c r="H92" s="57">
        <v>9.9999999999999992E-2</v>
      </c>
      <c r="I92" s="58"/>
      <c r="J92" s="58"/>
      <c r="K92" s="58"/>
      <c r="L92" s="58"/>
      <c r="M92" s="59"/>
    </row>
    <row r="93" spans="2:13" x14ac:dyDescent="0.25">
      <c r="B93" s="63" t="s">
        <v>19</v>
      </c>
      <c r="C93" s="127">
        <f>Q5</f>
        <v>4.4999999999999991E-2</v>
      </c>
      <c r="D93" s="122" t="s">
        <v>12</v>
      </c>
      <c r="E93" s="67"/>
      <c r="F93" s="3"/>
      <c r="G93" s="3"/>
      <c r="H93" s="3"/>
      <c r="I93" s="3"/>
      <c r="J93" s="3"/>
      <c r="K93" s="3"/>
      <c r="L93" s="3"/>
    </row>
    <row r="94" spans="2:13" x14ac:dyDescent="0.25">
      <c r="B94" s="63"/>
      <c r="C94" s="122"/>
      <c r="D94" s="122"/>
      <c r="E94" s="67"/>
      <c r="I94" s="47"/>
      <c r="J94" s="3"/>
      <c r="K94" s="3"/>
      <c r="L94" s="3"/>
    </row>
    <row r="95" spans="2:13" x14ac:dyDescent="0.25">
      <c r="B95" s="63" t="s">
        <v>15</v>
      </c>
      <c r="C95" s="122"/>
      <c r="D95" s="122"/>
      <c r="E95" s="68">
        <f>E91/C93</f>
        <v>160657.28000000003</v>
      </c>
      <c r="I95" s="3"/>
      <c r="J95" s="19"/>
      <c r="M95" s="20"/>
    </row>
    <row r="96" spans="2:13" x14ac:dyDescent="0.25">
      <c r="B96" s="63" t="s">
        <v>6</v>
      </c>
      <c r="C96" s="122"/>
      <c r="D96" s="122" t="s">
        <v>20</v>
      </c>
      <c r="E96" s="68">
        <f>E95*M9</f>
        <v>23295305.600000005</v>
      </c>
      <c r="I96" s="3"/>
      <c r="J96" s="3"/>
      <c r="K96" s="3"/>
      <c r="M96" s="20"/>
    </row>
    <row r="97" spans="2:15" ht="15.75" thickBot="1" x14ac:dyDescent="0.3">
      <c r="B97" s="69"/>
      <c r="C97" s="70"/>
      <c r="D97" s="70"/>
      <c r="E97" s="71"/>
      <c r="F97" s="3"/>
      <c r="G97" s="3"/>
      <c r="H97" s="3"/>
    </row>
    <row r="98" spans="2:15" x14ac:dyDescent="0.25">
      <c r="B98" s="49"/>
      <c r="C98" s="49"/>
      <c r="E98" s="3"/>
      <c r="F98" s="3"/>
      <c r="G98" s="3"/>
      <c r="H98" s="3"/>
      <c r="M98" s="20"/>
    </row>
    <row r="99" spans="2:15" x14ac:dyDescent="0.25">
      <c r="B99" s="49"/>
      <c r="C99" s="49"/>
      <c r="D99" s="49"/>
      <c r="E99" s="3"/>
      <c r="F99" s="3"/>
      <c r="G99" s="3"/>
      <c r="M99" s="26"/>
    </row>
    <row r="100" spans="2:15" x14ac:dyDescent="0.25">
      <c r="B100" s="49"/>
      <c r="C100" s="49"/>
      <c r="D100" s="49"/>
    </row>
    <row r="101" spans="2:15" ht="18.75" x14ac:dyDescent="0.3">
      <c r="B101" s="50" t="s">
        <v>36</v>
      </c>
      <c r="D101" s="49"/>
      <c r="J101" s="50" t="s">
        <v>30</v>
      </c>
      <c r="O101" s="20"/>
    </row>
    <row r="102" spans="2:15" ht="15.75" thickBot="1" x14ac:dyDescent="0.3">
      <c r="B102" s="49"/>
      <c r="C102" s="49"/>
      <c r="D102" s="49"/>
      <c r="E102" s="36"/>
      <c r="F102" s="36"/>
      <c r="G102" s="36"/>
      <c r="O102" s="20"/>
    </row>
    <row r="103" spans="2:15" x14ac:dyDescent="0.25">
      <c r="B103" s="96" t="s">
        <v>37</v>
      </c>
      <c r="C103" s="97" t="s">
        <v>38</v>
      </c>
      <c r="D103" s="98"/>
      <c r="E103" s="105"/>
      <c r="J103" s="96" t="s">
        <v>31</v>
      </c>
      <c r="K103" s="97" t="s">
        <v>32</v>
      </c>
      <c r="L103" s="98"/>
    </row>
    <row r="104" spans="2:15" x14ac:dyDescent="0.25">
      <c r="B104" s="89" cm="1">
        <f t="array" aca="1" ref="B104:B108" ca="1">OFFSET(B13,1,0,5,1)</f>
        <v>700</v>
      </c>
      <c r="C104" s="106" cm="1">
        <f t="array" aca="1" ref="C104:C108" ca="1">IF(Q5=0.03,"Out Of Bounds",OFFSET(B13,1,_xlfn.XMATCH(Q5,_xlfn.ANCHORARRAY(C13))-1,5,1))</f>
        <v>18345053.160000004</v>
      </c>
      <c r="D104" s="90"/>
      <c r="E104" s="91"/>
      <c r="J104" s="138">
        <v>850</v>
      </c>
      <c r="K104" s="110" cm="1">
        <f t="array" ref="K104">_xlfn.XLOOKUP(J104,_xlfn.ANCHORARRAY(B14),_xlfn.XLOOKUP(Q5,_xlfn.ANCHORARRAY(C13),C14:Q68))</f>
        <v>19801009.760000002</v>
      </c>
      <c r="L104" s="91"/>
      <c r="N104" s="20"/>
    </row>
    <row r="105" spans="2:15" ht="15.75" thickBot="1" x14ac:dyDescent="0.3">
      <c r="B105" s="89">
        <f ca="1"/>
        <v>715</v>
      </c>
      <c r="C105" s="106">
        <f ca="1"/>
        <v>18738161.442000002</v>
      </c>
      <c r="D105" s="90"/>
      <c r="E105" s="91"/>
      <c r="J105" s="139">
        <v>1255</v>
      </c>
      <c r="K105" s="111">
        <f ca="1">OFFSET(B13,_xlfn.XMATCH(J105,_xlfn.ANCHORARRAY(B14)),_xlfn.XMATCH(Q5,_xlfn.ANCHORARRAY(C13)),1,1)</f>
        <v>29235608.528000012</v>
      </c>
      <c r="L105" s="93"/>
      <c r="O105" s="26"/>
    </row>
    <row r="106" spans="2:15" ht="15.75" thickBot="1" x14ac:dyDescent="0.3">
      <c r="B106" s="89">
        <f ca="1"/>
        <v>730</v>
      </c>
      <c r="C106" s="106">
        <f ca="1"/>
        <v>19131269.724000007</v>
      </c>
      <c r="D106" s="90"/>
      <c r="E106" s="91"/>
      <c r="G106" s="39"/>
      <c r="H106" s="23"/>
    </row>
    <row r="107" spans="2:15" x14ac:dyDescent="0.25">
      <c r="B107" s="89">
        <f ca="1"/>
        <v>745</v>
      </c>
      <c r="C107" s="106">
        <f ca="1"/>
        <v>19524378.006000005</v>
      </c>
      <c r="D107" s="90"/>
      <c r="E107" s="107"/>
    </row>
    <row r="108" spans="2:15" ht="15.75" thickBot="1" x14ac:dyDescent="0.3">
      <c r="B108" s="92">
        <f ca="1"/>
        <v>760</v>
      </c>
      <c r="C108" s="108">
        <f ca="1"/>
        <v>19917486.288000006</v>
      </c>
      <c r="D108" s="6"/>
      <c r="E108" s="109"/>
      <c r="L108" s="31"/>
    </row>
    <row r="110" spans="2:15" x14ac:dyDescent="0.25">
      <c r="E110" s="3"/>
    </row>
    <row r="111" spans="2:15" x14ac:dyDescent="0.25">
      <c r="L111" s="95"/>
    </row>
    <row r="112" spans="2:15" ht="18.75" x14ac:dyDescent="0.3">
      <c r="B112" s="50" t="s">
        <v>39</v>
      </c>
      <c r="K112" s="28"/>
      <c r="L112" s="95"/>
      <c r="O112" s="37"/>
    </row>
    <row r="113" spans="1:16" ht="15.75" thickBot="1" x14ac:dyDescent="0.3">
      <c r="L113" s="95"/>
      <c r="O113" s="38"/>
    </row>
    <row r="114" spans="1:16" x14ac:dyDescent="0.25">
      <c r="B114" s="118" t="s">
        <v>40</v>
      </c>
      <c r="C114" s="119">
        <f>Q5-0.005</f>
        <v>3.9999999999999994E-2</v>
      </c>
      <c r="D114" s="120" t="s">
        <v>12</v>
      </c>
      <c r="E114" s="121" t="s">
        <v>19</v>
      </c>
      <c r="M114" s="30"/>
      <c r="N114" s="30"/>
      <c r="O114" s="31"/>
      <c r="P114" s="32"/>
    </row>
    <row r="115" spans="1:16" x14ac:dyDescent="0.25">
      <c r="B115" s="112" t="s">
        <v>15</v>
      </c>
      <c r="C115" s="113"/>
      <c r="D115" s="113"/>
      <c r="E115" s="114">
        <f>E91/C114</f>
        <v>180739.44000000003</v>
      </c>
      <c r="M115" s="30"/>
      <c r="N115" s="30"/>
      <c r="O115" s="31"/>
      <c r="P115" s="32"/>
    </row>
    <row r="116" spans="1:16" ht="15.75" thickBot="1" x14ac:dyDescent="0.3">
      <c r="B116" s="115" t="s">
        <v>6</v>
      </c>
      <c r="C116" s="116"/>
      <c r="D116" s="116"/>
      <c r="E116" s="117">
        <f>E115*M9</f>
        <v>26207218.800000004</v>
      </c>
      <c r="M116" s="30"/>
      <c r="N116" s="30"/>
      <c r="O116" s="31"/>
      <c r="P116" s="32"/>
    </row>
    <row r="117" spans="1:16" x14ac:dyDescent="0.25">
      <c r="M117" s="30"/>
      <c r="O117" s="31"/>
    </row>
    <row r="118" spans="1:16" x14ac:dyDescent="0.25">
      <c r="M118" s="30"/>
      <c r="O118" s="31"/>
    </row>
    <row r="119" spans="1:16" x14ac:dyDescent="0.25">
      <c r="M119" s="30"/>
      <c r="O119" s="31"/>
      <c r="P119" s="32"/>
    </row>
    <row r="120" spans="1:16" ht="18.75" x14ac:dyDescent="0.3">
      <c r="B120" s="50" t="s">
        <v>41</v>
      </c>
      <c r="L120" s="30"/>
      <c r="O120" s="31"/>
      <c r="P120" s="32"/>
    </row>
    <row r="121" spans="1:16" x14ac:dyDescent="0.25">
      <c r="L121" s="30"/>
      <c r="O121" s="31"/>
      <c r="P121" s="32"/>
    </row>
    <row r="122" spans="1:16" ht="18.75" x14ac:dyDescent="0.4">
      <c r="A122" s="140" t="s">
        <v>25</v>
      </c>
      <c r="B122" s="137" t="s">
        <v>42</v>
      </c>
      <c r="O122" s="31"/>
      <c r="P122" s="32"/>
    </row>
    <row r="123" spans="1:16" ht="18.75" x14ac:dyDescent="0.4">
      <c r="A123" s="46"/>
      <c r="B123" s="137"/>
      <c r="N123" s="30"/>
      <c r="O123" s="31"/>
      <c r="P123" s="32"/>
    </row>
    <row r="124" spans="1:16" ht="18.75" x14ac:dyDescent="0.4">
      <c r="A124" s="140" t="s">
        <v>34</v>
      </c>
      <c r="B124" s="137" t="s">
        <v>43</v>
      </c>
      <c r="C124" s="49"/>
      <c r="N124" s="30"/>
      <c r="O124" s="31"/>
      <c r="P124" s="32"/>
    </row>
    <row r="125" spans="1:16" ht="15.75" x14ac:dyDescent="0.25">
      <c r="A125" s="46"/>
      <c r="N125" s="30"/>
      <c r="O125" s="31"/>
      <c r="P125" s="32"/>
    </row>
    <row r="126" spans="1:16" ht="15.75" x14ac:dyDescent="0.25">
      <c r="A126" s="46"/>
      <c r="N126" s="30"/>
      <c r="O126" s="31"/>
      <c r="P126" s="32"/>
    </row>
    <row r="127" spans="1:16" ht="15.75" x14ac:dyDescent="0.25">
      <c r="A127" s="46"/>
      <c r="N127" s="30"/>
      <c r="O127" s="31"/>
      <c r="P127" s="32"/>
    </row>
    <row r="128" spans="1:16" ht="18.75" x14ac:dyDescent="0.3">
      <c r="A128" s="46"/>
      <c r="B128" s="50" t="s">
        <v>44</v>
      </c>
      <c r="N128" s="30"/>
      <c r="O128" s="31"/>
      <c r="P128" s="32"/>
    </row>
    <row r="129" spans="1:16" ht="15.75" x14ac:dyDescent="0.25">
      <c r="A129" s="46"/>
      <c r="N129" s="30"/>
      <c r="O129" s="31"/>
      <c r="P129" s="32"/>
    </row>
    <row r="130" spans="1:16" ht="18.75" x14ac:dyDescent="0.4">
      <c r="A130" s="140" t="s">
        <v>25</v>
      </c>
      <c r="B130" s="137" t="s">
        <v>46</v>
      </c>
      <c r="N130" s="30"/>
      <c r="O130" s="31"/>
      <c r="P130" s="32"/>
    </row>
    <row r="131" spans="1:16" ht="18.75" x14ac:dyDescent="0.4">
      <c r="A131" s="141"/>
      <c r="B131" s="137"/>
      <c r="N131" s="30"/>
      <c r="O131" s="31"/>
      <c r="P131" s="32"/>
    </row>
    <row r="132" spans="1:16" ht="18.75" x14ac:dyDescent="0.4">
      <c r="A132" s="140" t="s">
        <v>34</v>
      </c>
      <c r="B132" s="137" t="s">
        <v>45</v>
      </c>
      <c r="N132" s="30"/>
      <c r="O132" s="31"/>
      <c r="P132" s="32"/>
    </row>
    <row r="133" spans="1:16" x14ac:dyDescent="0.25">
      <c r="N133" s="30"/>
      <c r="O133" s="31"/>
      <c r="P133" s="32"/>
    </row>
    <row r="134" spans="1:16" x14ac:dyDescent="0.25">
      <c r="N134" s="30"/>
      <c r="O134" s="40"/>
      <c r="P134" s="42"/>
    </row>
    <row r="135" spans="1:16" x14ac:dyDescent="0.25">
      <c r="N135" s="30"/>
      <c r="O135" s="41"/>
      <c r="P135" s="42"/>
    </row>
    <row r="136" spans="1:16" x14ac:dyDescent="0.25">
      <c r="N136" s="30"/>
      <c r="O136" s="41"/>
      <c r="P136" s="42"/>
    </row>
    <row r="155" spans="17:19" x14ac:dyDescent="0.25">
      <c r="R155" s="35"/>
      <c r="S155" s="33"/>
    </row>
    <row r="156" spans="17:19" x14ac:dyDescent="0.25">
      <c r="R156" s="35"/>
      <c r="S156" s="33"/>
    </row>
    <row r="157" spans="17:19" x14ac:dyDescent="0.25">
      <c r="Q157" s="32"/>
      <c r="R157" s="29"/>
      <c r="S157" s="33"/>
    </row>
    <row r="158" spans="17:19" x14ac:dyDescent="0.25">
      <c r="Q158" s="32"/>
      <c r="R158" s="29"/>
      <c r="S158" s="33"/>
    </row>
    <row r="159" spans="17:19" x14ac:dyDescent="0.25">
      <c r="Q159" s="32"/>
      <c r="R159" s="29"/>
      <c r="S159" s="33"/>
    </row>
    <row r="160" spans="17:19" x14ac:dyDescent="0.25">
      <c r="Q160" s="32"/>
      <c r="R160" s="29"/>
      <c r="S160" s="33"/>
    </row>
    <row r="161" spans="17:19" x14ac:dyDescent="0.25">
      <c r="Q161" s="32"/>
      <c r="R161" s="29"/>
      <c r="S161" s="33"/>
    </row>
    <row r="162" spans="17:19" x14ac:dyDescent="0.25">
      <c r="Q162" s="32"/>
      <c r="R162" s="29"/>
      <c r="S162" s="33"/>
    </row>
    <row r="163" spans="17:19" x14ac:dyDescent="0.25">
      <c r="Q163" s="32"/>
      <c r="R163" s="29"/>
      <c r="S163" s="33"/>
    </row>
    <row r="164" spans="17:19" x14ac:dyDescent="0.25">
      <c r="Q164" s="32"/>
      <c r="R164" s="29"/>
      <c r="S164" s="33"/>
    </row>
    <row r="165" spans="17:19" x14ac:dyDescent="0.25">
      <c r="Q165" s="32"/>
      <c r="R165" s="29"/>
      <c r="S165" s="33"/>
    </row>
    <row r="166" spans="17:19" x14ac:dyDescent="0.25">
      <c r="Q166" s="32"/>
      <c r="R166" s="29"/>
      <c r="S166" s="33"/>
    </row>
    <row r="167" spans="17:19" x14ac:dyDescent="0.25">
      <c r="Q167" s="32"/>
      <c r="R167" s="29"/>
      <c r="S167" s="33"/>
    </row>
    <row r="168" spans="17:19" x14ac:dyDescent="0.25">
      <c r="Q168" s="32"/>
      <c r="R168" s="29"/>
      <c r="S168" s="33"/>
    </row>
    <row r="169" spans="17:19" x14ac:dyDescent="0.25">
      <c r="Q169" s="32"/>
      <c r="R169" s="29"/>
      <c r="S169" s="33"/>
    </row>
    <row r="170" spans="17:19" x14ac:dyDescent="0.25">
      <c r="Q170" s="32"/>
      <c r="R170" s="29"/>
      <c r="S170" s="33"/>
    </row>
    <row r="171" spans="17:19" x14ac:dyDescent="0.25">
      <c r="Q171" s="32"/>
      <c r="R171" s="29"/>
      <c r="S171" s="33"/>
    </row>
    <row r="172" spans="17:19" x14ac:dyDescent="0.25">
      <c r="Q172" s="32"/>
      <c r="R172" s="29"/>
      <c r="S172" s="33"/>
    </row>
    <row r="173" spans="17:19" x14ac:dyDescent="0.25">
      <c r="Q173" s="32"/>
      <c r="R173" s="29"/>
      <c r="S173" s="33"/>
    </row>
    <row r="174" spans="17:19" x14ac:dyDescent="0.25">
      <c r="Q174" s="32"/>
      <c r="R174" s="29"/>
      <c r="S174" s="33"/>
    </row>
    <row r="175" spans="17:19" x14ac:dyDescent="0.25">
      <c r="Q175" s="32"/>
      <c r="R175" s="29"/>
      <c r="S175" s="33"/>
    </row>
    <row r="176" spans="17:19" ht="17.25" customHeight="1" x14ac:dyDescent="0.25">
      <c r="Q176" s="32"/>
      <c r="R176" s="29"/>
      <c r="S176" s="33"/>
    </row>
    <row r="177" spans="17:19" x14ac:dyDescent="0.25">
      <c r="Q177" s="32"/>
      <c r="R177" s="29"/>
      <c r="S177" s="33"/>
    </row>
    <row r="178" spans="17:19" x14ac:dyDescent="0.25">
      <c r="Q178" s="44"/>
      <c r="R178" s="45"/>
      <c r="S178" s="43"/>
    </row>
    <row r="179" spans="17:19" x14ac:dyDescent="0.25">
      <c r="Q179" s="44"/>
      <c r="R179" s="45"/>
      <c r="S179" s="43"/>
    </row>
    <row r="180" spans="17:19" x14ac:dyDescent="0.25">
      <c r="Q180" s="44"/>
      <c r="R180" s="45"/>
      <c r="S180" s="43"/>
    </row>
    <row r="197" spans="11:19" x14ac:dyDescent="0.25">
      <c r="K197" s="30"/>
      <c r="L197" s="30"/>
      <c r="N197" s="30"/>
      <c r="O197" s="41"/>
      <c r="P197" s="42"/>
      <c r="Q197" s="44"/>
      <c r="R197" s="45"/>
      <c r="S197" s="43"/>
    </row>
    <row r="198" spans="11:19" x14ac:dyDescent="0.25">
      <c r="K198" s="30"/>
      <c r="L198" s="30"/>
      <c r="N198" s="30"/>
      <c r="O198" s="31"/>
      <c r="P198" s="32"/>
      <c r="Q198" s="32"/>
      <c r="R198" s="29"/>
      <c r="S198" s="33"/>
    </row>
    <row r="199" spans="11:19" x14ac:dyDescent="0.25">
      <c r="K199" s="30"/>
      <c r="L199" s="30"/>
      <c r="N199" s="30"/>
      <c r="O199" s="31"/>
      <c r="P199" s="32"/>
      <c r="Q199" s="32"/>
      <c r="R199" s="29"/>
      <c r="S199" s="33"/>
    </row>
    <row r="200" spans="11:19" x14ac:dyDescent="0.25">
      <c r="K200" s="30"/>
      <c r="L200" s="30"/>
      <c r="N200" s="30"/>
      <c r="O200" s="31"/>
      <c r="P200" s="32"/>
      <c r="Q200" s="32"/>
      <c r="R200" s="29"/>
      <c r="S200" s="33"/>
    </row>
    <row r="201" spans="11:19" x14ac:dyDescent="0.25">
      <c r="K201" s="30"/>
      <c r="L201" s="30"/>
      <c r="N201" s="30"/>
      <c r="O201" s="31"/>
      <c r="P201" s="32"/>
      <c r="Q201" s="32"/>
      <c r="R201" s="29"/>
      <c r="S201" s="33"/>
    </row>
    <row r="202" spans="11:19" x14ac:dyDescent="0.25">
      <c r="K202" s="30"/>
      <c r="L202" s="30"/>
      <c r="N202" s="30"/>
      <c r="O202" s="31"/>
      <c r="P202" s="32"/>
      <c r="Q202" s="32"/>
      <c r="R202" s="29"/>
      <c r="S202" s="33"/>
    </row>
    <row r="203" spans="11:19" x14ac:dyDescent="0.25">
      <c r="K203" s="30"/>
      <c r="L203" s="30"/>
      <c r="O203" s="31"/>
      <c r="P203" s="32"/>
      <c r="Q203" s="32"/>
      <c r="R203" s="29"/>
      <c r="S203" s="33"/>
    </row>
    <row r="204" spans="11:19" x14ac:dyDescent="0.25">
      <c r="K204" s="30"/>
      <c r="L204" s="30"/>
      <c r="O204" s="31"/>
      <c r="P204" s="32"/>
      <c r="Q204" s="32"/>
      <c r="R204" s="29"/>
      <c r="S204" s="33"/>
    </row>
    <row r="205" spans="11:19" x14ac:dyDescent="0.25">
      <c r="K205" s="30"/>
      <c r="L205" s="30"/>
      <c r="O205" s="31"/>
      <c r="P205" s="32"/>
      <c r="Q205" s="32"/>
      <c r="R205" s="29"/>
      <c r="S205" s="33"/>
    </row>
    <row r="206" spans="11:19" x14ac:dyDescent="0.25">
      <c r="K206" s="30"/>
      <c r="L206" s="30"/>
      <c r="O206" s="31"/>
      <c r="P206" s="32"/>
      <c r="Q206" s="32"/>
      <c r="R206" s="29"/>
      <c r="S206" s="33"/>
    </row>
    <row r="207" spans="11:19" x14ac:dyDescent="0.25">
      <c r="K207" s="30"/>
      <c r="L207" s="30"/>
      <c r="N207" s="30"/>
      <c r="O207" s="31"/>
      <c r="P207" s="32"/>
      <c r="Q207" s="32"/>
      <c r="R207" s="29"/>
      <c r="S207" s="33"/>
    </row>
    <row r="208" spans="11:19" x14ac:dyDescent="0.25">
      <c r="K208" s="30"/>
      <c r="L208" s="30"/>
      <c r="N208" s="30"/>
      <c r="O208" s="31"/>
      <c r="P208" s="32"/>
      <c r="Q208" s="32"/>
      <c r="R208" s="29"/>
      <c r="S208" s="33"/>
    </row>
    <row r="209" spans="12:19" x14ac:dyDescent="0.25">
      <c r="L209" s="30"/>
      <c r="M209" s="30"/>
      <c r="N209" s="30"/>
      <c r="O209" s="31"/>
      <c r="P209" s="32"/>
      <c r="Q209" s="32"/>
      <c r="R209" s="29"/>
      <c r="S209" s="33"/>
    </row>
    <row r="210" spans="12:19" x14ac:dyDescent="0.25">
      <c r="L210" s="30"/>
      <c r="M210" s="30"/>
      <c r="N210" s="30"/>
      <c r="O210" s="31"/>
      <c r="P210" s="32"/>
      <c r="Q210" s="32"/>
      <c r="R210" s="29"/>
      <c r="S210" s="33"/>
    </row>
    <row r="211" spans="12:19" x14ac:dyDescent="0.25">
      <c r="L211" s="30"/>
      <c r="M211" s="30"/>
      <c r="N211" s="30"/>
      <c r="O211" s="31"/>
      <c r="P211" s="32"/>
      <c r="Q211" s="32"/>
      <c r="R211" s="29"/>
      <c r="S211" s="33"/>
    </row>
    <row r="212" spans="12:19" x14ac:dyDescent="0.25">
      <c r="L212" s="30"/>
      <c r="M212" s="30"/>
      <c r="N212" s="30"/>
      <c r="O212" s="31"/>
      <c r="P212" s="32"/>
      <c r="Q212" s="32"/>
      <c r="R212" s="29"/>
      <c r="S212" s="33"/>
    </row>
    <row r="213" spans="12:19" x14ac:dyDescent="0.25">
      <c r="L213" s="30"/>
      <c r="M213" s="30"/>
      <c r="N213" s="30"/>
      <c r="O213" s="31"/>
      <c r="P213" s="32"/>
      <c r="Q213" s="32"/>
      <c r="R213" s="29"/>
      <c r="S213" s="33"/>
    </row>
    <row r="214" spans="12:19" x14ac:dyDescent="0.25">
      <c r="L214" s="30"/>
      <c r="M214" s="30"/>
      <c r="N214" s="30"/>
      <c r="O214" s="31"/>
      <c r="P214" s="32"/>
      <c r="Q214" s="32"/>
      <c r="R214" s="29"/>
      <c r="S214" s="33"/>
    </row>
    <row r="215" spans="12:19" x14ac:dyDescent="0.25">
      <c r="L215" s="30"/>
      <c r="M215" s="30"/>
      <c r="N215" s="30"/>
      <c r="O215" s="31"/>
      <c r="P215" s="32"/>
      <c r="Q215" s="32"/>
      <c r="R215" s="29"/>
      <c r="S215" s="33"/>
    </row>
    <row r="216" spans="12:19" x14ac:dyDescent="0.25">
      <c r="L216" s="30"/>
      <c r="M216" s="30"/>
      <c r="N216" s="30"/>
      <c r="O216" s="31"/>
      <c r="P216" s="32"/>
      <c r="Q216" s="32"/>
      <c r="R216" s="29"/>
      <c r="S216" s="33"/>
    </row>
    <row r="217" spans="12:19" x14ac:dyDescent="0.25">
      <c r="L217" s="30"/>
      <c r="M217" s="30"/>
      <c r="N217" s="30"/>
      <c r="O217" s="31"/>
      <c r="P217" s="32"/>
      <c r="Q217" s="32"/>
      <c r="R217" s="29"/>
      <c r="S217" s="33"/>
    </row>
    <row r="218" spans="12:19" x14ac:dyDescent="0.25">
      <c r="L218" s="30"/>
      <c r="M218" s="30"/>
      <c r="N218" s="30"/>
      <c r="O218" s="31"/>
      <c r="P218" s="32"/>
      <c r="Q218" s="32"/>
      <c r="R218" s="29"/>
      <c r="S218" s="33"/>
    </row>
    <row r="219" spans="12:19" x14ac:dyDescent="0.25">
      <c r="L219" s="30"/>
      <c r="M219" s="30"/>
      <c r="N219" s="30"/>
      <c r="O219" s="31"/>
      <c r="P219" s="32"/>
      <c r="Q219" s="32"/>
      <c r="R219" s="29"/>
      <c r="S219" s="33"/>
    </row>
    <row r="220" spans="12:19" x14ac:dyDescent="0.25">
      <c r="L220" s="30"/>
      <c r="M220" s="30"/>
      <c r="N220" s="30"/>
      <c r="O220" s="31"/>
      <c r="P220" s="32"/>
      <c r="Q220" s="32"/>
      <c r="R220" s="29"/>
      <c r="S220" s="33"/>
    </row>
    <row r="221" spans="12:19" x14ac:dyDescent="0.25">
      <c r="L221" s="30"/>
      <c r="M221" s="30"/>
      <c r="N221" s="30"/>
      <c r="O221" s="31"/>
      <c r="P221" s="32"/>
      <c r="Q221" s="32"/>
      <c r="R221" s="29"/>
      <c r="S221" s="33"/>
    </row>
    <row r="222" spans="12:19" x14ac:dyDescent="0.25">
      <c r="L222" s="30"/>
      <c r="M222" s="30"/>
      <c r="N222" s="30"/>
      <c r="O222" s="31"/>
      <c r="P222" s="32"/>
      <c r="Q222" s="32"/>
      <c r="R222" s="29"/>
      <c r="S222" s="33"/>
    </row>
    <row r="223" spans="12:19" x14ac:dyDescent="0.25">
      <c r="L223" s="30"/>
      <c r="M223" s="30"/>
      <c r="N223" s="30"/>
      <c r="O223" s="31"/>
      <c r="P223" s="32"/>
      <c r="Q223" s="32"/>
      <c r="R223" s="29"/>
      <c r="S223" s="33"/>
    </row>
    <row r="224" spans="12:19" x14ac:dyDescent="0.25">
      <c r="L224" s="30"/>
      <c r="M224" s="30"/>
      <c r="N224" s="30"/>
      <c r="O224" s="31"/>
      <c r="P224" s="32"/>
      <c r="Q224" s="32"/>
      <c r="R224" s="29"/>
      <c r="S224" s="33"/>
    </row>
    <row r="225" spans="12:19" x14ac:dyDescent="0.25">
      <c r="L225" s="30"/>
      <c r="M225" s="30"/>
      <c r="N225" s="30"/>
      <c r="O225" s="31"/>
      <c r="P225" s="32"/>
      <c r="Q225" s="32"/>
      <c r="R225" s="29"/>
      <c r="S225" s="33"/>
    </row>
  </sheetData>
  <protectedRanges>
    <protectedRange sqref="G4:G7 J4 M9 L5 Q4:Q5" name="Property Statistics"/>
  </protectedRanges>
  <mergeCells count="11">
    <mergeCell ref="A76:C77"/>
    <mergeCell ref="D76:U77"/>
    <mergeCell ref="A1:U2"/>
    <mergeCell ref="P9:P10"/>
    <mergeCell ref="Q9:Q10"/>
    <mergeCell ref="L5:M6"/>
    <mergeCell ref="M9:N9"/>
    <mergeCell ref="L8:N8"/>
    <mergeCell ref="A5:C10"/>
    <mergeCell ref="P7:P8"/>
    <mergeCell ref="L4:M4"/>
  </mergeCells>
  <conditionalFormatting sqref="L9:N9">
    <cfRule type="expression" dxfId="3" priority="1">
      <formula>LEFT($L$9,1)="N"</formula>
    </cfRule>
  </conditionalFormatting>
  <conditionalFormatting sqref="B14:Q68">
    <cfRule type="expression" dxfId="0" priority="23">
      <formula>MOD(_xlfn.XMATCH($C14,$C$14:$C$68),2)=0+$I$125</formula>
    </cfRule>
  </conditionalFormatting>
  <dataValidations count="8">
    <dataValidation type="list" allowBlank="1" showInputMessage="1" showErrorMessage="1" sqref="J4" xr:uid="{D4F9A0B4-564C-40EB-BBE4-EB71FFB85C24}">
      <formula1>Expenses</formula1>
    </dataValidation>
    <dataValidation type="list" allowBlank="1" showInputMessage="1" showErrorMessage="1" sqref="G4" xr:uid="{5F5CA1B9-BBAD-4B32-97DC-42A4566B637A}">
      <formula1>Vacancy</formula1>
    </dataValidation>
    <dataValidation type="list" allowBlank="1" showInputMessage="1" showErrorMessage="1" sqref="G6" xr:uid="{DCF860E6-A230-4EE9-9994-6E30E4255E21}">
      <formula1>Other_Income</formula1>
    </dataValidation>
    <dataValidation type="list" allowBlank="1" showInputMessage="1" showErrorMessage="1" sqref="G7" xr:uid="{EE5DD711-0745-44B4-8667-CFBA8B411CEC}">
      <formula1>Bad_Debt</formula1>
    </dataValidation>
    <dataValidation type="list" allowBlank="1" showInputMessage="1" showErrorMessage="1" sqref="G5" xr:uid="{0D0C561A-60CE-4D68-9FD1-B9C59F96459B}">
      <formula1>Concession</formula1>
    </dataValidation>
    <dataValidation type="list" allowBlank="1" showInputMessage="1" showErrorMessage="1" sqref="L5" xr:uid="{45706753-5DAA-4314-837F-04B778D5C015}">
      <formula1>Valuation_Metric</formula1>
    </dataValidation>
    <dataValidation type="whole" allowBlank="1" showInputMessage="1" showErrorMessage="1" sqref="M9" xr:uid="{150DEB32-A8AE-43A0-80B9-1DEFC6912661}">
      <formula1>5</formula1>
      <formula2>2000</formula2>
    </dataValidation>
    <dataValidation type="list" allowBlank="1" showInputMessage="1" showErrorMessage="1" sqref="Q5" xr:uid="{0762C82D-A4B6-4496-99CA-C1FD11294FA2}">
      <formula1>$C$13:$Q$13</formula1>
    </dataValidation>
  </dataValidations>
  <pageMargins left="0.7" right="0.7" top="0.75" bottom="0.75" header="0.3" footer="0.3"/>
  <pageSetup orientation="portrait" horizontalDpi="4294967293" verticalDpi="0"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2C6EBB-013B-47D3-970F-D7995731BF9E}">
  <sheetPr codeName="Sheet2"/>
  <dimension ref="D1:V50"/>
  <sheetViews>
    <sheetView showGridLines="0" tabSelected="1" workbookViewId="0">
      <selection activeCell="AA51" sqref="AA51"/>
    </sheetView>
  </sheetViews>
  <sheetFormatPr defaultRowHeight="15" x14ac:dyDescent="0.25"/>
  <cols>
    <col min="21" max="21" width="12.7109375" bestFit="1" customWidth="1"/>
  </cols>
  <sheetData>
    <row r="1" spans="4:22" ht="15" customHeight="1" x14ac:dyDescent="0.25">
      <c r="N1" s="77" t="s">
        <v>21</v>
      </c>
      <c r="O1" s="77"/>
      <c r="P1" s="77"/>
      <c r="Q1" s="24"/>
    </row>
    <row r="2" spans="4:22" ht="15" customHeight="1" x14ac:dyDescent="0.25">
      <c r="I2" s="23"/>
      <c r="M2" s="24"/>
      <c r="N2" s="77"/>
      <c r="O2" s="77"/>
      <c r="P2" s="77"/>
    </row>
    <row r="3" spans="4:22" ht="15" customHeight="1" x14ac:dyDescent="0.25">
      <c r="I3" s="23"/>
      <c r="M3" s="24"/>
      <c r="N3" s="77"/>
      <c r="O3" s="77"/>
      <c r="P3" s="77"/>
      <c r="Q3" s="24"/>
      <c r="U3" s="25">
        <f>IF(LEFT(Calculator!L5,2)="Pr",Calculator!M9,"")</f>
        <v>145</v>
      </c>
      <c r="V3" s="25" t="str">
        <f>IF(LEFT(Calculator!L5,2)="Pr","Units","")</f>
        <v>Units</v>
      </c>
    </row>
    <row r="4" spans="4:22" x14ac:dyDescent="0.25">
      <c r="D4" s="78" t="s">
        <v>22</v>
      </c>
      <c r="E4" s="78"/>
    </row>
    <row r="5" spans="4:22" x14ac:dyDescent="0.25">
      <c r="O5" s="5"/>
    </row>
    <row r="6" spans="4:22" x14ac:dyDescent="0.25">
      <c r="O6" s="5"/>
    </row>
    <row r="7" spans="4:22" x14ac:dyDescent="0.25">
      <c r="O7" s="5"/>
    </row>
    <row r="8" spans="4:22" x14ac:dyDescent="0.25">
      <c r="O8" s="5"/>
    </row>
    <row r="9" spans="4:22" x14ac:dyDescent="0.25">
      <c r="O9" s="5"/>
    </row>
    <row r="10" spans="4:22" x14ac:dyDescent="0.25">
      <c r="O10" s="5"/>
    </row>
    <row r="11" spans="4:22" x14ac:dyDescent="0.25">
      <c r="O11" s="5"/>
    </row>
    <row r="12" spans="4:22" x14ac:dyDescent="0.25">
      <c r="O12" s="5"/>
    </row>
    <row r="13" spans="4:22" x14ac:dyDescent="0.25">
      <c r="O13" s="5"/>
    </row>
    <row r="14" spans="4:22" x14ac:dyDescent="0.25">
      <c r="O14" s="5"/>
    </row>
    <row r="15" spans="4:22" x14ac:dyDescent="0.25">
      <c r="O15" s="5"/>
    </row>
    <row r="16" spans="4:22" x14ac:dyDescent="0.25">
      <c r="O16" s="5"/>
    </row>
    <row r="17" spans="15:15" x14ac:dyDescent="0.25">
      <c r="O17" s="5"/>
    </row>
    <row r="18" spans="15:15" x14ac:dyDescent="0.25">
      <c r="O18" s="5"/>
    </row>
    <row r="19" spans="15:15" x14ac:dyDescent="0.25">
      <c r="O19" s="5"/>
    </row>
    <row r="20" spans="15:15" x14ac:dyDescent="0.25">
      <c r="O20" s="5"/>
    </row>
    <row r="21" spans="15:15" x14ac:dyDescent="0.25">
      <c r="O21" s="5"/>
    </row>
    <row r="22" spans="15:15" x14ac:dyDescent="0.25">
      <c r="O22" s="5"/>
    </row>
    <row r="23" spans="15:15" x14ac:dyDescent="0.25">
      <c r="O23" s="5"/>
    </row>
    <row r="24" spans="15:15" x14ac:dyDescent="0.25">
      <c r="O24" s="5"/>
    </row>
    <row r="25" spans="15:15" x14ac:dyDescent="0.25">
      <c r="O25" s="5"/>
    </row>
    <row r="26" spans="15:15" x14ac:dyDescent="0.25">
      <c r="O26" s="5"/>
    </row>
    <row r="27" spans="15:15" x14ac:dyDescent="0.25">
      <c r="O27" s="5"/>
    </row>
    <row r="28" spans="15:15" x14ac:dyDescent="0.25">
      <c r="O28" s="5"/>
    </row>
    <row r="29" spans="15:15" x14ac:dyDescent="0.25">
      <c r="O29" s="5"/>
    </row>
    <row r="46" spans="13:22" x14ac:dyDescent="0.25">
      <c r="M46" s="77" t="s">
        <v>23</v>
      </c>
      <c r="N46" s="77"/>
      <c r="O46" s="77"/>
      <c r="P46" s="77"/>
      <c r="Q46" s="77"/>
    </row>
    <row r="47" spans="13:22" x14ac:dyDescent="0.25">
      <c r="M47" s="77"/>
      <c r="N47" s="77"/>
      <c r="O47" s="77"/>
      <c r="P47" s="77"/>
      <c r="Q47" s="77"/>
    </row>
    <row r="48" spans="13:22" ht="18.75" x14ac:dyDescent="0.25">
      <c r="M48" s="77"/>
      <c r="N48" s="77"/>
      <c r="O48" s="77"/>
      <c r="P48" s="77"/>
      <c r="Q48" s="77"/>
      <c r="U48" s="25">
        <f>IF(LEFT(Calculator!L5,2)="Pr",Calculator!M9,"")</f>
        <v>145</v>
      </c>
      <c r="V48" s="25" t="str">
        <f>IF(LEFT(Calculator!L5,2)="Pr","Units","")</f>
        <v>Units</v>
      </c>
    </row>
    <row r="50" spans="4:5" x14ac:dyDescent="0.25">
      <c r="D50" s="78" t="s">
        <v>24</v>
      </c>
      <c r="E50" s="78"/>
    </row>
  </sheetData>
  <mergeCells count="4">
    <mergeCell ref="N1:P3"/>
    <mergeCell ref="M46:Q48"/>
    <mergeCell ref="D4:E4"/>
    <mergeCell ref="D50:E50"/>
  </mergeCells>
  <conditionalFormatting sqref="U3:V3">
    <cfRule type="expression" dxfId="2" priority="3">
      <formula>ISNUMBER($U$3)</formula>
    </cfRule>
  </conditionalFormatting>
  <conditionalFormatting sqref="U48:V48">
    <cfRule type="expression" dxfId="1" priority="1">
      <formula>ISNUMBER($U$3)</formula>
    </cfRule>
  </conditionalFormatting>
  <pageMargins left="0.7" right="0.7" top="0.75" bottom="0.75" header="0.3" footer="0.3"/>
  <pageSetup orientation="portrait" horizontalDpi="4294967293" verticalDpi="0" r:id="rId1"/>
  <drawing r:id="rId2"/>
  <legacyDrawing r:id="rId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6</vt:i4>
      </vt:variant>
    </vt:vector>
  </HeadingPairs>
  <TitlesOfParts>
    <vt:vector size="8" baseType="lpstr">
      <vt:lpstr>Calculator</vt:lpstr>
      <vt:lpstr>Graphs</vt:lpstr>
      <vt:lpstr>Bad_Debt</vt:lpstr>
      <vt:lpstr>Concession</vt:lpstr>
      <vt:lpstr>Expenses</vt:lpstr>
      <vt:lpstr>Other_Income</vt:lpstr>
      <vt:lpstr>Vacancy</vt:lpstr>
      <vt:lpstr>Valuation_Metric</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Yosef</dc:creator>
  <cp:keywords/>
  <dc:description/>
  <cp:lastModifiedBy>Yosef Birnbaum</cp:lastModifiedBy>
  <cp:revision/>
  <dcterms:created xsi:type="dcterms:W3CDTF">2022-03-14T20:07:51Z</dcterms:created>
  <dcterms:modified xsi:type="dcterms:W3CDTF">2024-01-19T17:24:28Z</dcterms:modified>
  <cp:category/>
  <cp:contentStatus/>
</cp:coreProperties>
</file>