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excel/"/>
    </mc:Choice>
  </mc:AlternateContent>
  <xr:revisionPtr revIDLastSave="0" documentId="13_ncr:1_{40DCCD2B-D01E-BC4E-BD57-E6CAF2895970}" xr6:coauthVersionLast="45" xr6:coauthVersionMax="45" xr10:uidLastSave="{00000000-0000-0000-0000-000000000000}"/>
  <bookViews>
    <workbookView xWindow="11020" yWindow="1100" windowWidth="28800" windowHeight="15860" xr2:uid="{810948E2-E6A0-E34C-826E-B4F2FFD14D32}"/>
  </bookViews>
  <sheets>
    <sheet name="説明用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3" l="1"/>
  <c r="G21" i="3" l="1"/>
  <c r="H22" i="3"/>
  <c r="G22" i="3"/>
  <c r="G12" i="3"/>
  <c r="J21" i="3"/>
  <c r="I20" i="3"/>
  <c r="I19" i="3"/>
  <c r="I16" i="3"/>
  <c r="I14" i="3"/>
  <c r="H12" i="3"/>
  <c r="E15" i="3"/>
  <c r="E16" i="3"/>
  <c r="E17" i="3"/>
  <c r="E18" i="3"/>
  <c r="E19" i="3"/>
  <c r="E20" i="3"/>
  <c r="E14" i="3"/>
  <c r="F21" i="3"/>
  <c r="F12" i="3"/>
  <c r="F22" i="3" s="1"/>
  <c r="I5" i="3"/>
  <c r="I6" i="3"/>
  <c r="I7" i="3"/>
  <c r="I8" i="3"/>
  <c r="I9" i="3"/>
  <c r="I10" i="3"/>
  <c r="I11" i="3"/>
  <c r="I4" i="3"/>
  <c r="E10" i="3"/>
  <c r="D12" i="3"/>
  <c r="E7" i="3" s="1"/>
  <c r="H21" i="3"/>
  <c r="D21" i="3"/>
  <c r="D4" i="2"/>
  <c r="D5" i="2"/>
  <c r="D6" i="2"/>
  <c r="D7" i="2"/>
  <c r="J13" i="2" s="1"/>
  <c r="D8" i="2"/>
  <c r="D9" i="2"/>
  <c r="D3" i="2"/>
  <c r="J9" i="2"/>
  <c r="K21" i="2"/>
  <c r="G21" i="2"/>
  <c r="C21" i="2"/>
  <c r="H20" i="2"/>
  <c r="D20" i="2"/>
  <c r="H19" i="2"/>
  <c r="D19" i="2"/>
  <c r="H18" i="2"/>
  <c r="D18" i="2"/>
  <c r="J19" i="2" s="1"/>
  <c r="H17" i="2"/>
  <c r="D17" i="2"/>
  <c r="H16" i="2"/>
  <c r="D16" i="2"/>
  <c r="J20" i="2" s="1"/>
  <c r="H15" i="2"/>
  <c r="D15" i="2"/>
  <c r="J14" i="2"/>
  <c r="H14" i="2"/>
  <c r="D14" i="2"/>
  <c r="H13" i="2"/>
  <c r="I21" i="2" s="1"/>
  <c r="D13" i="2"/>
  <c r="H9" i="2"/>
  <c r="J8" i="2"/>
  <c r="H8" i="2"/>
  <c r="H7" i="2"/>
  <c r="H6" i="2"/>
  <c r="H5" i="2"/>
  <c r="J5" i="2"/>
  <c r="J4" i="2"/>
  <c r="H4" i="2"/>
  <c r="H3" i="2"/>
  <c r="J3" i="2" s="1"/>
  <c r="J19" i="1"/>
  <c r="I21" i="1"/>
  <c r="E21" i="3" l="1"/>
  <c r="E6" i="3"/>
  <c r="J6" i="3" s="1"/>
  <c r="E9" i="3"/>
  <c r="E5" i="3"/>
  <c r="J5" i="3" s="1"/>
  <c r="E4" i="3"/>
  <c r="E8" i="3"/>
  <c r="E11" i="3"/>
  <c r="J7" i="3"/>
  <c r="J14" i="3"/>
  <c r="J16" i="3"/>
  <c r="J9" i="3"/>
  <c r="J4" i="3"/>
  <c r="J10" i="3"/>
  <c r="J20" i="3"/>
  <c r="D10" i="2"/>
  <c r="K10" i="2"/>
  <c r="J7" i="2"/>
  <c r="I10" i="2"/>
  <c r="J16" i="2"/>
  <c r="J6" i="2"/>
  <c r="J10" i="2" s="1"/>
  <c r="H14" i="1"/>
  <c r="J14" i="1" s="1"/>
  <c r="H15" i="1"/>
  <c r="H16" i="1"/>
  <c r="H17" i="1"/>
  <c r="H18" i="1"/>
  <c r="H19" i="1"/>
  <c r="H20" i="1"/>
  <c r="H13" i="1"/>
  <c r="G21" i="1"/>
  <c r="D14" i="1"/>
  <c r="D15" i="1"/>
  <c r="D16" i="1"/>
  <c r="J16" i="1" s="1"/>
  <c r="D17" i="1"/>
  <c r="D18" i="1"/>
  <c r="D19" i="1"/>
  <c r="D20" i="1"/>
  <c r="D13" i="1"/>
  <c r="J13" i="1" s="1"/>
  <c r="C21" i="1"/>
  <c r="J4" i="1"/>
  <c r="J5" i="1"/>
  <c r="J6" i="1"/>
  <c r="J8" i="1"/>
  <c r="H4" i="1"/>
  <c r="H5" i="1"/>
  <c r="H6" i="1"/>
  <c r="H7" i="1"/>
  <c r="I10" i="1" s="1"/>
  <c r="H8" i="1"/>
  <c r="H9" i="1"/>
  <c r="H3" i="1"/>
  <c r="D4" i="1"/>
  <c r="D5" i="1"/>
  <c r="D6" i="1"/>
  <c r="D7" i="1"/>
  <c r="J7" i="1" s="1"/>
  <c r="D8" i="1"/>
  <c r="D9" i="1"/>
  <c r="D3" i="1"/>
  <c r="J3" i="1" s="1"/>
  <c r="E12" i="3" l="1"/>
  <c r="J11" i="3"/>
  <c r="J8" i="3"/>
  <c r="J12" i="3" s="1"/>
  <c r="J21" i="2"/>
  <c r="D10" i="1"/>
  <c r="J9" i="1"/>
  <c r="J10" i="1" s="1"/>
  <c r="J21" i="1"/>
  <c r="J20" i="1"/>
</calcChain>
</file>

<file path=xl/sharedStrings.xml><?xml version="1.0" encoding="utf-8"?>
<sst xmlns="http://schemas.openxmlformats.org/spreadsheetml/2006/main" count="98" uniqueCount="52">
  <si>
    <t>神戸</t>
    <rPh sb="0" eb="2">
      <t>コウベ</t>
    </rPh>
    <phoneticPr fontId="1"/>
  </si>
  <si>
    <t>名古屋</t>
    <rPh sb="0" eb="3">
      <t>ナゴヤ</t>
    </rPh>
    <phoneticPr fontId="1"/>
  </si>
  <si>
    <t>東京</t>
    <rPh sb="0" eb="2">
      <t>トウキョウ</t>
    </rPh>
    <phoneticPr fontId="1"/>
  </si>
  <si>
    <t>清水</t>
    <rPh sb="0" eb="2">
      <t>シミズ</t>
    </rPh>
    <phoneticPr fontId="1"/>
  </si>
  <si>
    <t>シンガポール</t>
    <phoneticPr fontId="1"/>
  </si>
  <si>
    <t>スエズ</t>
    <phoneticPr fontId="1"/>
  </si>
  <si>
    <t>ポートサイド</t>
    <phoneticPr fontId="1"/>
  </si>
  <si>
    <t>サウサンプトン</t>
    <phoneticPr fontId="1"/>
  </si>
  <si>
    <t>全体</t>
    <rPh sb="0" eb="2">
      <t>ゼンタイ</t>
    </rPh>
    <phoneticPr fontId="1"/>
  </si>
  <si>
    <t>港名</t>
    <rPh sb="0" eb="2">
      <t>ミナト</t>
    </rPh>
    <phoneticPr fontId="1"/>
  </si>
  <si>
    <t>距離(mile)</t>
    <rPh sb="0" eb="2">
      <t>キョリ</t>
    </rPh>
    <phoneticPr fontId="1"/>
  </si>
  <si>
    <t>停泊時間(hr)</t>
    <rPh sb="0" eb="2">
      <t>テイハク</t>
    </rPh>
    <rPh sb="2" eb="4">
      <t>ジカn</t>
    </rPh>
    <phoneticPr fontId="1"/>
  </si>
  <si>
    <t>Loaded Cargo (TEU)</t>
    <phoneticPr fontId="1"/>
  </si>
  <si>
    <t>Discharged Cargo(TEU)</t>
    <phoneticPr fontId="1"/>
  </si>
  <si>
    <t>積載率</t>
    <rPh sb="0" eb="3">
      <t>セキサイ</t>
    </rPh>
    <phoneticPr fontId="1"/>
  </si>
  <si>
    <t>距離割合</t>
    <rPh sb="0" eb="2">
      <t>キョリ</t>
    </rPh>
    <rPh sb="2" eb="4">
      <t>ワリ</t>
    </rPh>
    <phoneticPr fontId="1"/>
  </si>
  <si>
    <t>往航</t>
    <rPh sb="0" eb="1">
      <t>オウフク</t>
    </rPh>
    <rPh sb="1" eb="2">
      <t>コウカイ</t>
    </rPh>
    <phoneticPr fontId="1"/>
  </si>
  <si>
    <t>ロッテルダム</t>
    <phoneticPr fontId="1"/>
  </si>
  <si>
    <t>ハンブルグ</t>
    <phoneticPr fontId="1"/>
  </si>
  <si>
    <t>Le Havre</t>
    <phoneticPr fontId="1"/>
  </si>
  <si>
    <t>Port Said</t>
    <phoneticPr fontId="1"/>
  </si>
  <si>
    <t>SUez</t>
    <phoneticPr fontId="1"/>
  </si>
  <si>
    <t>Singaoire</t>
    <phoneticPr fontId="1"/>
  </si>
  <si>
    <t>アジア域内、欧州域内の積卸は全て一つ前の港からとする</t>
    <rPh sb="6" eb="8">
      <t>オウシュウ</t>
    </rPh>
    <rPh sb="8" eb="10">
      <t>イキナイ</t>
    </rPh>
    <rPh sb="11" eb="13">
      <t>ツミオロセィ</t>
    </rPh>
    <rPh sb="14" eb="15">
      <t>スベテ</t>
    </rPh>
    <rPh sb="16" eb="17">
      <t>ヒトツマエ</t>
    </rPh>
    <rPh sb="20" eb="21">
      <t>ミナ</t>
    </rPh>
    <phoneticPr fontId="1"/>
  </si>
  <si>
    <t>アジアからヨーロッパは全てシンガポール起点とする</t>
    <rPh sb="0" eb="2">
      <t>アジア</t>
    </rPh>
    <rPh sb="11" eb="12">
      <t>スベテ</t>
    </rPh>
    <rPh sb="19" eb="21">
      <t>キテn</t>
    </rPh>
    <phoneticPr fontId="1"/>
  </si>
  <si>
    <t>ヨーロッパからアジアは全てロッテルダムで積まれたものとする</t>
    <rPh sb="11" eb="12">
      <t>スベテ</t>
    </rPh>
    <rPh sb="20" eb="21">
      <t>ツマ</t>
    </rPh>
    <phoneticPr fontId="1"/>
  </si>
  <si>
    <t>https://www.nmri.go.jp/main/publications/paper/pdf/22/05/03/PNM22050302-02.pdf</t>
  </si>
  <si>
    <t>合計</t>
    <rPh sb="0" eb="2">
      <t>ゴウケイ</t>
    </rPh>
    <phoneticPr fontId="1"/>
  </si>
  <si>
    <t>積み下ろし率</t>
    <rPh sb="0" eb="1">
      <t>ツミオロセィ</t>
    </rPh>
    <rPh sb="5" eb="6">
      <t>リテゥ</t>
    </rPh>
    <phoneticPr fontId="1"/>
  </si>
  <si>
    <t>合計</t>
    <rPh sb="0" eb="1">
      <t>ゴウケイ</t>
    </rPh>
    <phoneticPr fontId="1"/>
  </si>
  <si>
    <t>Suez</t>
    <phoneticPr fontId="1"/>
  </si>
  <si>
    <t>Singapore</t>
    <phoneticPr fontId="1"/>
  </si>
  <si>
    <t>Voyage</t>
    <phoneticPr fontId="1"/>
  </si>
  <si>
    <t>Outward</t>
    <phoneticPr fontId="1"/>
  </si>
  <si>
    <t>Homeward</t>
    <phoneticPr fontId="1"/>
  </si>
  <si>
    <t>Round trip total</t>
    <phoneticPr fontId="1"/>
  </si>
  <si>
    <t>距離割合×積み下ろし率</t>
    <rPh sb="0" eb="4">
      <t>キョリ</t>
    </rPh>
    <rPh sb="5" eb="6">
      <t>ツミオロセィ</t>
    </rPh>
    <rPh sb="10" eb="11">
      <t>リテゥ</t>
    </rPh>
    <phoneticPr fontId="1"/>
  </si>
  <si>
    <t>停泊時間(h)</t>
    <rPh sb="0" eb="2">
      <t>テイハク</t>
    </rPh>
    <rPh sb="2" eb="4">
      <t>ジカn</t>
    </rPh>
    <phoneticPr fontId="1"/>
  </si>
  <si>
    <t>行き（神戸ーロッテルダム）</t>
    <rPh sb="0" eb="1">
      <t>イキノ</t>
    </rPh>
    <rPh sb="3" eb="5">
      <t>コウベ</t>
    </rPh>
    <phoneticPr fontId="1"/>
  </si>
  <si>
    <t>Kobe</t>
    <phoneticPr fontId="1"/>
  </si>
  <si>
    <t>Nagoya</t>
    <phoneticPr fontId="1"/>
  </si>
  <si>
    <t>Tokyo</t>
    <phoneticPr fontId="1"/>
  </si>
  <si>
    <t>Shimizu</t>
    <phoneticPr fontId="1"/>
  </si>
  <si>
    <t>Souyhampton</t>
    <phoneticPr fontId="1"/>
  </si>
  <si>
    <t>Rotterdom</t>
    <phoneticPr fontId="1"/>
  </si>
  <si>
    <t>Hamburg</t>
    <phoneticPr fontId="1"/>
  </si>
  <si>
    <t>アジア域内での荷下ろしは一つ前の港からの荷物</t>
    <rPh sb="3" eb="5">
      <t>イキ</t>
    </rPh>
    <rPh sb="7" eb="9">
      <t>ニオロセィ</t>
    </rPh>
    <rPh sb="12" eb="13">
      <t>ヒトツノ</t>
    </rPh>
    <rPh sb="14" eb="15">
      <t>マエノ</t>
    </rPh>
    <rPh sb="16" eb="17">
      <t>ミナト</t>
    </rPh>
    <rPh sb="20" eb="22">
      <t xml:space="preserve">ニモツ </t>
    </rPh>
    <phoneticPr fontId="1"/>
  </si>
  <si>
    <t>欧州域内での荷下ろしは一つ前の港からの荷物</t>
    <rPh sb="0" eb="2">
      <t>オウシュウ</t>
    </rPh>
    <rPh sb="2" eb="4">
      <t>イキ</t>
    </rPh>
    <rPh sb="6" eb="8">
      <t>ニオロセィ</t>
    </rPh>
    <rPh sb="11" eb="12">
      <t>ヒトツノ</t>
    </rPh>
    <rPh sb="13" eb="14">
      <t>マエノ</t>
    </rPh>
    <rPh sb="15" eb="16">
      <t>ミナト</t>
    </rPh>
    <rPh sb="19" eb="21">
      <t xml:space="preserve">ニモツ </t>
    </rPh>
    <phoneticPr fontId="1"/>
  </si>
  <si>
    <t>欧州 での荷下ろしはSingaporeからの荷物</t>
    <rPh sb="0" eb="2">
      <t>オウシュウ</t>
    </rPh>
    <rPh sb="5" eb="7">
      <t>ニオロセィ</t>
    </rPh>
    <rPh sb="22" eb="24">
      <t xml:space="preserve">ニモツ </t>
    </rPh>
    <phoneticPr fontId="1"/>
  </si>
  <si>
    <t>行き（ロッテルダム→神戸）</t>
    <rPh sb="0" eb="1">
      <t>イキノ</t>
    </rPh>
    <rPh sb="10" eb="12">
      <t>コウベ</t>
    </rPh>
    <phoneticPr fontId="1"/>
  </si>
  <si>
    <t>アジアでの荷下ろしはロッテルダムからの荷物</t>
    <rPh sb="5" eb="7">
      <t>ニオロセィ</t>
    </rPh>
    <rPh sb="19" eb="21">
      <t xml:space="preserve">ニモツ </t>
    </rPh>
    <phoneticPr fontId="1"/>
  </si>
  <si>
    <t>運賃は距離に比例する</t>
    <rPh sb="0" eb="2">
      <t>ウンチn</t>
    </rPh>
    <rPh sb="3" eb="5">
      <t>キョリ</t>
    </rPh>
    <rPh sb="6" eb="8">
      <t>ヒレイ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</si>
</sst>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8" xfId="0" applyBorder="1">
      <alignment vertical="center"/>
    </xf>
    <xf numFmtId="0" fontId="0" fillId="0" borderId="15" xfId="0" applyFill="1" applyBorder="1">
      <alignment vertical="center"/>
    </xf>
    <xf numFmtId="0" fontId="0" fillId="0" borderId="19" xfId="0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6" xfId="0" applyBorder="1">
      <alignment vertical="center"/>
    </xf>
    <xf numFmtId="9" fontId="0" fillId="0" borderId="17" xfId="2" applyFont="1" applyBorder="1">
      <alignment vertical="center"/>
    </xf>
    <xf numFmtId="9" fontId="0" fillId="0" borderId="1" xfId="2" applyFont="1" applyBorder="1">
      <alignment vertical="center"/>
    </xf>
    <xf numFmtId="9" fontId="0" fillId="0" borderId="0" xfId="2" applyFont="1" applyBorder="1">
      <alignment vertical="center"/>
    </xf>
    <xf numFmtId="9" fontId="0" fillId="0" borderId="14" xfId="2" applyFont="1" applyBorder="1">
      <alignment vertical="center"/>
    </xf>
    <xf numFmtId="0" fontId="0" fillId="0" borderId="15" xfId="2" applyNumberFormat="1" applyFont="1" applyBorder="1">
      <alignment vertical="center"/>
    </xf>
    <xf numFmtId="0" fontId="0" fillId="0" borderId="19" xfId="2" applyNumberFormat="1" applyFont="1" applyBorder="1">
      <alignment vertical="center"/>
    </xf>
    <xf numFmtId="0" fontId="0" fillId="0" borderId="10" xfId="2" applyNumberFormat="1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4" fillId="0" borderId="2" xfId="0" applyFont="1" applyBorder="1">
      <alignment vertical="center"/>
    </xf>
    <xf numFmtId="0" fontId="0" fillId="0" borderId="21" xfId="0" applyFill="1" applyBorder="1">
      <alignment vertical="center"/>
    </xf>
    <xf numFmtId="9" fontId="0" fillId="0" borderId="15" xfId="2" applyNumberFormat="1" applyFont="1" applyBorder="1">
      <alignment vertical="center"/>
    </xf>
  </cellXfs>
  <cellStyles count="3">
    <cellStyle name="パーセント" xfId="2" builtinId="5"/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mri.go.jp/main/publications/paper/pdf/22/05/03/PNM22050302-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9953-4356-A14B-B505-BEB75FE39168}">
  <dimension ref="B1:L22"/>
  <sheetViews>
    <sheetView tabSelected="1" topLeftCell="I1" workbookViewId="0">
      <selection activeCell="N17" sqref="N17"/>
    </sheetView>
  </sheetViews>
  <sheetFormatPr baseColWidth="10" defaultRowHeight="20"/>
  <cols>
    <col min="3" max="3" width="11.85546875" customWidth="1"/>
    <col min="10" max="10" width="13.5703125" customWidth="1"/>
    <col min="12" max="12" width="37.42578125" customWidth="1"/>
  </cols>
  <sheetData>
    <row r="1" spans="2:12" ht="21" thickBot="1"/>
    <row r="2" spans="2:12" ht="43" thickBot="1">
      <c r="B2" s="7" t="s">
        <v>32</v>
      </c>
      <c r="C2" s="11" t="s">
        <v>9</v>
      </c>
      <c r="D2" s="11" t="s">
        <v>10</v>
      </c>
      <c r="E2" s="11" t="s">
        <v>15</v>
      </c>
      <c r="F2" s="11" t="s">
        <v>37</v>
      </c>
      <c r="G2" s="12" t="s">
        <v>12</v>
      </c>
      <c r="H2" s="8" t="s">
        <v>13</v>
      </c>
      <c r="I2" s="11" t="s">
        <v>28</v>
      </c>
      <c r="J2" s="9" t="s">
        <v>36</v>
      </c>
      <c r="L2" s="38"/>
    </row>
    <row r="3" spans="2:12" ht="21">
      <c r="B3" s="34" t="s">
        <v>33</v>
      </c>
      <c r="C3" s="13" t="s">
        <v>39</v>
      </c>
      <c r="D3" s="17"/>
      <c r="E3" s="14"/>
      <c r="F3" s="17">
        <v>39.799999999999997</v>
      </c>
      <c r="G3" s="14">
        <v>750</v>
      </c>
      <c r="H3" s="17"/>
      <c r="I3" s="14"/>
      <c r="J3" s="17"/>
      <c r="L3" s="38" t="s">
        <v>38</v>
      </c>
    </row>
    <row r="4" spans="2:12">
      <c r="B4" s="35"/>
      <c r="C4" s="15" t="s">
        <v>40</v>
      </c>
      <c r="D4" s="18">
        <v>186</v>
      </c>
      <c r="E4" s="27">
        <f>D4/($D$12)</f>
        <v>1.5956077893111435E-2</v>
      </c>
      <c r="F4" s="18">
        <v>19.600000000000001</v>
      </c>
      <c r="G4" s="16">
        <v>806</v>
      </c>
      <c r="H4" s="18">
        <v>481</v>
      </c>
      <c r="I4" s="27">
        <f>H4/6100</f>
        <v>7.8852459016393442E-2</v>
      </c>
      <c r="J4" s="31">
        <f>E4*I4</f>
        <v>1.2581759781289507E-3</v>
      </c>
      <c r="L4" t="s">
        <v>46</v>
      </c>
    </row>
    <row r="5" spans="2:12">
      <c r="B5" s="35"/>
      <c r="C5" s="15" t="s">
        <v>41</v>
      </c>
      <c r="D5" s="18">
        <v>154</v>
      </c>
      <c r="E5" s="27">
        <f t="shared" ref="E5:E11" si="0">D5/($D$12)</f>
        <v>1.3210946212576135E-2</v>
      </c>
      <c r="F5" s="18">
        <v>43.9</v>
      </c>
      <c r="G5" s="16">
        <v>1579</v>
      </c>
      <c r="H5" s="18">
        <v>1658</v>
      </c>
      <c r="I5" s="27">
        <f t="shared" ref="I5:I11" si="1">H5/6100</f>
        <v>0.27180327868852461</v>
      </c>
      <c r="J5" s="31">
        <f t="shared" ref="J5:J9" si="2">E5*I5</f>
        <v>3.5907784951559399E-3</v>
      </c>
      <c r="L5" t="s">
        <v>48</v>
      </c>
    </row>
    <row r="6" spans="2:12">
      <c r="B6" s="35"/>
      <c r="C6" s="15" t="s">
        <v>42</v>
      </c>
      <c r="D6" s="18">
        <v>98</v>
      </c>
      <c r="E6" s="27">
        <f t="shared" si="0"/>
        <v>8.4069657716393589E-3</v>
      </c>
      <c r="F6" s="18">
        <v>15.5</v>
      </c>
      <c r="G6" s="16">
        <v>893</v>
      </c>
      <c r="H6" s="18">
        <v>596</v>
      </c>
      <c r="I6" s="27">
        <f t="shared" si="1"/>
        <v>9.7704918032786886E-2</v>
      </c>
      <c r="J6" s="31">
        <f t="shared" si="2"/>
        <v>8.2140190162246856E-4</v>
      </c>
    </row>
    <row r="7" spans="2:12">
      <c r="B7" s="35"/>
      <c r="C7" s="15" t="s">
        <v>31</v>
      </c>
      <c r="D7" s="18">
        <v>2852</v>
      </c>
      <c r="E7" s="27">
        <f t="shared" si="0"/>
        <v>0.24465986102770867</v>
      </c>
      <c r="F7" s="18">
        <v>22.1</v>
      </c>
      <c r="G7" s="16">
        <v>1873</v>
      </c>
      <c r="H7" s="18">
        <v>630</v>
      </c>
      <c r="I7" s="27">
        <f t="shared" si="1"/>
        <v>0.10327868852459017</v>
      </c>
      <c r="J7" s="31">
        <f t="shared" si="2"/>
        <v>2.5268149581550242E-2</v>
      </c>
    </row>
    <row r="8" spans="2:12">
      <c r="B8" s="35"/>
      <c r="C8" s="15" t="s">
        <v>30</v>
      </c>
      <c r="D8" s="18">
        <v>4956</v>
      </c>
      <c r="E8" s="27">
        <f t="shared" si="0"/>
        <v>0.42515226902290471</v>
      </c>
      <c r="F8" s="18">
        <v>9.8000000000000007</v>
      </c>
      <c r="G8" s="16"/>
      <c r="H8" s="18"/>
      <c r="I8" s="27">
        <f t="shared" si="1"/>
        <v>0</v>
      </c>
      <c r="J8" s="31">
        <f t="shared" si="2"/>
        <v>0</v>
      </c>
    </row>
    <row r="9" spans="2:12">
      <c r="B9" s="35"/>
      <c r="C9" s="15" t="s">
        <v>20</v>
      </c>
      <c r="D9" s="18">
        <v>89</v>
      </c>
      <c r="E9" s="27">
        <f t="shared" si="0"/>
        <v>7.6348974864888048E-3</v>
      </c>
      <c r="F9" s="18"/>
      <c r="G9" s="16"/>
      <c r="H9" s="18"/>
      <c r="I9" s="27">
        <f t="shared" si="1"/>
        <v>0</v>
      </c>
      <c r="J9" s="31">
        <f t="shared" si="2"/>
        <v>0</v>
      </c>
    </row>
    <row r="10" spans="2:12">
      <c r="B10" s="35"/>
      <c r="C10" s="15" t="s">
        <v>43</v>
      </c>
      <c r="D10" s="18">
        <v>3090</v>
      </c>
      <c r="E10" s="27">
        <f t="shared" si="0"/>
        <v>0.26507677790168999</v>
      </c>
      <c r="F10" s="22">
        <v>28.3</v>
      </c>
      <c r="G10" s="16">
        <v>788</v>
      </c>
      <c r="H10" s="18">
        <v>1627</v>
      </c>
      <c r="I10" s="27">
        <f t="shared" si="1"/>
        <v>0.26672131147540984</v>
      </c>
      <c r="J10" s="31">
        <f>(E8+E9+E10)*I10</f>
        <v>0.18613518648472668</v>
      </c>
    </row>
    <row r="11" spans="2:12" ht="21" thickBot="1">
      <c r="B11" s="35"/>
      <c r="C11" s="40" t="s">
        <v>44</v>
      </c>
      <c r="D11" s="23">
        <v>232</v>
      </c>
      <c r="E11" s="28">
        <f t="shared" si="0"/>
        <v>1.9902204683880931E-2</v>
      </c>
      <c r="F11" s="24">
        <v>21.3</v>
      </c>
      <c r="G11" s="3">
        <v>262</v>
      </c>
      <c r="H11" s="23">
        <v>1858</v>
      </c>
      <c r="I11" s="28">
        <f t="shared" si="1"/>
        <v>0.30459016393442623</v>
      </c>
      <c r="J11" s="32">
        <f>(E8+E9+E10+E11)*I11</f>
        <v>0.21862450901941702</v>
      </c>
    </row>
    <row r="12" spans="2:12" ht="21" thickBot="1">
      <c r="B12" s="36"/>
      <c r="C12" s="21" t="s">
        <v>27</v>
      </c>
      <c r="D12" s="11">
        <f>SUM(D4:D11)</f>
        <v>11657</v>
      </c>
      <c r="E12" s="25">
        <f>SUM(E4:E11)</f>
        <v>1</v>
      </c>
      <c r="F12" s="11">
        <f>SUM(F3:F11)</f>
        <v>200.30000000000004</v>
      </c>
      <c r="G12" s="25">
        <f>SUM(G3:G11)</f>
        <v>6951</v>
      </c>
      <c r="H12" s="11">
        <f>SUM(H3:H11)</f>
        <v>6850</v>
      </c>
      <c r="I12" s="25"/>
      <c r="J12" s="39">
        <f>SUM(J4:J11)</f>
        <v>0.43569820146060134</v>
      </c>
    </row>
    <row r="13" spans="2:12" ht="21">
      <c r="B13" s="34" t="s">
        <v>34</v>
      </c>
      <c r="C13" s="13" t="s">
        <v>44</v>
      </c>
      <c r="D13" s="17"/>
      <c r="E13" s="14"/>
      <c r="F13" s="17"/>
      <c r="G13" s="14"/>
      <c r="H13" s="17"/>
      <c r="I13" s="30"/>
      <c r="J13" s="17"/>
      <c r="L13" s="38" t="s">
        <v>49</v>
      </c>
    </row>
    <row r="14" spans="2:12">
      <c r="B14" s="35"/>
      <c r="C14" s="15" t="s">
        <v>45</v>
      </c>
      <c r="D14" s="18">
        <v>232</v>
      </c>
      <c r="E14" s="27">
        <f>D14/$D$21</f>
        <v>2.0117932708983696E-2</v>
      </c>
      <c r="F14" s="18">
        <v>29.7</v>
      </c>
      <c r="G14" s="16">
        <v>1340</v>
      </c>
      <c r="H14" s="18">
        <v>1343</v>
      </c>
      <c r="I14" s="27">
        <f>H14/6100</f>
        <v>0.2201639344262295</v>
      </c>
      <c r="J14" s="31">
        <f>E14*I14</f>
        <v>4.4292432177319837E-3</v>
      </c>
      <c r="L14" t="s">
        <v>47</v>
      </c>
    </row>
    <row r="15" spans="2:12">
      <c r="B15" s="35"/>
      <c r="C15" s="15" t="s">
        <v>44</v>
      </c>
      <c r="D15" s="18">
        <v>212</v>
      </c>
      <c r="E15" s="27">
        <f t="shared" ref="E15:E20" si="3">D15/$D$21</f>
        <v>1.8383628165105793E-2</v>
      </c>
      <c r="F15" s="18">
        <v>20</v>
      </c>
      <c r="G15" s="16">
        <v>1762</v>
      </c>
      <c r="H15" s="18"/>
      <c r="I15" s="27"/>
      <c r="J15" s="31"/>
      <c r="L15" t="s">
        <v>50</v>
      </c>
    </row>
    <row r="16" spans="2:12">
      <c r="B16" s="35"/>
      <c r="C16" s="15" t="s">
        <v>19</v>
      </c>
      <c r="D16" s="18">
        <v>229</v>
      </c>
      <c r="E16" s="27">
        <f t="shared" si="3"/>
        <v>1.9857787027402013E-2</v>
      </c>
      <c r="F16" s="18">
        <v>18.8</v>
      </c>
      <c r="G16" s="16">
        <v>664</v>
      </c>
      <c r="H16" s="18">
        <v>267</v>
      </c>
      <c r="I16" s="27">
        <f>H16/6100</f>
        <v>4.3770491803278688E-2</v>
      </c>
      <c r="J16" s="31">
        <f>E16*I16</f>
        <v>8.6918510431415364E-4</v>
      </c>
    </row>
    <row r="17" spans="2:12">
      <c r="B17" s="35"/>
      <c r="C17" s="15" t="s">
        <v>20</v>
      </c>
      <c r="D17" s="18">
        <v>3123</v>
      </c>
      <c r="E17" s="27">
        <f t="shared" si="3"/>
        <v>0.27081165452653488</v>
      </c>
      <c r="F17" s="18">
        <v>6.5</v>
      </c>
      <c r="G17" s="16"/>
      <c r="H17" s="18"/>
      <c r="I17" s="27"/>
      <c r="J17" s="31"/>
    </row>
    <row r="18" spans="2:12">
      <c r="B18" s="35"/>
      <c r="C18" s="15" t="s">
        <v>30</v>
      </c>
      <c r="D18" s="18">
        <v>89</v>
      </c>
      <c r="E18" s="27">
        <f t="shared" si="3"/>
        <v>7.717655220256677E-3</v>
      </c>
      <c r="F18" s="18">
        <v>2.2999999999999998</v>
      </c>
      <c r="G18" s="16"/>
      <c r="H18" s="18"/>
      <c r="I18" s="27"/>
      <c r="J18" s="31"/>
    </row>
    <row r="19" spans="2:12">
      <c r="B19" s="35"/>
      <c r="C19" s="15" t="s">
        <v>31</v>
      </c>
      <c r="D19" s="18">
        <v>4972</v>
      </c>
      <c r="E19" s="27">
        <f t="shared" si="3"/>
        <v>0.43114810960804717</v>
      </c>
      <c r="F19" s="18">
        <v>18</v>
      </c>
      <c r="G19" s="16">
        <v>416</v>
      </c>
      <c r="H19" s="18">
        <v>1305</v>
      </c>
      <c r="I19" s="27">
        <f>H19/6100</f>
        <v>0.2139344262295082</v>
      </c>
      <c r="J19" s="41">
        <f>(E16+E17+E18+E19)*I19</f>
        <v>0.15607269579161054</v>
      </c>
    </row>
    <row r="20" spans="2:12" ht="21" thickBot="1">
      <c r="B20" s="35"/>
      <c r="C20" s="40" t="s">
        <v>39</v>
      </c>
      <c r="D20" s="19">
        <v>2675</v>
      </c>
      <c r="E20" s="29">
        <f t="shared" si="3"/>
        <v>0.23196323274366978</v>
      </c>
      <c r="F20" s="19"/>
      <c r="G20" s="4"/>
      <c r="H20" s="19">
        <v>923</v>
      </c>
      <c r="I20" s="29">
        <f>H20/6100</f>
        <v>0.15131147540983605</v>
      </c>
      <c r="J20" s="33">
        <f>(E16+E17+E18+E19+E20)*I20</f>
        <v>0.14548574742839598</v>
      </c>
    </row>
    <row r="21" spans="2:12" ht="21" thickBot="1">
      <c r="B21" s="36"/>
      <c r="C21" s="21" t="s">
        <v>29</v>
      </c>
      <c r="D21" s="11">
        <f>SUM(D13:D20)</f>
        <v>11532</v>
      </c>
      <c r="E21" s="25">
        <f>SUM(E14:E20)</f>
        <v>1</v>
      </c>
      <c r="F21" s="11">
        <f>SUM(F13:F20)</f>
        <v>95.3</v>
      </c>
      <c r="G21" s="25">
        <f>SUM(G13:G20)</f>
        <v>4182</v>
      </c>
      <c r="H21" s="11">
        <f>SUM(H13:H20)</f>
        <v>3838</v>
      </c>
      <c r="I21" s="25"/>
      <c r="J21" s="39">
        <f>SUM(J13:J20)</f>
        <v>0.30685687154205266</v>
      </c>
      <c r="L21" t="s">
        <v>51</v>
      </c>
    </row>
    <row r="22" spans="2:12" ht="54" customHeight="1" thickBot="1">
      <c r="B22" s="10" t="s">
        <v>35</v>
      </c>
      <c r="C22" s="20"/>
      <c r="D22" s="5">
        <v>23179</v>
      </c>
      <c r="E22" s="20"/>
      <c r="F22" s="5">
        <f>F12+F21</f>
        <v>295.60000000000002</v>
      </c>
      <c r="G22" s="26">
        <f>G12+G21</f>
        <v>11133</v>
      </c>
      <c r="H22" s="20">
        <f>H12+H21</f>
        <v>10688</v>
      </c>
      <c r="I22" s="6"/>
      <c r="J22" s="6"/>
    </row>
  </sheetData>
  <mergeCells count="2">
    <mergeCell ref="B3:B12"/>
    <mergeCell ref="B13:B21"/>
  </mergeCells>
  <phoneticPr fontId="1"/>
  <pageMargins left="0.7" right="0.7" top="0.75" bottom="0.75" header="0.3" footer="0.3"/>
  <ignoredErrors>
    <ignoredError sqref="E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7975-ADA0-B148-B5C5-52D21DD0200A}">
  <dimension ref="A1:L23"/>
  <sheetViews>
    <sheetView workbookViewId="0">
      <selection sqref="A1:J21"/>
    </sheetView>
  </sheetViews>
  <sheetFormatPr baseColWidth="10" defaultRowHeight="20"/>
  <cols>
    <col min="2" max="2" width="12.28515625" customWidth="1"/>
    <col min="6" max="6" width="10.5703125" customWidth="1"/>
  </cols>
  <sheetData>
    <row r="1" spans="1:12" ht="68" customHeight="1">
      <c r="B1" t="s">
        <v>9</v>
      </c>
      <c r="C1" t="s">
        <v>10</v>
      </c>
      <c r="D1" t="s">
        <v>15</v>
      </c>
      <c r="E1" t="s">
        <v>11</v>
      </c>
      <c r="F1" s="1" t="s">
        <v>12</v>
      </c>
      <c r="G1" s="1" t="s">
        <v>13</v>
      </c>
      <c r="H1" t="s">
        <v>14</v>
      </c>
      <c r="L1" t="s">
        <v>23</v>
      </c>
    </row>
    <row r="2" spans="1:12">
      <c r="A2" s="37" t="s">
        <v>16</v>
      </c>
      <c r="B2" t="s">
        <v>0</v>
      </c>
      <c r="E2">
        <v>39.799999999999997</v>
      </c>
      <c r="F2">
        <v>750</v>
      </c>
      <c r="L2" t="s">
        <v>24</v>
      </c>
    </row>
    <row r="3" spans="1:12">
      <c r="A3" s="37"/>
      <c r="B3" t="s">
        <v>1</v>
      </c>
      <c r="C3">
        <v>186</v>
      </c>
      <c r="D3">
        <f>C3/$C$10</f>
        <v>1.6280087527352296E-2</v>
      </c>
      <c r="E3">
        <v>19.600000000000001</v>
      </c>
      <c r="F3">
        <v>806</v>
      </c>
      <c r="G3">
        <v>481</v>
      </c>
      <c r="H3">
        <f>G3/$H$10</f>
        <v>7.8852459016393442E-2</v>
      </c>
      <c r="J3">
        <f>D3*H3</f>
        <v>1.283724934533845E-3</v>
      </c>
      <c r="L3" t="s">
        <v>25</v>
      </c>
    </row>
    <row r="4" spans="1:12">
      <c r="A4" s="37"/>
      <c r="B4" t="s">
        <v>2</v>
      </c>
      <c r="C4">
        <v>154</v>
      </c>
      <c r="D4">
        <f t="shared" ref="D4:D9" si="0">C4/$C$10</f>
        <v>1.3479212253829321E-2</v>
      </c>
      <c r="E4">
        <v>43.9</v>
      </c>
      <c r="F4">
        <v>1579</v>
      </c>
      <c r="G4">
        <v>1658</v>
      </c>
      <c r="H4">
        <f t="shared" ref="H4:H9" si="1">G4/$H$10</f>
        <v>0.27180327868852461</v>
      </c>
      <c r="J4">
        <f t="shared" ref="J4:J8" si="2">D4*H4</f>
        <v>3.6636940847293467E-3</v>
      </c>
    </row>
    <row r="5" spans="1:12">
      <c r="A5" s="37"/>
      <c r="B5" t="s">
        <v>3</v>
      </c>
      <c r="C5">
        <v>98</v>
      </c>
      <c r="D5">
        <f t="shared" si="0"/>
        <v>8.5776805251641143E-3</v>
      </c>
      <c r="E5">
        <v>15.5</v>
      </c>
      <c r="F5">
        <v>893</v>
      </c>
      <c r="G5">
        <v>596</v>
      </c>
      <c r="H5">
        <f t="shared" si="1"/>
        <v>9.7704918032786886E-2</v>
      </c>
      <c r="J5">
        <f t="shared" si="2"/>
        <v>8.3808157262259221E-4</v>
      </c>
    </row>
    <row r="6" spans="1:12">
      <c r="A6" s="37"/>
      <c r="B6" t="s">
        <v>4</v>
      </c>
      <c r="C6">
        <v>2852</v>
      </c>
      <c r="D6">
        <f t="shared" si="0"/>
        <v>0.24962800875273522</v>
      </c>
      <c r="E6">
        <v>22.1</v>
      </c>
      <c r="F6">
        <v>1873</v>
      </c>
      <c r="G6">
        <v>630</v>
      </c>
      <c r="H6">
        <f t="shared" si="1"/>
        <v>0.10327868852459017</v>
      </c>
      <c r="J6">
        <f t="shared" si="2"/>
        <v>2.5781253362987408E-2</v>
      </c>
    </row>
    <row r="7" spans="1:12">
      <c r="A7" s="37"/>
      <c r="B7" t="s">
        <v>5</v>
      </c>
      <c r="C7">
        <v>4956</v>
      </c>
      <c r="D7">
        <f t="shared" si="0"/>
        <v>0.43378555798687091</v>
      </c>
      <c r="E7">
        <v>9.8000000000000007</v>
      </c>
      <c r="H7">
        <f t="shared" si="1"/>
        <v>0</v>
      </c>
      <c r="J7">
        <f t="shared" si="2"/>
        <v>0</v>
      </c>
    </row>
    <row r="8" spans="1:12">
      <c r="A8" s="37"/>
      <c r="B8" t="s">
        <v>6</v>
      </c>
      <c r="C8">
        <v>89</v>
      </c>
      <c r="D8">
        <f t="shared" si="0"/>
        <v>7.7899343544857768E-3</v>
      </c>
      <c r="H8">
        <f t="shared" si="1"/>
        <v>0</v>
      </c>
      <c r="J8">
        <f t="shared" si="2"/>
        <v>0</v>
      </c>
    </row>
    <row r="9" spans="1:12">
      <c r="A9" s="37"/>
      <c r="B9" t="s">
        <v>7</v>
      </c>
      <c r="C9">
        <v>3090</v>
      </c>
      <c r="D9">
        <f t="shared" si="0"/>
        <v>0.27045951859956235</v>
      </c>
      <c r="G9">
        <v>1627</v>
      </c>
      <c r="H9">
        <f t="shared" si="1"/>
        <v>0.26672131147540984</v>
      </c>
      <c r="J9">
        <f>(D7+D8+D9)*H9</f>
        <v>0.18991491193456972</v>
      </c>
    </row>
    <row r="10" spans="1:12">
      <c r="A10" s="37"/>
      <c r="B10" t="s">
        <v>8</v>
      </c>
      <c r="C10">
        <v>11425</v>
      </c>
      <c r="D10">
        <f>SUM(D3:D9)</f>
        <v>1</v>
      </c>
      <c r="E10">
        <v>150.6</v>
      </c>
      <c r="F10">
        <v>5899</v>
      </c>
      <c r="G10">
        <v>4992</v>
      </c>
      <c r="H10">
        <v>6100</v>
      </c>
      <c r="I10">
        <f>SUM(H3:H9)</f>
        <v>0.818360655737705</v>
      </c>
      <c r="J10">
        <f>SUM(J3:J9)</f>
        <v>0.2214816658894429</v>
      </c>
    </row>
    <row r="12" spans="1:12">
      <c r="B12" t="s">
        <v>7</v>
      </c>
      <c r="H12" t="s">
        <v>14</v>
      </c>
    </row>
    <row r="13" spans="1:12">
      <c r="B13" t="s">
        <v>17</v>
      </c>
      <c r="C13">
        <v>232</v>
      </c>
      <c r="D13">
        <f>C13/$C$10</f>
        <v>2.0306345733041575E-2</v>
      </c>
      <c r="G13">
        <v>1858</v>
      </c>
      <c r="H13">
        <f>G13/$H$10</f>
        <v>0.30459016393442623</v>
      </c>
      <c r="J13">
        <f>D13*H13</f>
        <v>6.18511317573627E-3</v>
      </c>
    </row>
    <row r="14" spans="1:12">
      <c r="B14" t="s">
        <v>18</v>
      </c>
      <c r="C14">
        <v>212</v>
      </c>
      <c r="D14">
        <f t="shared" ref="D14:D20" si="3">C14/$C$10</f>
        <v>1.8555798687089717E-2</v>
      </c>
      <c r="G14">
        <v>1343</v>
      </c>
      <c r="H14">
        <f t="shared" ref="H14:H20" si="4">G14/$H$10</f>
        <v>0.2201639344262295</v>
      </c>
      <c r="J14">
        <f>D14*H14</f>
        <v>4.0853176453707358E-3</v>
      </c>
    </row>
    <row r="15" spans="1:12">
      <c r="B15" t="s">
        <v>17</v>
      </c>
      <c r="C15">
        <v>224</v>
      </c>
      <c r="D15">
        <f t="shared" si="3"/>
        <v>1.9606126914660831E-2</v>
      </c>
      <c r="H15">
        <f t="shared" si="4"/>
        <v>0</v>
      </c>
    </row>
    <row r="16" spans="1:12">
      <c r="B16" t="s">
        <v>19</v>
      </c>
      <c r="C16">
        <v>229</v>
      </c>
      <c r="D16">
        <f t="shared" si="3"/>
        <v>2.0043763676148796E-2</v>
      </c>
      <c r="G16">
        <v>267</v>
      </c>
      <c r="H16">
        <f t="shared" si="4"/>
        <v>4.3770491803278688E-2</v>
      </c>
      <c r="J16">
        <f>D16*H16</f>
        <v>8.7732539369372593E-4</v>
      </c>
    </row>
    <row r="17" spans="1:10">
      <c r="B17" t="s">
        <v>20</v>
      </c>
      <c r="C17">
        <v>3123</v>
      </c>
      <c r="D17">
        <f t="shared" si="3"/>
        <v>0.27334792122538293</v>
      </c>
      <c r="H17">
        <f t="shared" si="4"/>
        <v>0</v>
      </c>
    </row>
    <row r="18" spans="1:10">
      <c r="B18" t="s">
        <v>21</v>
      </c>
      <c r="C18">
        <v>89</v>
      </c>
      <c r="D18">
        <f t="shared" si="3"/>
        <v>7.7899343544857768E-3</v>
      </c>
      <c r="H18">
        <f t="shared" si="4"/>
        <v>0</v>
      </c>
    </row>
    <row r="19" spans="1:10">
      <c r="B19" t="s">
        <v>22</v>
      </c>
      <c r="C19">
        <v>4972</v>
      </c>
      <c r="D19">
        <f t="shared" si="3"/>
        <v>0.43518599562363236</v>
      </c>
      <c r="G19">
        <v>1305</v>
      </c>
      <c r="H19">
        <f t="shared" si="4"/>
        <v>0.2139344262295082</v>
      </c>
      <c r="J19">
        <f>(D16+D17+D18+D19)*H19</f>
        <v>0.15753438318326934</v>
      </c>
    </row>
    <row r="20" spans="1:10">
      <c r="B20" t="s">
        <v>0</v>
      </c>
      <c r="C20">
        <v>2675</v>
      </c>
      <c r="D20">
        <f t="shared" si="3"/>
        <v>0.23413566739606126</v>
      </c>
      <c r="G20">
        <v>923</v>
      </c>
      <c r="H20">
        <f t="shared" si="4"/>
        <v>0.15131147540983605</v>
      </c>
      <c r="J20">
        <f>(D16+D17+D18+D19+D20)*H20</f>
        <v>0.14684828353122645</v>
      </c>
    </row>
    <row r="21" spans="1:10">
      <c r="B21" t="s">
        <v>8</v>
      </c>
      <c r="C21">
        <f>SUM(C13:C20)</f>
        <v>11756</v>
      </c>
      <c r="G21">
        <f>SUM(G13:G20)</f>
        <v>5696</v>
      </c>
      <c r="I21">
        <f>AVERAGE(H13+H14+H16+H19+H20)</f>
        <v>0.93377049180327865</v>
      </c>
      <c r="J21">
        <f>SUM(J13:J20)</f>
        <v>0.31553042292929656</v>
      </c>
    </row>
    <row r="23" spans="1:10">
      <c r="A23" s="2" t="s">
        <v>26</v>
      </c>
    </row>
  </sheetData>
  <mergeCells count="1">
    <mergeCell ref="A2:A10"/>
  </mergeCells>
  <phoneticPr fontId="1"/>
  <hyperlinks>
    <hyperlink ref="A23" r:id="rId1" xr:uid="{C2B06728-CE94-124B-9356-501CF6ACEC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3099-B772-DC45-8362-770E37747865}">
  <dimension ref="A1:K21"/>
  <sheetViews>
    <sheetView workbookViewId="0">
      <selection sqref="A1:K21"/>
    </sheetView>
  </sheetViews>
  <sheetFormatPr baseColWidth="10" defaultRowHeight="20"/>
  <sheetData>
    <row r="1" spans="1:11" ht="42">
      <c r="B1" t="s">
        <v>9</v>
      </c>
      <c r="C1" t="s">
        <v>10</v>
      </c>
      <c r="D1" t="s">
        <v>15</v>
      </c>
      <c r="E1" t="s">
        <v>11</v>
      </c>
      <c r="F1" s="1" t="s">
        <v>12</v>
      </c>
      <c r="G1" s="1" t="s">
        <v>13</v>
      </c>
      <c r="H1" t="s">
        <v>14</v>
      </c>
    </row>
    <row r="2" spans="1:11">
      <c r="A2" s="37" t="s">
        <v>16</v>
      </c>
      <c r="B2" t="s">
        <v>0</v>
      </c>
      <c r="E2">
        <v>39.799999999999997</v>
      </c>
      <c r="F2">
        <v>750</v>
      </c>
    </row>
    <row r="3" spans="1:11">
      <c r="A3" s="37"/>
      <c r="B3" t="s">
        <v>1</v>
      </c>
      <c r="C3">
        <v>186</v>
      </c>
      <c r="D3">
        <f>C3/($C$10+$C$13)</f>
        <v>1.5956077893111435E-2</v>
      </c>
      <c r="E3">
        <v>19.600000000000001</v>
      </c>
      <c r="F3">
        <v>806</v>
      </c>
      <c r="G3">
        <v>481</v>
      </c>
      <c r="H3">
        <f>G3/$H$10</f>
        <v>7.8852459016393442E-2</v>
      </c>
      <c r="J3">
        <f>D3*H3</f>
        <v>1.2581759781289507E-3</v>
      </c>
    </row>
    <row r="4" spans="1:11">
      <c r="A4" s="37"/>
      <c r="B4" t="s">
        <v>2</v>
      </c>
      <c r="C4">
        <v>154</v>
      </c>
      <c r="D4">
        <f t="shared" ref="D4:D9" si="0">C4/($C$10+$C$13)</f>
        <v>1.3210946212576135E-2</v>
      </c>
      <c r="E4">
        <v>43.9</v>
      </c>
      <c r="F4">
        <v>1579</v>
      </c>
      <c r="G4">
        <v>1658</v>
      </c>
      <c r="H4">
        <f t="shared" ref="H4:H9" si="1">G4/$H$10</f>
        <v>0.27180327868852461</v>
      </c>
      <c r="J4">
        <f t="shared" ref="J4:J8" si="2">D4*H4</f>
        <v>3.5907784951559399E-3</v>
      </c>
    </row>
    <row r="5" spans="1:11">
      <c r="A5" s="37"/>
      <c r="B5" t="s">
        <v>3</v>
      </c>
      <c r="C5">
        <v>98</v>
      </c>
      <c r="D5">
        <f t="shared" si="0"/>
        <v>8.4069657716393589E-3</v>
      </c>
      <c r="E5">
        <v>15.5</v>
      </c>
      <c r="F5">
        <v>893</v>
      </c>
      <c r="G5">
        <v>596</v>
      </c>
      <c r="H5">
        <f t="shared" si="1"/>
        <v>9.7704918032786886E-2</v>
      </c>
      <c r="J5">
        <f t="shared" si="2"/>
        <v>8.2140190162246856E-4</v>
      </c>
    </row>
    <row r="6" spans="1:11">
      <c r="A6" s="37"/>
      <c r="B6" t="s">
        <v>4</v>
      </c>
      <c r="C6">
        <v>2852</v>
      </c>
      <c r="D6">
        <f t="shared" si="0"/>
        <v>0.24465986102770867</v>
      </c>
      <c r="E6">
        <v>22.1</v>
      </c>
      <c r="F6">
        <v>1873</v>
      </c>
      <c r="G6">
        <v>630</v>
      </c>
      <c r="H6">
        <f t="shared" si="1"/>
        <v>0.10327868852459017</v>
      </c>
      <c r="J6">
        <f t="shared" si="2"/>
        <v>2.5268149581550242E-2</v>
      </c>
    </row>
    <row r="7" spans="1:11">
      <c r="A7" s="37"/>
      <c r="B7" t="s">
        <v>5</v>
      </c>
      <c r="C7">
        <v>4956</v>
      </c>
      <c r="D7">
        <f t="shared" si="0"/>
        <v>0.42515226902290471</v>
      </c>
      <c r="E7">
        <v>9.8000000000000007</v>
      </c>
      <c r="H7">
        <f t="shared" si="1"/>
        <v>0</v>
      </c>
      <c r="J7">
        <f t="shared" si="2"/>
        <v>0</v>
      </c>
    </row>
    <row r="8" spans="1:11">
      <c r="A8" s="37"/>
      <c r="B8" t="s">
        <v>6</v>
      </c>
      <c r="C8">
        <v>89</v>
      </c>
      <c r="D8">
        <f t="shared" si="0"/>
        <v>7.6348974864888048E-3</v>
      </c>
      <c r="H8">
        <f t="shared" si="1"/>
        <v>0</v>
      </c>
      <c r="J8">
        <f t="shared" si="2"/>
        <v>0</v>
      </c>
    </row>
    <row r="9" spans="1:11">
      <c r="A9" s="37"/>
      <c r="B9" t="s">
        <v>7</v>
      </c>
      <c r="C9">
        <v>3090</v>
      </c>
      <c r="D9">
        <f t="shared" si="0"/>
        <v>0.26507677790168999</v>
      </c>
      <c r="G9">
        <v>1627</v>
      </c>
      <c r="H9">
        <f t="shared" si="1"/>
        <v>0.26672131147540984</v>
      </c>
      <c r="J9">
        <f>(D7+D8+D9)*H9</f>
        <v>0.18613518648472668</v>
      </c>
    </row>
    <row r="10" spans="1:11">
      <c r="A10" s="37"/>
      <c r="B10" t="s">
        <v>8</v>
      </c>
      <c r="C10">
        <v>11425</v>
      </c>
      <c r="D10">
        <f>SUM(D3:D9)</f>
        <v>0.98009779531611918</v>
      </c>
      <c r="E10">
        <v>150.6</v>
      </c>
      <c r="F10">
        <v>5899</v>
      </c>
      <c r="G10">
        <v>4992</v>
      </c>
      <c r="H10">
        <v>6100</v>
      </c>
      <c r="I10">
        <f>SUM(H3:H9)</f>
        <v>0.818360655737705</v>
      </c>
      <c r="J10">
        <f>SUM(J3:J9)</f>
        <v>0.2170736924411843</v>
      </c>
      <c r="K10">
        <f>SUM(J3,J4,J5,J6,J9,J13)</f>
        <v>0.43582129884901777</v>
      </c>
    </row>
    <row r="12" spans="1:11">
      <c r="B12" t="s">
        <v>7</v>
      </c>
      <c r="H12" t="s">
        <v>14</v>
      </c>
    </row>
    <row r="13" spans="1:11">
      <c r="B13" t="s">
        <v>17</v>
      </c>
      <c r="C13">
        <v>232</v>
      </c>
      <c r="D13">
        <f>C13/$C$10</f>
        <v>2.0306345733041575E-2</v>
      </c>
      <c r="G13">
        <v>1858</v>
      </c>
      <c r="H13">
        <f>G13/$H$10</f>
        <v>0.30459016393442623</v>
      </c>
      <c r="J13">
        <f>(D7+D8+D9+D13)*H13</f>
        <v>0.2187476064078335</v>
      </c>
    </row>
    <row r="14" spans="1:11">
      <c r="B14" t="s">
        <v>18</v>
      </c>
      <c r="C14">
        <v>212</v>
      </c>
      <c r="D14">
        <f t="shared" ref="D14:D20" si="3">C14/$C$10</f>
        <v>1.8555798687089717E-2</v>
      </c>
      <c r="G14">
        <v>1343</v>
      </c>
      <c r="H14">
        <f t="shared" ref="H14:H20" si="4">G14/$H$10</f>
        <v>0.2201639344262295</v>
      </c>
      <c r="J14">
        <f>D14*H14</f>
        <v>4.0853176453707358E-3</v>
      </c>
    </row>
    <row r="15" spans="1:11">
      <c r="B15" t="s">
        <v>17</v>
      </c>
      <c r="C15">
        <v>224</v>
      </c>
      <c r="D15">
        <f t="shared" si="3"/>
        <v>1.9606126914660831E-2</v>
      </c>
      <c r="H15">
        <f t="shared" si="4"/>
        <v>0</v>
      </c>
    </row>
    <row r="16" spans="1:11">
      <c r="B16" t="s">
        <v>19</v>
      </c>
      <c r="C16">
        <v>229</v>
      </c>
      <c r="D16">
        <f t="shared" si="3"/>
        <v>2.0043763676148796E-2</v>
      </c>
      <c r="G16">
        <v>267</v>
      </c>
      <c r="H16">
        <f t="shared" si="4"/>
        <v>4.3770491803278688E-2</v>
      </c>
      <c r="J16">
        <f>D16*H16</f>
        <v>8.7732539369372593E-4</v>
      </c>
    </row>
    <row r="17" spans="2:11">
      <c r="B17" t="s">
        <v>20</v>
      </c>
      <c r="C17">
        <v>3123</v>
      </c>
      <c r="D17">
        <f t="shared" si="3"/>
        <v>0.27334792122538293</v>
      </c>
      <c r="H17">
        <f t="shared" si="4"/>
        <v>0</v>
      </c>
    </row>
    <row r="18" spans="2:11">
      <c r="B18" t="s">
        <v>21</v>
      </c>
      <c r="C18">
        <v>89</v>
      </c>
      <c r="D18">
        <f t="shared" si="3"/>
        <v>7.7899343544857768E-3</v>
      </c>
      <c r="H18">
        <f t="shared" si="4"/>
        <v>0</v>
      </c>
    </row>
    <row r="19" spans="2:11">
      <c r="B19" t="s">
        <v>22</v>
      </c>
      <c r="C19">
        <v>4972</v>
      </c>
      <c r="D19">
        <f t="shared" si="3"/>
        <v>0.43518599562363236</v>
      </c>
      <c r="G19">
        <v>1305</v>
      </c>
      <c r="H19">
        <f t="shared" si="4"/>
        <v>0.2139344262295082</v>
      </c>
      <c r="J19">
        <f>(D16+D17+D18+D19)*H19</f>
        <v>0.15753438318326934</v>
      </c>
    </row>
    <row r="20" spans="2:11">
      <c r="B20" t="s">
        <v>0</v>
      </c>
      <c r="C20">
        <v>2675</v>
      </c>
      <c r="D20">
        <f t="shared" si="3"/>
        <v>0.23413566739606126</v>
      </c>
      <c r="G20">
        <v>923</v>
      </c>
      <c r="H20">
        <f t="shared" si="4"/>
        <v>0.15131147540983605</v>
      </c>
      <c r="J20">
        <f>(D16+D17+D18+D19+D20)*H20</f>
        <v>0.14684828353122645</v>
      </c>
    </row>
    <row r="21" spans="2:11">
      <c r="B21" t="s">
        <v>8</v>
      </c>
      <c r="C21">
        <f>SUM(C13:C20)</f>
        <v>11756</v>
      </c>
      <c r="G21">
        <f>SUM(G13:G20)</f>
        <v>5696</v>
      </c>
      <c r="I21">
        <f>AVERAGE(H13+H14+H16+H19+H20)</f>
        <v>0.93377049180327865</v>
      </c>
      <c r="J21">
        <f>SUM(J13:J20)</f>
        <v>0.52809291616139376</v>
      </c>
      <c r="K21">
        <f>SUM(J14:J20)</f>
        <v>0.30934530975356023</v>
      </c>
    </row>
  </sheetData>
  <mergeCells count="1">
    <mergeCell ref="A2:A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説明用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2019-11-21T04:28:21Z</dcterms:created>
  <dcterms:modified xsi:type="dcterms:W3CDTF">2019-11-21T06:45:07Z</dcterms:modified>
</cp:coreProperties>
</file>