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drawings/drawing9.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bookViews>
    <workbookView xWindow="165" yWindow="180" windowWidth="15435" windowHeight="9360" tabRatio="972"/>
  </bookViews>
  <sheets>
    <sheet name="main" sheetId="10" r:id="rId1"/>
    <sheet name="Permanent Actions" sheetId="2" r:id="rId2"/>
    <sheet name="Variable Actions" sheetId="3" r:id="rId3"/>
    <sheet name="1. New Model" sheetId="4" r:id="rId4"/>
    <sheet name="2. Define" sheetId="6" r:id="rId5"/>
    <sheet name="3. Assign" sheetId="5" r:id="rId6"/>
    <sheet name="4. Analysis" sheetId="7" r:id="rId7"/>
    <sheet name="5. Display" sheetId="8" r:id="rId8"/>
    <sheet name="6. Design" sheetId="9" r:id="rId9"/>
  </sheets>
  <definedNames>
    <definedName name="_xlnm.Print_Area" localSheetId="3">'1. New Model'!$A$1:$P$51</definedName>
    <definedName name="_xlnm.Print_Area" localSheetId="4">'2. Define'!$A$1:$P$829</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26" i="8" l="1"/>
  <c r="J202" i="8"/>
  <c r="J203" i="8"/>
  <c r="J204" i="8"/>
  <c r="J201" i="8"/>
  <c r="J205" i="8" s="1"/>
  <c r="I202" i="8"/>
  <c r="I203" i="8"/>
  <c r="I204" i="8"/>
  <c r="I201" i="8"/>
  <c r="I205" i="8" s="1"/>
  <c r="M194" i="8"/>
  <c r="M193" i="8"/>
  <c r="M192" i="8"/>
  <c r="M191" i="8"/>
  <c r="G192" i="8"/>
  <c r="G193" i="8"/>
  <c r="G194" i="8"/>
  <c r="G191" i="8"/>
  <c r="H141" i="8" l="1"/>
  <c r="H140" i="8"/>
  <c r="D64" i="8" l="1"/>
  <c r="G127" i="8" s="1"/>
  <c r="F141" i="8" s="1"/>
  <c r="G104" i="8" l="1"/>
  <c r="J140" i="8" s="1"/>
  <c r="G105" i="8"/>
  <c r="J141" i="8" s="1"/>
  <c r="G126" i="8"/>
  <c r="F140" i="8" s="1"/>
  <c r="M811" i="6"/>
  <c r="M806" i="6"/>
  <c r="M804" i="6"/>
  <c r="J470" i="6"/>
  <c r="J472" i="6" s="1"/>
  <c r="J415" i="6"/>
  <c r="J414" i="6"/>
  <c r="J413" i="6"/>
  <c r="J412" i="6"/>
  <c r="K394" i="6"/>
  <c r="M392" i="6" s="1"/>
  <c r="J393" i="6"/>
  <c r="I392" i="6"/>
  <c r="O293" i="6"/>
  <c r="N293" i="6"/>
  <c r="O292" i="6"/>
  <c r="N292" i="6"/>
  <c r="O291" i="6"/>
  <c r="N291" i="6"/>
  <c r="O290" i="6"/>
  <c r="N290" i="6"/>
  <c r="L392" i="6" l="1"/>
  <c r="M812" i="6"/>
  <c r="D14" i="3"/>
  <c r="C14" i="3"/>
  <c r="C13" i="3"/>
  <c r="C12" i="3"/>
  <c r="C11" i="3"/>
  <c r="D10" i="3"/>
  <c r="C10" i="3"/>
  <c r="H85" i="2"/>
  <c r="I85" i="2" s="1"/>
  <c r="H84" i="2"/>
  <c r="I84" i="2" s="1"/>
  <c r="H83" i="2"/>
  <c r="I83" i="2" s="1"/>
  <c r="H82" i="2"/>
  <c r="I82" i="2" s="1"/>
  <c r="H81" i="2"/>
  <c r="I81" i="2" s="1"/>
  <c r="H80" i="2"/>
  <c r="I80" i="2" s="1"/>
  <c r="H79" i="2"/>
  <c r="I79" i="2" s="1"/>
  <c r="G79" i="2"/>
  <c r="H78" i="2"/>
  <c r="G78" i="2"/>
  <c r="I78" i="2" s="1"/>
  <c r="I74" i="2"/>
  <c r="H74" i="2"/>
  <c r="I73" i="2"/>
  <c r="H73" i="2"/>
  <c r="I72" i="2"/>
  <c r="H72" i="2"/>
  <c r="I71" i="2"/>
  <c r="H71" i="2"/>
  <c r="H70" i="2"/>
  <c r="G70" i="2"/>
  <c r="I70" i="2" s="1"/>
  <c r="I76" i="2" s="1"/>
  <c r="I67" i="2"/>
  <c r="H61" i="2"/>
  <c r="I61" i="2" s="1"/>
  <c r="H60" i="2"/>
  <c r="I60" i="2" s="1"/>
  <c r="H59" i="2"/>
  <c r="I59" i="2" s="1"/>
  <c r="H58" i="2"/>
  <c r="I58" i="2" s="1"/>
  <c r="H57" i="2"/>
  <c r="I57" i="2" s="1"/>
  <c r="H56" i="2"/>
  <c r="I56" i="2" s="1"/>
  <c r="H55" i="2"/>
  <c r="I55" i="2" s="1"/>
  <c r="I63" i="2" s="1"/>
  <c r="I50" i="2"/>
  <c r="I49" i="2"/>
  <c r="I48" i="2"/>
  <c r="I47" i="2"/>
  <c r="I46" i="2"/>
  <c r="I45" i="2"/>
  <c r="I44" i="2"/>
  <c r="I43" i="2"/>
  <c r="I42" i="2"/>
  <c r="I41" i="2"/>
  <c r="I40" i="2"/>
  <c r="I39" i="2"/>
  <c r="I38" i="2"/>
  <c r="I37" i="2"/>
  <c r="I36" i="2"/>
  <c r="I35" i="2"/>
  <c r="I34" i="2"/>
  <c r="I33" i="2"/>
  <c r="I32" i="2"/>
  <c r="I31" i="2"/>
  <c r="I30" i="2"/>
  <c r="J26" i="2"/>
  <c r="I26" i="2"/>
  <c r="H26" i="2"/>
  <c r="I25" i="2"/>
  <c r="J25" i="2" s="1"/>
  <c r="H25" i="2"/>
  <c r="I24" i="2"/>
  <c r="H24" i="2"/>
  <c r="J24" i="2" s="1"/>
  <c r="I23" i="2"/>
  <c r="J23" i="2" s="1"/>
  <c r="I11" i="2"/>
  <c r="H11" i="2"/>
  <c r="I10" i="2"/>
  <c r="H10" i="2"/>
  <c r="I9" i="2"/>
  <c r="H9" i="2"/>
  <c r="I8" i="2"/>
  <c r="I18" i="2" s="1"/>
  <c r="H8" i="2"/>
  <c r="I86" i="2" l="1"/>
  <c r="J27" i="2"/>
  <c r="J49" i="2" l="1"/>
  <c r="J47" i="2"/>
  <c r="J45" i="2"/>
  <c r="J43" i="2"/>
  <c r="J41" i="2"/>
  <c r="J39" i="2"/>
  <c r="J37" i="2"/>
  <c r="J35" i="2"/>
  <c r="J33" i="2"/>
  <c r="J31" i="2"/>
  <c r="J50" i="2"/>
  <c r="J48" i="2"/>
  <c r="J46" i="2"/>
  <c r="J44" i="2"/>
  <c r="J42" i="2"/>
  <c r="J40" i="2"/>
  <c r="J38" i="2"/>
  <c r="J36" i="2"/>
  <c r="J34" i="2"/>
  <c r="J32" i="2"/>
  <c r="J30" i="2"/>
</calcChain>
</file>

<file path=xl/comments1.xml><?xml version="1.0" encoding="utf-8"?>
<comments xmlns="http://schemas.openxmlformats.org/spreadsheetml/2006/main">
  <authors>
    <author>Author</author>
  </authors>
  <commentList>
    <comment ref="B5" authorId="0">
      <text>
        <r>
          <rPr>
            <b/>
            <sz val="9"/>
            <color indexed="81"/>
            <rFont val="Tahoma"/>
            <family val="2"/>
          </rPr>
          <t>Author:</t>
        </r>
        <r>
          <rPr>
            <sz val="9"/>
            <color indexed="81"/>
            <rFont val="Tahoma"/>
            <family val="2"/>
          </rPr>
          <t xml:space="preserve">
As per Table 6.1
</t>
        </r>
      </text>
    </comment>
    <comment ref="B6" authorId="0">
      <text>
        <r>
          <rPr>
            <b/>
            <sz val="9"/>
            <color indexed="81"/>
            <rFont val="Tahoma"/>
            <family val="2"/>
          </rPr>
          <t>Author:</t>
        </r>
        <r>
          <rPr>
            <sz val="9"/>
            <color indexed="81"/>
            <rFont val="Tahoma"/>
            <family val="2"/>
          </rPr>
          <t xml:space="preserve">
As per Table 6.2
</t>
        </r>
      </text>
    </comment>
  </commentList>
</comments>
</file>

<file path=xl/sharedStrings.xml><?xml version="1.0" encoding="utf-8"?>
<sst xmlns="http://schemas.openxmlformats.org/spreadsheetml/2006/main" count="1199" uniqueCount="684">
  <si>
    <t>Permanent Actions Calculation</t>
  </si>
  <si>
    <t>Floor finishing load on slab(KN/m2)</t>
  </si>
  <si>
    <t>Material</t>
  </si>
  <si>
    <t>unit weght (KN/m3)</t>
  </si>
  <si>
    <t>Layer</t>
  </si>
  <si>
    <t>thickness (cm)</t>
  </si>
  <si>
    <t>load (KN/m2)</t>
  </si>
  <si>
    <t>Cement screed</t>
  </si>
  <si>
    <t>Floor finish</t>
  </si>
  <si>
    <t>PVC</t>
  </si>
  <si>
    <t>Key</t>
  </si>
  <si>
    <t>Cement Mortar</t>
  </si>
  <si>
    <t>Floor Plaster</t>
  </si>
  <si>
    <t>Filled by the User</t>
  </si>
  <si>
    <t>Gypsum Mortar</t>
  </si>
  <si>
    <t>Ceiling Plaster L1</t>
  </si>
  <si>
    <t>Cement mortar</t>
  </si>
  <si>
    <t>Programme calculated</t>
  </si>
  <si>
    <t>Lime Mortar</t>
  </si>
  <si>
    <t>Ceiling Plaster L2</t>
  </si>
  <si>
    <t>Final result</t>
  </si>
  <si>
    <t>Marbel</t>
  </si>
  <si>
    <t>Ceiling</t>
  </si>
  <si>
    <t>Ceramic</t>
  </si>
  <si>
    <t>Porcelain</t>
  </si>
  <si>
    <t>asphalt</t>
  </si>
  <si>
    <t>Parquet</t>
  </si>
  <si>
    <t>Terrazzo</t>
  </si>
  <si>
    <r>
      <t>Total G</t>
    </r>
    <r>
      <rPr>
        <b/>
        <vertAlign val="subscript"/>
        <sz val="14"/>
        <color theme="0"/>
        <rFont val="Calibri"/>
        <family val="2"/>
        <scheme val="minor"/>
      </rPr>
      <t xml:space="preserve">k </t>
    </r>
    <r>
      <rPr>
        <b/>
        <sz val="14"/>
        <color theme="0"/>
        <rFont val="Calibri"/>
        <family val="2"/>
        <scheme val="minor"/>
      </rPr>
      <t>=</t>
    </r>
  </si>
  <si>
    <t>Partition load on Slab (KN/m2)</t>
  </si>
  <si>
    <t>Height(m)</t>
  </si>
  <si>
    <t>load (KN/m)</t>
  </si>
  <si>
    <t>Solid Brick</t>
  </si>
  <si>
    <t>Wall Block</t>
  </si>
  <si>
    <t>HCB</t>
  </si>
  <si>
    <t>Perfurated Brick</t>
  </si>
  <si>
    <t>Plastering 1</t>
  </si>
  <si>
    <t>Plastering 2</t>
  </si>
  <si>
    <t>Plastering 3</t>
  </si>
  <si>
    <r>
      <t>Total G</t>
    </r>
    <r>
      <rPr>
        <b/>
        <vertAlign val="subscript"/>
        <sz val="14"/>
        <rFont val="Calibri"/>
        <family val="2"/>
        <scheme val="minor"/>
      </rPr>
      <t xml:space="preserve">k </t>
    </r>
    <r>
      <rPr>
        <b/>
        <sz val="14"/>
        <rFont val="Calibri"/>
        <family val="2"/>
        <scheme val="minor"/>
      </rPr>
      <t>=</t>
    </r>
  </si>
  <si>
    <t>Slab Id</t>
  </si>
  <si>
    <t>Partition Length</t>
  </si>
  <si>
    <t>Slab Length</t>
  </si>
  <si>
    <t>Slab Width</t>
  </si>
  <si>
    <t>Area</t>
  </si>
  <si>
    <t>Wall load on Beam (KN/m)</t>
  </si>
  <si>
    <t>thickness</t>
  </si>
  <si>
    <t>unit weght</t>
  </si>
  <si>
    <t>Exterior Plaster 1</t>
  </si>
  <si>
    <t>Exterior Plaster 2</t>
  </si>
  <si>
    <t>Exterior Plaster 3</t>
  </si>
  <si>
    <t>interior Plaster 1</t>
  </si>
  <si>
    <t>interior Plaster 2</t>
  </si>
  <si>
    <t>interior Plaster 3</t>
  </si>
  <si>
    <t>Stair loads (KN/m2)</t>
  </si>
  <si>
    <t>Riser Height</t>
  </si>
  <si>
    <t>Slab thickness</t>
  </si>
  <si>
    <t>Tread Width</t>
  </si>
  <si>
    <t>Stair inclination</t>
  </si>
  <si>
    <t xml:space="preserve">load </t>
  </si>
  <si>
    <t>RC Self weight</t>
  </si>
  <si>
    <t>RC</t>
  </si>
  <si>
    <t>Soffit Plastering 1</t>
  </si>
  <si>
    <t>Soffit Plastering 2</t>
  </si>
  <si>
    <r>
      <t>Total G</t>
    </r>
    <r>
      <rPr>
        <b/>
        <vertAlign val="subscript"/>
        <sz val="14"/>
        <color theme="0"/>
        <rFont val="Calibri"/>
        <family val="2"/>
        <scheme val="minor"/>
      </rPr>
      <t xml:space="preserve">k </t>
    </r>
    <r>
      <rPr>
        <b/>
        <sz val="14"/>
        <color theme="0"/>
        <rFont val="Calibri"/>
        <family val="2"/>
        <scheme val="minor"/>
      </rPr>
      <t>on floor &amp; Landing slab</t>
    </r>
    <r>
      <rPr>
        <b/>
        <vertAlign val="subscript"/>
        <sz val="14"/>
        <color theme="0"/>
        <rFont val="Calibri"/>
        <family val="2"/>
        <scheme val="minor"/>
      </rPr>
      <t xml:space="preserve"> </t>
    </r>
    <r>
      <rPr>
        <b/>
        <sz val="14"/>
        <color theme="0"/>
        <rFont val="Calibri"/>
        <family val="2"/>
        <scheme val="minor"/>
      </rPr>
      <t>=</t>
    </r>
  </si>
  <si>
    <t>Steps</t>
  </si>
  <si>
    <t>Tread Finishing</t>
  </si>
  <si>
    <t>Tread mortar</t>
  </si>
  <si>
    <t>Riser Finishing</t>
  </si>
  <si>
    <t>Riser mortar</t>
  </si>
  <si>
    <r>
      <t>Total G</t>
    </r>
    <r>
      <rPr>
        <b/>
        <vertAlign val="subscript"/>
        <sz val="14"/>
        <color theme="0"/>
        <rFont val="Calibri"/>
        <family val="2"/>
        <scheme val="minor"/>
      </rPr>
      <t xml:space="preserve">k </t>
    </r>
    <r>
      <rPr>
        <b/>
        <sz val="14"/>
        <color theme="0"/>
        <rFont val="Calibri"/>
        <family val="2"/>
        <scheme val="minor"/>
      </rPr>
      <t>on inclined slab</t>
    </r>
    <r>
      <rPr>
        <b/>
        <vertAlign val="subscript"/>
        <sz val="14"/>
        <color theme="0"/>
        <rFont val="Calibri"/>
        <family val="2"/>
        <scheme val="minor"/>
      </rPr>
      <t xml:space="preserve"> </t>
    </r>
    <r>
      <rPr>
        <b/>
        <sz val="14"/>
        <color theme="0"/>
        <rFont val="Calibri"/>
        <family val="2"/>
        <scheme val="minor"/>
      </rPr>
      <t>=</t>
    </r>
  </si>
  <si>
    <t>Variable Actions Calculation</t>
  </si>
  <si>
    <t>Parameters to select from</t>
  </si>
  <si>
    <t>Category</t>
  </si>
  <si>
    <t>Category C</t>
  </si>
  <si>
    <t>Sub class/member</t>
  </si>
  <si>
    <t>C3</t>
  </si>
  <si>
    <t>Roof category</t>
  </si>
  <si>
    <t>H</t>
  </si>
  <si>
    <r>
      <t>q</t>
    </r>
    <r>
      <rPr>
        <b/>
        <vertAlign val="subscript"/>
        <sz val="11"/>
        <color theme="1"/>
        <rFont val="Calibri"/>
        <family val="2"/>
        <scheme val="minor"/>
      </rPr>
      <t>k</t>
    </r>
  </si>
  <si>
    <r>
      <t>Q</t>
    </r>
    <r>
      <rPr>
        <b/>
        <vertAlign val="subscript"/>
        <sz val="11"/>
        <color theme="1"/>
        <rFont val="Calibri"/>
        <family val="2"/>
        <scheme val="minor"/>
      </rPr>
      <t>k</t>
    </r>
  </si>
  <si>
    <r>
      <t xml:space="preserve">Live Load on </t>
    </r>
    <r>
      <rPr>
        <b/>
        <sz val="14"/>
        <color rgb="FFFF0000"/>
        <rFont val="Calibri"/>
        <family val="2"/>
        <scheme val="minor"/>
      </rPr>
      <t>Floor Slab</t>
    </r>
  </si>
  <si>
    <r>
      <t xml:space="preserve">Live Load on </t>
    </r>
    <r>
      <rPr>
        <b/>
        <sz val="16"/>
        <color rgb="FFFF0000"/>
        <rFont val="Calibri"/>
        <family val="2"/>
        <scheme val="minor"/>
      </rPr>
      <t>Roof</t>
    </r>
  </si>
  <si>
    <t>Recommended Imposed Load</t>
  </si>
  <si>
    <t>Category A</t>
  </si>
  <si>
    <t>Floors</t>
  </si>
  <si>
    <t>Stairs</t>
  </si>
  <si>
    <t>Balconies</t>
  </si>
  <si>
    <t>Category B</t>
  </si>
  <si>
    <t>B</t>
  </si>
  <si>
    <t>C1</t>
  </si>
  <si>
    <t>C2</t>
  </si>
  <si>
    <t>C4</t>
  </si>
  <si>
    <t>C5</t>
  </si>
  <si>
    <t>Category D</t>
  </si>
  <si>
    <t>D1</t>
  </si>
  <si>
    <t>D2</t>
  </si>
  <si>
    <t>Category E</t>
  </si>
  <si>
    <t>E1</t>
  </si>
  <si>
    <t>Category F</t>
  </si>
  <si>
    <t>F</t>
  </si>
  <si>
    <t>Category G</t>
  </si>
  <si>
    <t>G</t>
  </si>
  <si>
    <t>Category H</t>
  </si>
  <si>
    <r>
      <t xml:space="preserve">Recommended </t>
    </r>
    <r>
      <rPr>
        <sz val="11"/>
        <color theme="1"/>
        <rFont val="GreekC"/>
      </rPr>
      <t>Y</t>
    </r>
    <r>
      <rPr>
        <sz val="9.9"/>
        <color theme="1"/>
        <rFont val="Calibri"/>
        <family val="2"/>
      </rPr>
      <t xml:space="preserve"> Values</t>
    </r>
  </si>
  <si>
    <t>Refer EBCS EN 1991 1.1</t>
  </si>
  <si>
    <t>Refer EBCS EN 1990</t>
  </si>
  <si>
    <r>
      <rPr>
        <b/>
        <sz val="9.9"/>
        <color theme="1"/>
        <rFont val="Symbol"/>
        <family val="1"/>
        <charset val="2"/>
      </rPr>
      <t>y</t>
    </r>
    <r>
      <rPr>
        <b/>
        <vertAlign val="subscript"/>
        <sz val="9.9"/>
        <color theme="1"/>
        <rFont val="GreekC"/>
      </rPr>
      <t>0</t>
    </r>
  </si>
  <si>
    <r>
      <rPr>
        <b/>
        <sz val="9.9"/>
        <color theme="1"/>
        <rFont val="Symbol"/>
        <family val="1"/>
        <charset val="2"/>
      </rPr>
      <t>y</t>
    </r>
    <r>
      <rPr>
        <b/>
        <vertAlign val="subscript"/>
        <sz val="9.9"/>
        <color theme="1"/>
        <rFont val="GreekC"/>
      </rPr>
      <t>1</t>
    </r>
    <r>
      <rPr>
        <sz val="11"/>
        <color theme="1"/>
        <rFont val="Calibri"/>
        <family val="2"/>
        <scheme val="minor"/>
      </rPr>
      <t/>
    </r>
  </si>
  <si>
    <r>
      <rPr>
        <b/>
        <sz val="9.9"/>
        <color theme="1"/>
        <rFont val="Symbol"/>
        <family val="1"/>
        <charset val="2"/>
      </rPr>
      <t>y</t>
    </r>
    <r>
      <rPr>
        <b/>
        <vertAlign val="subscript"/>
        <sz val="9.9"/>
        <color theme="1"/>
        <rFont val="GreekC"/>
      </rPr>
      <t>2</t>
    </r>
    <r>
      <rPr>
        <sz val="11"/>
        <color theme="1"/>
        <rFont val="Calibri"/>
        <family val="2"/>
        <scheme val="minor"/>
      </rPr>
      <t/>
    </r>
  </si>
  <si>
    <t>Modelling In ETABS 2017</t>
  </si>
  <si>
    <t>A)</t>
  </si>
  <si>
    <t xml:space="preserve">Create New Model </t>
  </si>
  <si>
    <t>File -&gt; New Model or New model icon on the tool bars</t>
  </si>
  <si>
    <t>Note</t>
  </si>
  <si>
    <t>One may choose among the three initialization options for different reasons</t>
  </si>
  <si>
    <t>Definitions</t>
  </si>
  <si>
    <t>Material Properties</t>
  </si>
  <si>
    <t>Define -&gt; Material Properties -&gt; Add New Material -&gt;</t>
  </si>
  <si>
    <t>Concrete</t>
  </si>
  <si>
    <t>Rebar</t>
  </si>
  <si>
    <t>EBCS EN 1992-1-1 Page 28 CL 3.2.7 (3)</t>
  </si>
  <si>
    <t>The code recommends 7850Kg/m3</t>
  </si>
  <si>
    <t>"="77.008KN/m3</t>
  </si>
  <si>
    <t>The default suffice</t>
  </si>
  <si>
    <t>EBCS EN 1992-1-1 Page 28 CL 3.2.7 (4)</t>
  </si>
  <si>
    <t>The code recommends 200GPa</t>
  </si>
  <si>
    <t xml:space="preserve">EBCS EN 1993-1 Page 29  CL 3.2.6 (1) </t>
  </si>
  <si>
    <r>
      <t>The code recommends 12*10</t>
    </r>
    <r>
      <rPr>
        <vertAlign val="superscript"/>
        <sz val="11"/>
        <color theme="1"/>
        <rFont val="Calibri"/>
        <family val="2"/>
        <scheme val="minor"/>
      </rPr>
      <t>-6</t>
    </r>
  </si>
  <si>
    <t>EBCS EN 1992-1-1 Page 28 CL 3.2.7 (2)</t>
  </si>
  <si>
    <t>Refer EBCS EN 1992-1-1 Annex C Table C.1</t>
  </si>
  <si>
    <r>
      <t>For Normal design the code suggests two types of design strain stress diagrams. The first with k=(Fu/Fy)</t>
    </r>
    <r>
      <rPr>
        <vertAlign val="subscript"/>
        <sz val="11"/>
        <color theme="1"/>
        <rFont val="Calibri"/>
        <family val="2"/>
        <scheme val="minor"/>
      </rPr>
      <t>k</t>
    </r>
    <r>
      <rPr>
        <sz val="11"/>
        <color theme="1"/>
        <rFont val="Calibri"/>
        <family val="2"/>
        <scheme val="minor"/>
      </rPr>
      <t xml:space="preserve"> &gt;1 with a restriction on </t>
    </r>
    <r>
      <rPr>
        <sz val="11"/>
        <color theme="1"/>
        <rFont val="GreekC"/>
      </rPr>
      <t>e</t>
    </r>
    <r>
      <rPr>
        <sz val="11"/>
        <color theme="1"/>
        <rFont val="Calibri"/>
        <family val="2"/>
        <scheme val="minor"/>
      </rPr>
      <t xml:space="preserve">ud and the second with Fy=Fu with no restriction on </t>
    </r>
    <r>
      <rPr>
        <sz val="11"/>
        <color theme="1"/>
        <rFont val="GreekC"/>
      </rPr>
      <t>e</t>
    </r>
    <r>
      <rPr>
        <sz val="11"/>
        <color theme="1"/>
        <rFont val="Calibri"/>
        <family val="2"/>
        <scheme val="minor"/>
      </rPr>
      <t xml:space="preserve">ud.
For Seismic design different </t>
    </r>
    <r>
      <rPr>
        <sz val="11"/>
        <color theme="1"/>
        <rFont val="GreekC"/>
      </rPr>
      <t>e</t>
    </r>
    <r>
      <rPr>
        <sz val="11"/>
        <color theme="1"/>
        <rFont val="Calibri"/>
        <family val="2"/>
        <scheme val="minor"/>
      </rPr>
      <t>ud and K=(ft/fy)k values are given in the code.</t>
    </r>
  </si>
  <si>
    <t>Modify/Show Material property Design Data…</t>
  </si>
  <si>
    <t>B)</t>
  </si>
  <si>
    <t>Section Properties</t>
  </si>
  <si>
    <t>EBCS EN 1998 Page 37 CL 4.3.1 (7)</t>
  </si>
  <si>
    <t>From Literature EC8 Seismic Design of Buildings Worked examples</t>
  </si>
  <si>
    <r>
      <t xml:space="preserve">For Beam and Column elastic flexural and shear stiffness use </t>
    </r>
    <r>
      <rPr>
        <b/>
        <sz val="11"/>
        <color theme="1"/>
        <rFont val="Calibri"/>
        <family val="2"/>
        <scheme val="minor"/>
      </rPr>
      <t>50%</t>
    </r>
  </si>
  <si>
    <r>
      <t xml:space="preserve">For slab flexural and shear stiffness use </t>
    </r>
    <r>
      <rPr>
        <b/>
        <sz val="11"/>
        <color theme="1"/>
        <rFont val="Calibri"/>
        <family val="2"/>
        <scheme val="minor"/>
      </rPr>
      <t>5%</t>
    </r>
  </si>
  <si>
    <r>
      <t xml:space="preserve">For Torsional stiffness use </t>
    </r>
    <r>
      <rPr>
        <b/>
        <sz val="11"/>
        <color theme="1"/>
        <rFont val="Calibri"/>
        <family val="2"/>
        <scheme val="minor"/>
      </rPr>
      <t xml:space="preserve">10% </t>
    </r>
    <r>
      <rPr>
        <sz val="11"/>
        <color theme="1"/>
        <rFont val="Calibri"/>
        <family val="2"/>
        <scheme val="minor"/>
      </rPr>
      <t>(page 31/32)</t>
    </r>
  </si>
  <si>
    <r>
      <t xml:space="preserve">Modelling slabs with the frame is not recommended for </t>
    </r>
    <r>
      <rPr>
        <b/>
        <sz val="11"/>
        <color theme="1"/>
        <rFont val="Calibri"/>
        <family val="2"/>
        <scheme val="minor"/>
      </rPr>
      <t xml:space="preserve">capacity design rule. </t>
    </r>
    <r>
      <rPr>
        <sz val="11"/>
        <color theme="1"/>
        <rFont val="Calibri"/>
        <family val="2"/>
        <scheme val="minor"/>
      </rPr>
      <t xml:space="preserve">Therefore, if we want to model slabs with the frame, we should assign the flexural and shear stiffness modifiers as low value as possible but not zero. A senior structural engineer's recommendation is between </t>
    </r>
    <r>
      <rPr>
        <b/>
        <sz val="11"/>
        <color theme="1"/>
        <rFont val="Calibri"/>
        <family val="2"/>
        <scheme val="minor"/>
      </rPr>
      <t xml:space="preserve">5% </t>
    </r>
    <r>
      <rPr>
        <sz val="11"/>
        <color theme="1"/>
        <rFont val="Calibri"/>
        <family val="2"/>
        <scheme val="minor"/>
      </rPr>
      <t xml:space="preserve">and </t>
    </r>
    <r>
      <rPr>
        <b/>
        <sz val="11"/>
        <color theme="1"/>
        <rFont val="Calibri"/>
        <family val="2"/>
        <scheme val="minor"/>
      </rPr>
      <t>20%</t>
    </r>
  </si>
  <si>
    <t>C)</t>
  </si>
  <si>
    <t>Diaphragms</t>
  </si>
  <si>
    <t>EBCS EN 1998 Page 105 CL 5.10 (1)</t>
  </si>
  <si>
    <r>
      <t xml:space="preserve">A slab should should be considered as </t>
    </r>
    <r>
      <rPr>
        <b/>
        <sz val="11"/>
        <color theme="1"/>
        <rFont val="Calibri"/>
        <family val="2"/>
        <scheme val="minor"/>
      </rPr>
      <t>Rigid</t>
    </r>
    <r>
      <rPr>
        <sz val="11"/>
        <color theme="1"/>
        <rFont val="Calibri"/>
        <family val="2"/>
        <scheme val="minor"/>
      </rPr>
      <t xml:space="preserve"> diaphragm if it has a thickness of not less than 7cm </t>
    </r>
  </si>
  <si>
    <t>D)</t>
  </si>
  <si>
    <t>The first option may be chose if there is a previously saved user setting. The second if we want to bring Units,Properties,definitions etc from another model which we know contains the required parameters requiredand the third to use built in settings with specified code preferences</t>
  </si>
  <si>
    <t>Define -&gt; Functions -&gt; Response Spectrum</t>
  </si>
  <si>
    <t>Parameters to be inserted/chosen</t>
  </si>
  <si>
    <t>Country</t>
  </si>
  <si>
    <t>Use the Default</t>
  </si>
  <si>
    <t>Direction</t>
  </si>
  <si>
    <t>Ground Acceleration, ag/g</t>
  </si>
  <si>
    <t>Refer Probabilistic Seismic Hazard Zonation Of Ethiopia</t>
  </si>
  <si>
    <t>EBCS EN 1998 ANNEX D</t>
  </si>
  <si>
    <t>Spectrum Type</t>
  </si>
  <si>
    <t>Ground Type</t>
  </si>
  <si>
    <t>EBCS EN 1998 Page 18 CL 3.1.2 (1)</t>
  </si>
  <si>
    <t>Type 1 is recommended. May be found in Soil investigation report</t>
  </si>
  <si>
    <t>Should be found in Soil investigation report</t>
  </si>
  <si>
    <t>Behaviour factor,q</t>
  </si>
  <si>
    <t>Depends on three factors</t>
  </si>
  <si>
    <t>2, regularity in elevation and plan</t>
  </si>
  <si>
    <t>EBCS EN 1998 Page 59-61 CL 5.1.2(1)</t>
  </si>
  <si>
    <t>3, The type of structural system</t>
  </si>
  <si>
    <t>1, Ductility class</t>
  </si>
  <si>
    <t>EBCS EN 1998 Page 59-61 CL 5.2.1(1)</t>
  </si>
  <si>
    <t>EBCS EN 1998 Page 20 CL 3.2.1(5)</t>
  </si>
  <si>
    <t>The horizontal direction is the common direction where earthquack is expected to affect buildings more since in the vertical direction the weight of the building is favourable in action/stress reduction. However, in some rare cases (very long cantilevers, very large span beams etc.) where the effect of vertical earthquack is significant response spectrum in the vertical direction should be defined</t>
  </si>
  <si>
    <r>
      <t xml:space="preserve">In case of </t>
    </r>
    <r>
      <rPr>
        <b/>
        <sz val="11"/>
        <color theme="1"/>
        <rFont val="Ebrima"/>
      </rPr>
      <t>Very Low seismicity</t>
    </r>
    <r>
      <rPr>
        <sz val="11"/>
        <color theme="1"/>
        <rFont val="Ebrima"/>
      </rPr>
      <t xml:space="preserve">, where </t>
    </r>
    <r>
      <rPr>
        <b/>
        <sz val="11"/>
        <color theme="1"/>
        <rFont val="Ebrima"/>
      </rPr>
      <t>a</t>
    </r>
    <r>
      <rPr>
        <b/>
        <vertAlign val="subscript"/>
        <sz val="11"/>
        <color theme="1"/>
        <rFont val="Ebrima"/>
      </rPr>
      <t>g</t>
    </r>
    <r>
      <rPr>
        <b/>
        <sz val="11"/>
        <color theme="1"/>
        <rFont val="Ebrima"/>
      </rPr>
      <t xml:space="preserve"> </t>
    </r>
    <r>
      <rPr>
        <b/>
        <sz val="11"/>
        <color theme="1"/>
        <rFont val="Symbol"/>
        <family val="1"/>
        <charset val="2"/>
      </rPr>
      <t>£</t>
    </r>
    <r>
      <rPr>
        <b/>
        <sz val="11"/>
        <color theme="1"/>
        <rFont val="Ebrima"/>
      </rPr>
      <t xml:space="preserve"> 0.04g</t>
    </r>
    <r>
      <rPr>
        <sz val="11"/>
        <color theme="1"/>
        <rFont val="Ebrima"/>
      </rPr>
      <t xml:space="preserve"> or </t>
    </r>
    <r>
      <rPr>
        <b/>
        <sz val="11"/>
        <color theme="1"/>
        <rFont val="Ebrima"/>
      </rPr>
      <t>a</t>
    </r>
    <r>
      <rPr>
        <b/>
        <vertAlign val="subscript"/>
        <sz val="11"/>
        <color theme="1"/>
        <rFont val="Ebrima"/>
      </rPr>
      <t>g</t>
    </r>
    <r>
      <rPr>
        <b/>
        <sz val="11"/>
        <color theme="1"/>
        <rFont val="Ebrima"/>
      </rPr>
      <t xml:space="preserve">S </t>
    </r>
    <r>
      <rPr>
        <b/>
        <sz val="11"/>
        <color theme="1"/>
        <rFont val="Symbol"/>
        <family val="1"/>
        <charset val="2"/>
      </rPr>
      <t>£</t>
    </r>
    <r>
      <rPr>
        <b/>
        <sz val="11"/>
        <color theme="1"/>
        <rFont val="Ebrima"/>
      </rPr>
      <t xml:space="preserve">  0.05g</t>
    </r>
    <r>
      <rPr>
        <sz val="11"/>
        <color theme="1"/>
        <rFont val="Ebrima"/>
      </rPr>
      <t>, the provisions of EBSC-8 need not be observed</t>
    </r>
  </si>
  <si>
    <t>EBCS EN 1998 Page 68 CL 5.3.3(1)</t>
  </si>
  <si>
    <r>
      <t xml:space="preserve">In case of </t>
    </r>
    <r>
      <rPr>
        <b/>
        <sz val="11"/>
        <color theme="1"/>
        <rFont val="Ebrima"/>
      </rPr>
      <t>Low seismicity</t>
    </r>
    <r>
      <rPr>
        <sz val="11"/>
        <color theme="1"/>
        <rFont val="Ebrima"/>
      </rPr>
      <t xml:space="preserve">, where </t>
    </r>
    <r>
      <rPr>
        <b/>
        <sz val="11"/>
        <color theme="1"/>
        <rFont val="Ebrima"/>
      </rPr>
      <t>a</t>
    </r>
    <r>
      <rPr>
        <b/>
        <vertAlign val="subscript"/>
        <sz val="11"/>
        <color theme="1"/>
        <rFont val="Ebrima"/>
      </rPr>
      <t>g</t>
    </r>
    <r>
      <rPr>
        <b/>
        <sz val="11"/>
        <color theme="1"/>
        <rFont val="Ebrima"/>
      </rPr>
      <t xml:space="preserve"> </t>
    </r>
    <r>
      <rPr>
        <b/>
        <sz val="11"/>
        <color theme="1"/>
        <rFont val="Symbol"/>
        <family val="1"/>
        <charset val="2"/>
      </rPr>
      <t>£</t>
    </r>
    <r>
      <rPr>
        <b/>
        <sz val="11"/>
        <color theme="1"/>
        <rFont val="Ebrima"/>
      </rPr>
      <t xml:space="preserve"> 0.08g</t>
    </r>
    <r>
      <rPr>
        <sz val="11"/>
        <color theme="1"/>
        <rFont val="Ebrima"/>
      </rPr>
      <t xml:space="preserve"> or </t>
    </r>
    <r>
      <rPr>
        <b/>
        <sz val="11"/>
        <color theme="1"/>
        <rFont val="Ebrima"/>
      </rPr>
      <t>a</t>
    </r>
    <r>
      <rPr>
        <b/>
        <vertAlign val="subscript"/>
        <sz val="11"/>
        <color theme="1"/>
        <rFont val="Ebrima"/>
      </rPr>
      <t>g</t>
    </r>
    <r>
      <rPr>
        <b/>
        <sz val="11"/>
        <color theme="1"/>
        <rFont val="Ebrima"/>
      </rPr>
      <t xml:space="preserve">S </t>
    </r>
    <r>
      <rPr>
        <b/>
        <sz val="11"/>
        <color theme="1"/>
        <rFont val="Symbol"/>
        <family val="1"/>
        <charset val="2"/>
      </rPr>
      <t>£</t>
    </r>
    <r>
      <rPr>
        <b/>
        <sz val="11"/>
        <color theme="1"/>
        <rFont val="Ebrima"/>
      </rPr>
      <t xml:space="preserve">  0.1g</t>
    </r>
    <r>
      <rPr>
        <sz val="11"/>
        <color theme="1"/>
        <rFont val="Ebrima"/>
      </rPr>
      <t xml:space="preserve">, a behaviour factor of upto </t>
    </r>
    <r>
      <rPr>
        <b/>
        <sz val="11"/>
        <color theme="1"/>
        <rFont val="Ebrima"/>
      </rPr>
      <t xml:space="preserve">1.5 </t>
    </r>
    <r>
      <rPr>
        <sz val="11"/>
        <color theme="1"/>
        <rFont val="Ebrima"/>
      </rPr>
      <t>may be taken regardless of structural system and the regularity in elevation</t>
    </r>
  </si>
  <si>
    <r>
      <t>For the cases other than the above two, structures should be designed as dissipative structures (</t>
    </r>
    <r>
      <rPr>
        <b/>
        <sz val="11"/>
        <color theme="1"/>
        <rFont val="Calibri"/>
        <family val="2"/>
        <scheme val="minor"/>
      </rPr>
      <t>DCM</t>
    </r>
    <r>
      <rPr>
        <sz val="11"/>
        <color theme="1"/>
        <rFont val="Calibri"/>
        <family val="2"/>
        <scheme val="minor"/>
      </rPr>
      <t xml:space="preserve"> or </t>
    </r>
    <r>
      <rPr>
        <b/>
        <sz val="11"/>
        <color theme="1"/>
        <rFont val="Calibri"/>
        <family val="2"/>
        <scheme val="minor"/>
      </rPr>
      <t>DCH depending on their hysteretic dissipation capacity</t>
    </r>
    <r>
      <rPr>
        <sz val="11"/>
        <color theme="1"/>
        <rFont val="Calibri"/>
        <family val="2"/>
        <scheme val="minor"/>
      </rPr>
      <t>)</t>
    </r>
  </si>
  <si>
    <t>2.1 Regularity in plan</t>
  </si>
  <si>
    <t>2, Regularity in elevation and plan</t>
  </si>
  <si>
    <t>EBCS EN 1998 Page 33 CL 4.2.3.2(1)</t>
  </si>
  <si>
    <t>Among the criteria listed on the code lets see how criteria(6) is checked</t>
  </si>
  <si>
    <t>4.1a</t>
  </si>
  <si>
    <t>for direction of analysis y</t>
  </si>
  <si>
    <t>for direction of analysis x</t>
  </si>
  <si>
    <t>(6)</t>
  </si>
  <si>
    <t>4.1b</t>
  </si>
  <si>
    <r>
      <t>e</t>
    </r>
    <r>
      <rPr>
        <vertAlign val="subscript"/>
        <sz val="16"/>
        <color theme="1"/>
        <rFont val="Calibri"/>
        <family val="2"/>
        <scheme val="minor"/>
      </rPr>
      <t>ox</t>
    </r>
    <r>
      <rPr>
        <sz val="16"/>
        <color theme="1"/>
        <rFont val="Calibri"/>
        <family val="2"/>
        <scheme val="minor"/>
      </rPr>
      <t xml:space="preserve"> </t>
    </r>
    <r>
      <rPr>
        <sz val="16"/>
        <color theme="1"/>
        <rFont val="Symbol"/>
        <family val="1"/>
        <charset val="2"/>
      </rPr>
      <t xml:space="preserve">£ </t>
    </r>
    <r>
      <rPr>
        <sz val="16"/>
        <color theme="1"/>
        <rFont val="Calibri"/>
        <family val="2"/>
        <scheme val="minor"/>
      </rPr>
      <t>0.3.r</t>
    </r>
    <r>
      <rPr>
        <vertAlign val="subscript"/>
        <sz val="16"/>
        <color theme="1"/>
        <rFont val="Calibri"/>
        <family val="2"/>
        <scheme val="minor"/>
      </rPr>
      <t>x</t>
    </r>
  </si>
  <si>
    <r>
      <t>e</t>
    </r>
    <r>
      <rPr>
        <vertAlign val="subscript"/>
        <sz val="16"/>
        <color theme="1"/>
        <rFont val="Calibri"/>
        <family val="2"/>
        <scheme val="minor"/>
      </rPr>
      <t>oy</t>
    </r>
    <r>
      <rPr>
        <sz val="16"/>
        <color theme="1"/>
        <rFont val="Calibri"/>
        <family val="2"/>
        <scheme val="minor"/>
      </rPr>
      <t xml:space="preserve"> </t>
    </r>
    <r>
      <rPr>
        <sz val="16"/>
        <color theme="1"/>
        <rFont val="Symbol"/>
        <family val="1"/>
        <charset val="2"/>
      </rPr>
      <t xml:space="preserve">£ </t>
    </r>
    <r>
      <rPr>
        <sz val="16"/>
        <color theme="1"/>
        <rFont val="Calibri"/>
        <family val="2"/>
        <scheme val="minor"/>
      </rPr>
      <t>0.3.r</t>
    </r>
    <r>
      <rPr>
        <vertAlign val="subscript"/>
        <sz val="16"/>
        <color theme="1"/>
        <rFont val="Calibri"/>
        <family val="2"/>
        <scheme val="minor"/>
      </rPr>
      <t>Y</t>
    </r>
  </si>
  <si>
    <r>
      <t>r</t>
    </r>
    <r>
      <rPr>
        <vertAlign val="subscript"/>
        <sz val="16"/>
        <color theme="1"/>
        <rFont val="Calibri"/>
        <family val="2"/>
        <scheme val="minor"/>
      </rPr>
      <t>x</t>
    </r>
    <r>
      <rPr>
        <sz val="16"/>
        <color theme="1"/>
        <rFont val="Calibri"/>
        <family val="2"/>
        <scheme val="minor"/>
      </rPr>
      <t xml:space="preserve"> </t>
    </r>
    <r>
      <rPr>
        <sz val="16"/>
        <color theme="1"/>
        <rFont val="Symbol"/>
        <family val="1"/>
        <charset val="2"/>
      </rPr>
      <t>³</t>
    </r>
    <r>
      <rPr>
        <sz val="16"/>
        <color theme="1"/>
        <rFont val="Calibri"/>
        <family val="2"/>
      </rPr>
      <t xml:space="preserve"> l</t>
    </r>
    <r>
      <rPr>
        <vertAlign val="subscript"/>
        <sz val="16"/>
        <color theme="1"/>
        <rFont val="Calibri"/>
        <family val="2"/>
      </rPr>
      <t>s</t>
    </r>
  </si>
  <si>
    <r>
      <t>r</t>
    </r>
    <r>
      <rPr>
        <vertAlign val="subscript"/>
        <sz val="16"/>
        <color theme="1"/>
        <rFont val="Calibri"/>
        <family val="2"/>
        <scheme val="minor"/>
      </rPr>
      <t>y</t>
    </r>
    <r>
      <rPr>
        <sz val="16"/>
        <color theme="1"/>
        <rFont val="Calibri"/>
        <family val="2"/>
        <scheme val="minor"/>
      </rPr>
      <t xml:space="preserve"> </t>
    </r>
    <r>
      <rPr>
        <sz val="16"/>
        <color theme="1"/>
        <rFont val="Symbol"/>
        <family val="1"/>
        <charset val="2"/>
      </rPr>
      <t>³</t>
    </r>
    <r>
      <rPr>
        <sz val="16"/>
        <color theme="1"/>
        <rFont val="Calibri"/>
        <family val="2"/>
      </rPr>
      <t xml:space="preserve"> l</t>
    </r>
    <r>
      <rPr>
        <vertAlign val="subscript"/>
        <sz val="16"/>
        <color theme="1"/>
        <rFont val="Calibri"/>
        <family val="2"/>
      </rPr>
      <t>s</t>
    </r>
  </si>
  <si>
    <t>Where</t>
  </si>
  <si>
    <r>
      <t>e</t>
    </r>
    <r>
      <rPr>
        <vertAlign val="subscript"/>
        <sz val="14"/>
        <color theme="1"/>
        <rFont val="Calibri"/>
        <family val="2"/>
        <scheme val="minor"/>
      </rPr>
      <t>ox,i</t>
    </r>
    <r>
      <rPr>
        <sz val="14"/>
        <color theme="1"/>
        <rFont val="Calibri"/>
        <family val="2"/>
        <scheme val="minor"/>
      </rPr>
      <t>=X</t>
    </r>
    <r>
      <rPr>
        <vertAlign val="subscript"/>
        <sz val="14"/>
        <color theme="1"/>
        <rFont val="Calibri"/>
        <family val="2"/>
        <scheme val="minor"/>
      </rPr>
      <t>CM,i</t>
    </r>
    <r>
      <rPr>
        <sz val="14"/>
        <color theme="1"/>
        <rFont val="Calibri"/>
        <family val="2"/>
        <scheme val="minor"/>
      </rPr>
      <t>- X</t>
    </r>
    <r>
      <rPr>
        <vertAlign val="subscript"/>
        <sz val="14"/>
        <color theme="1"/>
        <rFont val="Calibri"/>
        <family val="2"/>
        <scheme val="minor"/>
      </rPr>
      <t>CR,i</t>
    </r>
  </si>
  <si>
    <r>
      <t>e</t>
    </r>
    <r>
      <rPr>
        <vertAlign val="subscript"/>
        <sz val="14"/>
        <color theme="1"/>
        <rFont val="Calibri"/>
        <family val="2"/>
        <scheme val="minor"/>
      </rPr>
      <t>oy,i</t>
    </r>
    <r>
      <rPr>
        <sz val="14"/>
        <color theme="1"/>
        <rFont val="Calibri"/>
        <family val="2"/>
        <scheme val="minor"/>
      </rPr>
      <t>=Y</t>
    </r>
    <r>
      <rPr>
        <vertAlign val="subscript"/>
        <sz val="14"/>
        <color theme="1"/>
        <rFont val="Calibri"/>
        <family val="2"/>
        <scheme val="minor"/>
      </rPr>
      <t>CM,i</t>
    </r>
    <r>
      <rPr>
        <sz val="14"/>
        <color theme="1"/>
        <rFont val="Calibri"/>
        <family val="2"/>
        <scheme val="minor"/>
      </rPr>
      <t>- Y</t>
    </r>
    <r>
      <rPr>
        <vertAlign val="subscript"/>
        <sz val="14"/>
        <color theme="1"/>
        <rFont val="Calibri"/>
        <family val="2"/>
        <scheme val="minor"/>
      </rPr>
      <t>CR,i</t>
    </r>
  </si>
  <si>
    <t>2.1.a</t>
  </si>
  <si>
    <r>
      <t>Determination of the structural eccentricity (e</t>
    </r>
    <r>
      <rPr>
        <b/>
        <vertAlign val="subscript"/>
        <sz val="11"/>
        <color theme="9" tint="-0.249977111117893"/>
        <rFont val="Calibri"/>
        <family val="2"/>
        <scheme val="minor"/>
      </rPr>
      <t>0X</t>
    </r>
    <r>
      <rPr>
        <b/>
        <sz val="11"/>
        <color theme="9" tint="-0.249977111117893"/>
        <rFont val="Calibri"/>
        <family val="2"/>
        <scheme val="minor"/>
      </rPr>
      <t xml:space="preserve"> and e</t>
    </r>
    <r>
      <rPr>
        <b/>
        <vertAlign val="subscript"/>
        <sz val="11"/>
        <color theme="9" tint="-0.249977111117893"/>
        <rFont val="Calibri"/>
        <family val="2"/>
        <scheme val="minor"/>
      </rPr>
      <t>0Y</t>
    </r>
    <r>
      <rPr>
        <b/>
        <sz val="11"/>
        <color theme="9" tint="-0.249977111117893"/>
        <rFont val="Calibri"/>
        <family val="2"/>
        <scheme val="minor"/>
      </rPr>
      <t>)</t>
    </r>
  </si>
  <si>
    <t>Analyze -&gt; Set Load Cases to Run</t>
  </si>
  <si>
    <t>1)</t>
  </si>
  <si>
    <t>2)</t>
  </si>
  <si>
    <t>Display -&gt; Show Tables…</t>
  </si>
  <si>
    <t xml:space="preserve">Right click inside the table and click "Export to excel". Then use the above formula to determine the structural eccentricity </t>
  </si>
  <si>
    <t>Example</t>
  </si>
  <si>
    <t>TABLE:  Centers of Mass and Rigidity</t>
  </si>
  <si>
    <t>Story</t>
  </si>
  <si>
    <t>Diaphragm</t>
  </si>
  <si>
    <t>Mass X</t>
  </si>
  <si>
    <t>Mass Y</t>
  </si>
  <si>
    <t>XCM</t>
  </si>
  <si>
    <t>YCM</t>
  </si>
  <si>
    <t>Cumulative X</t>
  </si>
  <si>
    <t>Cumulative Y</t>
  </si>
  <si>
    <t>XCCM</t>
  </si>
  <si>
    <t>YCCM</t>
  </si>
  <si>
    <t>XCR</t>
  </si>
  <si>
    <t>YCR</t>
  </si>
  <si>
    <t>kg</t>
  </si>
  <si>
    <t>m</t>
  </si>
  <si>
    <t>D3</t>
  </si>
  <si>
    <t>D4</t>
  </si>
  <si>
    <r>
      <t>X</t>
    </r>
    <r>
      <rPr>
        <vertAlign val="subscript"/>
        <sz val="14"/>
        <color theme="1"/>
        <rFont val="Calibri"/>
        <family val="2"/>
        <scheme val="minor"/>
      </rPr>
      <t>CM,i</t>
    </r>
    <r>
      <rPr>
        <sz val="14"/>
        <color theme="1"/>
        <rFont val="Calibri"/>
        <family val="2"/>
        <scheme val="minor"/>
      </rPr>
      <t>- X</t>
    </r>
    <r>
      <rPr>
        <vertAlign val="subscript"/>
        <sz val="14"/>
        <color theme="1"/>
        <rFont val="Calibri"/>
        <family val="2"/>
        <scheme val="minor"/>
      </rPr>
      <t>CR,i</t>
    </r>
  </si>
  <si>
    <r>
      <t>e</t>
    </r>
    <r>
      <rPr>
        <vertAlign val="subscript"/>
        <sz val="14"/>
        <color theme="1"/>
        <rFont val="Calibri"/>
        <family val="2"/>
        <scheme val="minor"/>
      </rPr>
      <t>oY</t>
    </r>
  </si>
  <si>
    <r>
      <t>e</t>
    </r>
    <r>
      <rPr>
        <vertAlign val="subscript"/>
        <sz val="14"/>
        <color theme="1"/>
        <rFont val="Calibri"/>
        <family val="2"/>
        <scheme val="minor"/>
      </rPr>
      <t>oX</t>
    </r>
  </si>
  <si>
    <r>
      <t>Y</t>
    </r>
    <r>
      <rPr>
        <vertAlign val="subscript"/>
        <sz val="14"/>
        <color theme="1"/>
        <rFont val="Calibri"/>
        <family val="2"/>
        <scheme val="minor"/>
      </rPr>
      <t>CM,i</t>
    </r>
    <r>
      <rPr>
        <sz val="14"/>
        <color theme="1"/>
        <rFont val="Calibri"/>
        <family val="2"/>
        <scheme val="minor"/>
      </rPr>
      <t>- Y</t>
    </r>
    <r>
      <rPr>
        <vertAlign val="subscript"/>
        <sz val="14"/>
        <color theme="1"/>
        <rFont val="Calibri"/>
        <family val="2"/>
        <scheme val="minor"/>
      </rPr>
      <t>CR,i</t>
    </r>
  </si>
  <si>
    <t>3)</t>
  </si>
  <si>
    <t>2.2.a</t>
  </si>
  <si>
    <r>
      <t>Determination of the torsional radius (r</t>
    </r>
    <r>
      <rPr>
        <b/>
        <vertAlign val="subscript"/>
        <sz val="11"/>
        <color theme="9" tint="-0.249977111117893"/>
        <rFont val="Calibri"/>
        <family val="2"/>
        <scheme val="minor"/>
      </rPr>
      <t xml:space="preserve">X </t>
    </r>
    <r>
      <rPr>
        <b/>
        <sz val="11"/>
        <color theme="9" tint="-0.249977111117893"/>
        <rFont val="Calibri"/>
        <family val="2"/>
        <scheme val="minor"/>
      </rPr>
      <t>and r</t>
    </r>
    <r>
      <rPr>
        <b/>
        <vertAlign val="subscript"/>
        <sz val="11"/>
        <color theme="9" tint="-0.249977111117893"/>
        <rFont val="Calibri"/>
        <family val="2"/>
        <scheme val="minor"/>
      </rPr>
      <t>Y</t>
    </r>
    <r>
      <rPr>
        <b/>
        <sz val="11"/>
        <color theme="9" tint="-0.249977111117893"/>
        <rFont val="Calibri"/>
        <family val="2"/>
        <scheme val="minor"/>
      </rPr>
      <t>)</t>
    </r>
  </si>
  <si>
    <t>Eg</t>
  </si>
  <si>
    <r>
      <t>10</t>
    </r>
    <r>
      <rPr>
        <vertAlign val="superscript"/>
        <sz val="11"/>
        <color theme="1"/>
        <rFont val="Calibri"/>
        <family val="2"/>
        <scheme val="minor"/>
      </rPr>
      <t>6</t>
    </r>
    <r>
      <rPr>
        <sz val="11"/>
        <color theme="1"/>
        <rFont val="Calibri"/>
        <family val="2"/>
        <scheme val="minor"/>
      </rPr>
      <t xml:space="preserve"> KN for the unit forces and 10</t>
    </r>
    <r>
      <rPr>
        <vertAlign val="superscript"/>
        <sz val="11"/>
        <color theme="1"/>
        <rFont val="Calibri"/>
        <family val="2"/>
        <scheme val="minor"/>
      </rPr>
      <t>6</t>
    </r>
    <r>
      <rPr>
        <sz val="11"/>
        <color theme="1"/>
        <rFont val="Calibri"/>
        <family val="2"/>
        <scheme val="minor"/>
      </rPr>
      <t xml:space="preserve"> KNM for the unit moment</t>
    </r>
  </si>
  <si>
    <t>Define -&gt; Load Patterns</t>
  </si>
  <si>
    <t>Modify Lateral Load…</t>
  </si>
  <si>
    <r>
      <t xml:space="preserve">Define UNIT Load patterns/cases for each story for the three degrees of freedom(translation In X, translation In Y &amp; Rotation about Z) to be applied at </t>
    </r>
    <r>
      <rPr>
        <b/>
        <sz val="11"/>
        <color rgb="FFFF0000"/>
        <rFont val="Calibri"/>
        <family val="2"/>
        <scheme val="minor"/>
      </rPr>
      <t>Centre of Stiffnes/rigidity</t>
    </r>
  </si>
  <si>
    <r>
      <t>Functions (</t>
    </r>
    <r>
      <rPr>
        <sz val="14"/>
        <color rgb="FFFF0000"/>
        <rFont val="Calibri"/>
        <family val="2"/>
        <scheme val="minor"/>
      </rPr>
      <t>for Seismic analysis after the structural members are drawn and all permanent and variable actions are assigned to define the Mass source</t>
    </r>
    <r>
      <rPr>
        <sz val="14"/>
        <color theme="9" tint="-0.249977111117893"/>
        <rFont val="Calibri"/>
        <family val="2"/>
        <scheme val="minor"/>
      </rPr>
      <t>)</t>
    </r>
  </si>
  <si>
    <r>
      <t xml:space="preserve">Since we represent Seismic action by </t>
    </r>
    <r>
      <rPr>
        <b/>
        <sz val="14"/>
        <color theme="1"/>
        <rFont val="Calibri"/>
        <family val="2"/>
        <scheme val="minor"/>
      </rPr>
      <t>R</t>
    </r>
    <r>
      <rPr>
        <sz val="11"/>
        <color theme="1"/>
        <rFont val="Calibri"/>
        <family val="2"/>
        <scheme val="minor"/>
      </rPr>
      <t xml:space="preserve">esponse </t>
    </r>
    <r>
      <rPr>
        <b/>
        <sz val="14"/>
        <color theme="1"/>
        <rFont val="Calibri"/>
        <family val="2"/>
        <scheme val="minor"/>
      </rPr>
      <t>S</t>
    </r>
    <r>
      <rPr>
        <sz val="11"/>
        <color theme="1"/>
        <rFont val="Calibri"/>
        <family val="2"/>
        <scheme val="minor"/>
      </rPr>
      <t>pectrum function(envelope of time histories) lets discuss how we may define it in Etabs</t>
    </r>
  </si>
  <si>
    <t>Analyze -&gt; Set Load Cases to Run…</t>
  </si>
  <si>
    <t>Run the analysis and Display the deformations (Displacements and Rotations) for the unit load cases defined</t>
  </si>
  <si>
    <t>TABLE:  Diaphragm Center of Mass Displacements</t>
  </si>
  <si>
    <t>Load Case/Combo</t>
  </si>
  <si>
    <t>UX</t>
  </si>
  <si>
    <t>UY</t>
  </si>
  <si>
    <t>RZ</t>
  </si>
  <si>
    <t>mm</t>
  </si>
  <si>
    <t>rad</t>
  </si>
  <si>
    <t>Story2</t>
  </si>
  <si>
    <t>Level 2 ULoad X</t>
  </si>
  <si>
    <t>Level 2 ULoad Y</t>
  </si>
  <si>
    <t>Level 2 UMoment Z</t>
  </si>
  <si>
    <t>KN/m</t>
  </si>
  <si>
    <t>KNm/rad</t>
  </si>
  <si>
    <r>
      <t>K</t>
    </r>
    <r>
      <rPr>
        <b/>
        <vertAlign val="subscript"/>
        <sz val="11"/>
        <color theme="1"/>
        <rFont val="Calibri"/>
        <family val="2"/>
        <scheme val="minor"/>
      </rPr>
      <t>FX</t>
    </r>
  </si>
  <si>
    <r>
      <t>K</t>
    </r>
    <r>
      <rPr>
        <b/>
        <vertAlign val="subscript"/>
        <sz val="11"/>
        <color theme="1"/>
        <rFont val="Calibri"/>
        <family val="2"/>
        <scheme val="minor"/>
      </rPr>
      <t>FY</t>
    </r>
  </si>
  <si>
    <r>
      <t>K</t>
    </r>
    <r>
      <rPr>
        <b/>
        <vertAlign val="subscript"/>
        <sz val="11"/>
        <color theme="1"/>
        <rFont val="Calibri"/>
        <family val="2"/>
        <scheme val="minor"/>
      </rPr>
      <t>MZ</t>
    </r>
  </si>
  <si>
    <t>The unit load assigned is 1,000,000 KN</t>
  </si>
  <si>
    <t>Refer the above Formula</t>
  </si>
  <si>
    <t>Example:-</t>
  </si>
  <si>
    <r>
      <t xml:space="preserve">This is a calculation of </t>
    </r>
    <r>
      <rPr>
        <b/>
        <sz val="11"/>
        <color theme="1"/>
        <rFont val="Calibri"/>
        <family val="2"/>
        <scheme val="minor"/>
      </rPr>
      <t xml:space="preserve">torsional radius </t>
    </r>
    <r>
      <rPr>
        <sz val="11"/>
        <color theme="1"/>
        <rFont val="Calibri"/>
        <family val="2"/>
        <scheme val="minor"/>
      </rPr>
      <t>for Story2 of a structure. An engineer is not forced to prepare separate tables for each storey. He may use his MS-excel skill to extract all the values required and manipulate in a single table. Caution should be took when using the formula that a certain stiffness type corresponds to the load in the direction the stiffness is calculated i.e to determine KFX take UX due to the FX (Level 2 ULoad X in the example)</t>
    </r>
  </si>
  <si>
    <r>
      <t>r</t>
    </r>
    <r>
      <rPr>
        <b/>
        <vertAlign val="subscript"/>
        <sz val="14"/>
        <color theme="1"/>
        <rFont val="Calibri"/>
        <family val="2"/>
        <scheme val="minor"/>
      </rPr>
      <t>X</t>
    </r>
  </si>
  <si>
    <r>
      <t>r</t>
    </r>
    <r>
      <rPr>
        <b/>
        <vertAlign val="subscript"/>
        <sz val="14"/>
        <color theme="1"/>
        <rFont val="Calibri"/>
        <family val="2"/>
        <scheme val="minor"/>
      </rPr>
      <t>Y</t>
    </r>
  </si>
  <si>
    <t>2.2.c</t>
  </si>
  <si>
    <t>Determination of the radius of gyration of the floor mass in plan (ls)</t>
  </si>
  <si>
    <t>Definition</t>
  </si>
  <si>
    <r>
      <t xml:space="preserve">Radius of gyration the </t>
    </r>
    <r>
      <rPr>
        <b/>
        <sz val="11"/>
        <color theme="1"/>
        <rFont val="Calibri"/>
        <family val="2"/>
        <scheme val="minor"/>
      </rPr>
      <t>square root of the ratio of the polar moment of inertia of the floor mass in plane to the floor mass</t>
    </r>
  </si>
  <si>
    <t>For uniform floor mass distribution it is the same as the radius of gyration of floor area. For Example for rectangular floor</t>
  </si>
  <si>
    <t>While using ETABs, it can be determined as follows</t>
  </si>
  <si>
    <t>Assign all Actions(Loads) and define the mass source</t>
  </si>
  <si>
    <t>Run the Analysis</t>
  </si>
  <si>
    <t>Display -&gt; Show Tables -&gt; Model -&gt; Structural Data -&gt; Mass Summary -&gt; Mass Summary by Diaphragm -&gt; OK</t>
  </si>
  <si>
    <t>Display -&gt; Show Tables -&gt; Analysis -&gt; Results -&gt; Displacements -&gt; Diaphragm Center of Mass Displacements  -&gt; OK</t>
  </si>
  <si>
    <t>TABLE:  Mass Summary by Diaphragm</t>
  </si>
  <si>
    <t>Mass Moment of Inertia</t>
  </si>
  <si>
    <t>X Mass Center</t>
  </si>
  <si>
    <t>Y Mass Center</t>
  </si>
  <si>
    <t>ton-m²</t>
  </si>
  <si>
    <t>Story4</t>
  </si>
  <si>
    <t>Story3</t>
  </si>
  <si>
    <t>Story1</t>
  </si>
  <si>
    <t>You will get this type of table</t>
  </si>
  <si>
    <t>ls</t>
  </si>
  <si>
    <r>
      <rPr>
        <b/>
        <sz val="11"/>
        <color theme="1"/>
        <rFont val="Adobe Ming Std L"/>
        <family val="1"/>
        <charset val="128"/>
      </rPr>
      <t>I</t>
    </r>
    <r>
      <rPr>
        <b/>
        <vertAlign val="subscript"/>
        <sz val="11"/>
        <color theme="1"/>
        <rFont val="Adobe Ming Std L"/>
        <family val="1"/>
        <charset val="128"/>
      </rPr>
      <t>p</t>
    </r>
  </si>
  <si>
    <t>Polar Moment of Inertia of the floor mass</t>
  </si>
  <si>
    <t>Floor Mass</t>
  </si>
  <si>
    <t>At this stage we will have all the parameters required to check whether Eqn 4.1a and 4.1b are fulfilled or not</t>
  </si>
  <si>
    <t>EBCS EN 1998 Page 62 CL 5.2.2.1(4)</t>
  </si>
  <si>
    <r>
      <t xml:space="preserve">Prior to any further steps to determine the structural system, we need to check whether the system have the minimum torsional rigidity i.e whether the system satisfies equation </t>
    </r>
    <r>
      <rPr>
        <b/>
        <sz val="11"/>
        <color theme="1"/>
        <rFont val="Calibri"/>
        <family val="2"/>
        <scheme val="minor"/>
      </rPr>
      <t>4.1b in both Horizontal directions. If not, it is catagorized as Torsionally Flexible System</t>
    </r>
  </si>
  <si>
    <t>If the structural system has the minimum torsional rigidity required, we may determine the structural system type as follows:</t>
  </si>
  <si>
    <t>A structural system may be classified as different systems in the two horizontal directions except for torsinally flexible systems</t>
  </si>
  <si>
    <t>After acquiring the above three informations about the building,  we may determine the behavior factor as follows</t>
  </si>
  <si>
    <r>
      <t xml:space="preserve">For buildings </t>
    </r>
    <r>
      <rPr>
        <b/>
        <sz val="14"/>
        <color rgb="FF00B050"/>
        <rFont val="Calibri"/>
        <family val="2"/>
        <scheme val="minor"/>
      </rPr>
      <t>Regular in Elevation</t>
    </r>
  </si>
  <si>
    <t>a)</t>
  </si>
  <si>
    <t>b)</t>
  </si>
  <si>
    <r>
      <t xml:space="preserve">For buildings </t>
    </r>
    <r>
      <rPr>
        <b/>
        <sz val="14"/>
        <color rgb="FF00B050"/>
        <rFont val="Calibri"/>
        <family val="2"/>
        <scheme val="minor"/>
      </rPr>
      <t xml:space="preserve">Not Regular in Elevation, </t>
    </r>
    <r>
      <rPr>
        <b/>
        <sz val="11"/>
        <rFont val="Calibri"/>
        <family val="2"/>
        <scheme val="minor"/>
      </rPr>
      <t>multiply values in the above table by</t>
    </r>
    <r>
      <rPr>
        <b/>
        <sz val="14"/>
        <rFont val="Calibri"/>
        <family val="2"/>
        <scheme val="minor"/>
      </rPr>
      <t xml:space="preserve"> </t>
    </r>
    <r>
      <rPr>
        <b/>
        <sz val="14"/>
        <color rgb="FF00B050"/>
        <rFont val="Calibri"/>
        <family val="2"/>
        <scheme val="minor"/>
      </rPr>
      <t>80%</t>
    </r>
  </si>
  <si>
    <t>EBCS EN 1998 Page 62-64 CL 5.2.2.1(1-10)</t>
  </si>
  <si>
    <r>
      <t xml:space="preserve">Determine the multiplication factor </t>
    </r>
    <r>
      <rPr>
        <sz val="16"/>
        <color rgb="FF00B050"/>
        <rFont val="Calibri"/>
        <family val="2"/>
        <scheme val="minor"/>
      </rPr>
      <t>α</t>
    </r>
    <r>
      <rPr>
        <vertAlign val="subscript"/>
        <sz val="16"/>
        <color rgb="FF00B050"/>
        <rFont val="Calibri"/>
        <family val="2"/>
        <scheme val="minor"/>
      </rPr>
      <t>u</t>
    </r>
    <r>
      <rPr>
        <sz val="16"/>
        <color rgb="FF00B050"/>
        <rFont val="Calibri"/>
        <family val="2"/>
        <scheme val="minor"/>
      </rPr>
      <t>/α</t>
    </r>
    <r>
      <rPr>
        <vertAlign val="subscript"/>
        <sz val="16"/>
        <color rgb="FF00B050"/>
        <rFont val="Calibri"/>
        <family val="2"/>
        <scheme val="minor"/>
      </rPr>
      <t>1</t>
    </r>
  </si>
  <si>
    <r>
      <t xml:space="preserve">For buildings </t>
    </r>
    <r>
      <rPr>
        <b/>
        <sz val="14"/>
        <color rgb="FF00B050"/>
        <rFont val="Calibri"/>
        <family val="2"/>
        <scheme val="minor"/>
      </rPr>
      <t>Regular in Plane</t>
    </r>
  </si>
  <si>
    <t>STRUCTURAL TYPE</t>
  </si>
  <si>
    <t>DCM</t>
  </si>
  <si>
    <t>DCH</t>
  </si>
  <si>
    <t>Frame system, dual system, coupled wall system</t>
  </si>
  <si>
    <t>Uncoupled wall system</t>
  </si>
  <si>
    <r>
      <t>Torsionally flexible</t>
    </r>
    <r>
      <rPr>
        <b/>
        <sz val="12"/>
        <color rgb="FF000000"/>
        <rFont val="Times New Roman"/>
        <family val="1"/>
      </rPr>
      <t xml:space="preserve"> </t>
    </r>
    <r>
      <rPr>
        <sz val="12"/>
        <color rgb="FF000000"/>
        <rFont val="Times New Roman"/>
        <family val="1"/>
      </rPr>
      <t>system</t>
    </r>
  </si>
  <si>
    <t>Inverted pendulum system</t>
  </si>
  <si>
    <t>3.0αu/α1</t>
  </si>
  <si>
    <t>4.5αu/α1</t>
  </si>
  <si>
    <t>4.0αu/α1</t>
  </si>
  <si>
    <t>Structural System</t>
  </si>
  <si>
    <t>Frames or frame-equivalent dual systems.</t>
  </si>
  <si>
    <t>Wall- or wall-equivalent dual systems.</t>
  </si>
  <si>
    <t>One-storey buildings:</t>
  </si>
  <si>
    <r>
      <t xml:space="preserve">multistorey, multi-bay frames or frame-equivalent dual structures: </t>
    </r>
    <r>
      <rPr>
        <sz val="12"/>
        <color rgb="FF000000"/>
        <rFont val="Segoe UI Symbol"/>
        <family val="2"/>
      </rPr>
      <t/>
    </r>
  </si>
  <si>
    <r>
      <t xml:space="preserve">multistorey, one-bay frames: </t>
    </r>
    <r>
      <rPr>
        <sz val="12"/>
        <color rgb="FF000000"/>
        <rFont val="Segoe UI Symbol"/>
        <family val="2"/>
      </rPr>
      <t/>
    </r>
  </si>
  <si>
    <t>wall systems with only two uncoupled walls per horizontal direction:</t>
  </si>
  <si>
    <t>other uncoupled wall systems:</t>
  </si>
  <si>
    <t>wall-equivalent dual, or coupled wall systems:</t>
  </si>
  <si>
    <r>
      <t xml:space="preserve">For buildings </t>
    </r>
    <r>
      <rPr>
        <b/>
        <sz val="14"/>
        <color rgb="FF00B050"/>
        <rFont val="Calibri"/>
        <family val="2"/>
        <scheme val="minor"/>
      </rPr>
      <t xml:space="preserve">Not Regular in Plane, </t>
    </r>
    <r>
      <rPr>
        <b/>
        <sz val="11"/>
        <rFont val="Calibri"/>
        <family val="2"/>
        <scheme val="minor"/>
      </rPr>
      <t xml:space="preserve">take the average of </t>
    </r>
    <r>
      <rPr>
        <b/>
        <sz val="14"/>
        <color rgb="FF00B050"/>
        <rFont val="Calibri"/>
        <family val="2"/>
        <scheme val="minor"/>
      </rPr>
      <t>1.0 and value from the above table</t>
    </r>
  </si>
  <si>
    <r>
      <t xml:space="preserve">q </t>
    </r>
    <r>
      <rPr>
        <sz val="16"/>
        <color rgb="FF000000"/>
        <rFont val="Segoe UI Symbol"/>
        <family val="2"/>
      </rPr>
      <t xml:space="preserve">= </t>
    </r>
    <r>
      <rPr>
        <i/>
        <sz val="16"/>
        <color rgb="FF000000"/>
        <rFont val="Times New Roman"/>
        <family val="1"/>
      </rPr>
      <t>q</t>
    </r>
    <r>
      <rPr>
        <vertAlign val="subscript"/>
        <sz val="16"/>
        <color rgb="FF000000"/>
        <rFont val="Times New Roman"/>
        <family val="1"/>
      </rPr>
      <t>o</t>
    </r>
    <r>
      <rPr>
        <i/>
        <sz val="16"/>
        <color rgb="FF000000"/>
        <rFont val="Times New Roman"/>
        <family val="1"/>
      </rPr>
      <t>k</t>
    </r>
    <r>
      <rPr>
        <vertAlign val="subscript"/>
        <sz val="16"/>
        <color rgb="FF000000"/>
        <rFont val="Times New Roman"/>
        <family val="1"/>
      </rPr>
      <t xml:space="preserve">w </t>
    </r>
    <r>
      <rPr>
        <sz val="16"/>
        <color rgb="FF000000"/>
        <rFont val="Segoe UI Symbol"/>
        <family val="2"/>
      </rPr>
      <t>≥</t>
    </r>
    <r>
      <rPr>
        <sz val="16"/>
        <color rgb="FF000000"/>
        <rFont val="Times New Roman"/>
        <family val="1"/>
      </rPr>
      <t xml:space="preserve">1.5 </t>
    </r>
  </si>
  <si>
    <r>
      <t xml:space="preserve">Determine the basic value of the behavior factor, </t>
    </r>
    <r>
      <rPr>
        <sz val="14"/>
        <color rgb="FF00B050"/>
        <rFont val="Calibri"/>
        <family val="2"/>
        <scheme val="minor"/>
      </rPr>
      <t>q</t>
    </r>
    <r>
      <rPr>
        <vertAlign val="subscript"/>
        <sz val="14"/>
        <color rgb="FF00B050"/>
        <rFont val="Calibri"/>
        <family val="2"/>
        <scheme val="minor"/>
      </rPr>
      <t>o</t>
    </r>
  </si>
  <si>
    <r>
      <t xml:space="preserve">Determine the failure mode factor </t>
    </r>
    <r>
      <rPr>
        <sz val="16"/>
        <color rgb="FF00B050"/>
        <rFont val="Calibri"/>
        <family val="2"/>
        <scheme val="minor"/>
      </rPr>
      <t>k</t>
    </r>
    <r>
      <rPr>
        <vertAlign val="subscript"/>
        <sz val="16"/>
        <color rgb="FF00B050"/>
        <rFont val="Calibri"/>
        <family val="2"/>
        <scheme val="minor"/>
      </rPr>
      <t>w</t>
    </r>
  </si>
  <si>
    <r>
      <rPr>
        <sz val="11.5"/>
        <color rgb="FF000000"/>
        <rFont val="Times New Roman"/>
        <family val="1"/>
      </rPr>
      <t xml:space="preserve">frame and frame </t>
    </r>
    <r>
      <rPr>
        <sz val="11.5"/>
        <color rgb="FF000000"/>
        <rFont val="Segoe UI Symbol"/>
        <family val="2"/>
      </rPr>
      <t xml:space="preserve">− </t>
    </r>
    <r>
      <rPr>
        <sz val="11.5"/>
        <color rgb="FF000000"/>
        <rFont val="Times New Roman"/>
        <family val="1"/>
      </rPr>
      <t>equivalent dual systems</t>
    </r>
  </si>
  <si>
    <r>
      <rPr>
        <sz val="11.5"/>
        <color rgb="FF000000"/>
        <rFont val="Segoe UI Symbol"/>
        <family val="2"/>
      </rPr>
      <t xml:space="preserve"> </t>
    </r>
    <r>
      <rPr>
        <sz val="12"/>
        <color rgb="FF000000"/>
        <rFont val="Times New Roman"/>
        <family val="1"/>
      </rPr>
      <t xml:space="preserve">where </t>
    </r>
    <r>
      <rPr>
        <sz val="12"/>
        <color rgb="FF000000"/>
        <rFont val="Segoe UI Symbol"/>
        <family val="2"/>
      </rPr>
      <t>α</t>
    </r>
    <r>
      <rPr>
        <vertAlign val="subscript"/>
        <sz val="12"/>
        <color rgb="FF000000"/>
        <rFont val="Times New Roman"/>
        <family val="1"/>
      </rPr>
      <t>o</t>
    </r>
    <r>
      <rPr>
        <sz val="12"/>
        <color rgb="FF000000"/>
        <rFont val="Times New Roman"/>
        <family val="1"/>
      </rPr>
      <t xml:space="preserve"> is the prevailing aspect ratio of the walls of the structural system.</t>
    </r>
  </si>
  <si>
    <t>wall, wall -equivalent and torsionally flexible systems</t>
  </si>
  <si>
    <r>
      <t>0.5  ≤  (1+α</t>
    </r>
    <r>
      <rPr>
        <vertAlign val="subscript"/>
        <sz val="11"/>
        <color theme="1"/>
        <rFont val="Calibri"/>
        <family val="2"/>
        <scheme val="minor"/>
      </rPr>
      <t>o</t>
    </r>
    <r>
      <rPr>
        <sz val="11"/>
        <color theme="1"/>
        <rFont val="Calibri"/>
        <family val="2"/>
        <scheme val="minor"/>
      </rPr>
      <t xml:space="preserve"> )/3  ≤  1</t>
    </r>
  </si>
  <si>
    <r>
      <rPr>
        <sz val="12"/>
        <color rgb="FF000000"/>
        <rFont val="Times New Roman"/>
        <family val="1"/>
      </rPr>
      <t xml:space="preserve">where </t>
    </r>
    <r>
      <rPr>
        <i/>
        <sz val="12"/>
        <color rgb="FF000000"/>
        <rFont val="Times New Roman"/>
        <family val="1"/>
      </rPr>
      <t>h</t>
    </r>
    <r>
      <rPr>
        <vertAlign val="subscript"/>
        <sz val="12"/>
        <color rgb="FF000000"/>
        <rFont val="Times New Roman"/>
        <family val="1"/>
      </rPr>
      <t xml:space="preserve">wi </t>
    </r>
    <r>
      <rPr>
        <sz val="12"/>
        <color rgb="FF000000"/>
        <rFont val="Times New Roman"/>
        <family val="1"/>
      </rPr>
      <t xml:space="preserve"> is the height of wall </t>
    </r>
    <r>
      <rPr>
        <i/>
        <sz val="12"/>
        <color rgb="FF000000"/>
        <rFont val="Times New Roman"/>
        <family val="1"/>
      </rPr>
      <t>i</t>
    </r>
    <r>
      <rPr>
        <sz val="12"/>
        <color rgb="FF000000"/>
        <rFont val="Times New Roman"/>
        <family val="1"/>
      </rPr>
      <t xml:space="preserve">; and  </t>
    </r>
    <r>
      <rPr>
        <i/>
        <sz val="12"/>
        <color rgb="FF000000"/>
        <rFont val="Times New Roman"/>
        <family val="1"/>
      </rPr>
      <t>l</t>
    </r>
    <r>
      <rPr>
        <vertAlign val="subscript"/>
        <sz val="12"/>
        <color rgb="FF000000"/>
        <rFont val="Times New Roman"/>
        <family val="1"/>
      </rPr>
      <t>wi</t>
    </r>
    <r>
      <rPr>
        <sz val="12"/>
        <color rgb="FF000000"/>
        <rFont val="Times New Roman"/>
        <family val="1"/>
      </rPr>
      <t xml:space="preserve"> is the length of the section of wall </t>
    </r>
    <r>
      <rPr>
        <i/>
        <sz val="12"/>
        <color rgb="FF000000"/>
        <rFont val="Times New Roman"/>
        <family val="1"/>
      </rPr>
      <t>i</t>
    </r>
    <r>
      <rPr>
        <sz val="12"/>
        <color rgb="FF000000"/>
        <rFont val="Times New Roman"/>
        <family val="1"/>
      </rPr>
      <t>.</t>
    </r>
  </si>
  <si>
    <t>4)</t>
  </si>
  <si>
    <r>
      <t xml:space="preserve">Determine the behavior factor, </t>
    </r>
    <r>
      <rPr>
        <sz val="14"/>
        <color rgb="FF00B050"/>
        <rFont val="Calibri"/>
        <family val="2"/>
        <scheme val="minor"/>
      </rPr>
      <t>q</t>
    </r>
  </si>
  <si>
    <r>
      <t>α</t>
    </r>
    <r>
      <rPr>
        <b/>
        <vertAlign val="subscript"/>
        <sz val="12"/>
        <color rgb="FF000000"/>
        <rFont val="Times New Roman"/>
        <family val="1"/>
      </rPr>
      <t>u</t>
    </r>
    <r>
      <rPr>
        <b/>
        <i/>
        <sz val="12"/>
        <color rgb="FF000000"/>
        <rFont val="Times New Roman"/>
        <family val="1"/>
      </rPr>
      <t>/</t>
    </r>
    <r>
      <rPr>
        <b/>
        <sz val="12"/>
        <color rgb="FF000000"/>
        <rFont val="Segoe UI Symbol"/>
        <family val="2"/>
      </rPr>
      <t>α</t>
    </r>
    <r>
      <rPr>
        <b/>
        <vertAlign val="subscript"/>
        <sz val="12"/>
        <color rgb="FF000000"/>
        <rFont val="Times New Roman"/>
        <family val="1"/>
      </rPr>
      <t>1</t>
    </r>
  </si>
  <si>
    <r>
      <t>k</t>
    </r>
    <r>
      <rPr>
        <b/>
        <vertAlign val="subscript"/>
        <sz val="12"/>
        <color rgb="FF000000"/>
        <rFont val="Calibri"/>
        <family val="2"/>
        <scheme val="minor"/>
      </rPr>
      <t>w</t>
    </r>
  </si>
  <si>
    <t>E)</t>
  </si>
  <si>
    <t>Mass Source…</t>
  </si>
  <si>
    <t>Define-&gt;Mass Source…</t>
  </si>
  <si>
    <t>Note:</t>
  </si>
  <si>
    <r>
      <t xml:space="preserve">This is to define the </t>
    </r>
    <r>
      <rPr>
        <sz val="16"/>
        <color rgb="FF00B050"/>
        <rFont val="Calibri"/>
        <family val="2"/>
        <scheme val="minor"/>
      </rPr>
      <t>seismic mass</t>
    </r>
    <r>
      <rPr>
        <sz val="11"/>
        <color theme="1"/>
        <rFont val="Calibri"/>
        <family val="2"/>
        <scheme val="minor"/>
      </rPr>
      <t xml:space="preserve"> which ETABS uses to generate the seismic actions</t>
    </r>
  </si>
  <si>
    <t>Modify/Show Mass Source…</t>
  </si>
  <si>
    <t xml:space="preserve">Type of variable action </t>
  </si>
  <si>
    <t xml:space="preserve">Storey </t>
  </si>
  <si>
    <r>
      <t>ϕ</t>
    </r>
    <r>
      <rPr>
        <i/>
        <sz val="10"/>
        <color rgb="FF000000"/>
        <rFont val="Times New Roman"/>
        <family val="1"/>
      </rPr>
      <t xml:space="preserve"> </t>
    </r>
  </si>
  <si>
    <r>
      <t>Categories A-C</t>
    </r>
    <r>
      <rPr>
        <vertAlign val="superscript"/>
        <sz val="10"/>
        <color rgb="FF000000"/>
        <rFont val="Times New Roman"/>
        <family val="1"/>
      </rPr>
      <t xml:space="preserve">* </t>
    </r>
  </si>
  <si>
    <t xml:space="preserve">Roof </t>
  </si>
  <si>
    <t xml:space="preserve">Storeys with correlated occupancies </t>
  </si>
  <si>
    <t xml:space="preserve">Independently occupied storeys </t>
  </si>
  <si>
    <r>
      <t>Categories D-F</t>
    </r>
    <r>
      <rPr>
        <vertAlign val="superscript"/>
        <sz val="10"/>
        <color rgb="FF000000"/>
        <rFont val="Times New Roman"/>
        <family val="1"/>
      </rPr>
      <t xml:space="preserve">* </t>
    </r>
    <r>
      <rPr>
        <sz val="10"/>
        <color rgb="FF000000"/>
        <rFont val="Times New Roman"/>
        <family val="1"/>
      </rPr>
      <t xml:space="preserve"> and Archives </t>
    </r>
  </si>
  <si>
    <t xml:space="preserve"> </t>
  </si>
  <si>
    <t xml:space="preserve">Seismic mass = </t>
  </si>
  <si>
    <t>Eqn 3.17</t>
  </si>
  <si>
    <t>Eqn 4.2</t>
  </si>
  <si>
    <r>
      <t xml:space="preserve">Table 4.2: Values of </t>
    </r>
    <r>
      <rPr>
        <sz val="10"/>
        <color rgb="FF000000"/>
        <rFont val="Segoe UI Symbol"/>
        <family val="2"/>
      </rPr>
      <t>ϕ</t>
    </r>
    <r>
      <rPr>
        <b/>
        <sz val="10"/>
        <color rgb="FF000000"/>
        <rFont val="Times New Roman"/>
        <family val="1"/>
      </rPr>
      <t xml:space="preserve"> for calculating </t>
    </r>
    <r>
      <rPr>
        <sz val="10"/>
        <color rgb="FF000000"/>
        <rFont val="Segoe UI Symbol"/>
        <family val="2"/>
      </rPr>
      <t>ψ</t>
    </r>
    <r>
      <rPr>
        <b/>
        <vertAlign val="subscript"/>
        <sz val="10"/>
        <color rgb="FF000000"/>
        <rFont val="Times New Roman"/>
        <family val="1"/>
      </rPr>
      <t>Ei</t>
    </r>
    <r>
      <rPr>
        <b/>
        <sz val="10"/>
        <color rgb="FF000000"/>
        <rFont val="Times New Roman"/>
        <family val="1"/>
      </rPr>
      <t xml:space="preserve"> </t>
    </r>
  </si>
  <si>
    <r>
      <t xml:space="preserve">Example for </t>
    </r>
    <r>
      <rPr>
        <sz val="14"/>
        <color rgb="FF00B050"/>
        <rFont val="Calibri"/>
        <family val="2"/>
        <scheme val="minor"/>
      </rPr>
      <t>Category C Storeys with Correlated Occupancies</t>
    </r>
  </si>
  <si>
    <t>EBCS EN 1998 Page 36 CL 4.2.4(2)P</t>
  </si>
  <si>
    <t>OK -&gt; OK</t>
  </si>
  <si>
    <t>F)</t>
  </si>
  <si>
    <t>P-Delta Options</t>
  </si>
  <si>
    <t>G)</t>
  </si>
  <si>
    <t>Modal Cases</t>
  </si>
  <si>
    <t>Define-&gt;Modal Cases…</t>
  </si>
  <si>
    <t>Define-&gt; P-Delta Options</t>
  </si>
  <si>
    <t>The structural system classification is based on the comparision between the base shear resisted by the frame system and the wall system</t>
  </si>
  <si>
    <t>B.1)</t>
  </si>
  <si>
    <t>Define A known load which is applied at Center of Rigidity on a story (We may use one of the unit loads defined for determining the torsional radii)</t>
  </si>
  <si>
    <t>B.2)</t>
  </si>
  <si>
    <t>Analyze -&gt; Run Analysis</t>
  </si>
  <si>
    <t>B.3)</t>
  </si>
  <si>
    <t>Display -&gt; Show Tables… -&gt; Analysis -&gt; Results -&gt; Frame Results -&gt; Frame Element Joint Forces -&gt; Ok</t>
  </si>
  <si>
    <t>TABLE:  Frame Element Joint Forces</t>
  </si>
  <si>
    <t>Frame Object</t>
  </si>
  <si>
    <t>Unique Name</t>
  </si>
  <si>
    <t>Frame Element</t>
  </si>
  <si>
    <t>Joint</t>
  </si>
  <si>
    <t>F1</t>
  </si>
  <si>
    <t>F2</t>
  </si>
  <si>
    <t>F3</t>
  </si>
  <si>
    <t>M1</t>
  </si>
  <si>
    <t>M2</t>
  </si>
  <si>
    <t>M3</t>
  </si>
  <si>
    <t>kN</t>
  </si>
  <si>
    <t>kN-m</t>
  </si>
  <si>
    <t>C6</t>
  </si>
  <si>
    <t>C7</t>
  </si>
  <si>
    <t>C8</t>
  </si>
  <si>
    <t>C9</t>
  </si>
  <si>
    <t>C10</t>
  </si>
  <si>
    <t>C11</t>
  </si>
  <si>
    <t>C12</t>
  </si>
  <si>
    <t>C13</t>
  </si>
  <si>
    <t>C14</t>
  </si>
  <si>
    <t>C15</t>
  </si>
  <si>
    <t>C16</t>
  </si>
  <si>
    <t>Sum</t>
  </si>
  <si>
    <t>Total Load</t>
  </si>
  <si>
    <t>% Resisted by Frame</t>
  </si>
  <si>
    <t>Frame System</t>
  </si>
  <si>
    <t>The response of all modes of vibration contributing significantly to the global response shall be taken into account.</t>
  </si>
  <si>
    <t>EBCS EN 1998 Page 42 CL 4.3.3.3(2)P, (3)</t>
  </si>
  <si>
    <r>
      <t xml:space="preserve">In order to fulfil this requirment, we may set the "Maximum Number of Modes" to be </t>
    </r>
    <r>
      <rPr>
        <sz val="14"/>
        <color rgb="FF00B050"/>
        <rFont val="Calibri"/>
        <family val="2"/>
        <scheme val="minor"/>
      </rPr>
      <t xml:space="preserve">three times the number of stories </t>
    </r>
    <r>
      <rPr>
        <sz val="12"/>
        <color rgb="FF000000"/>
        <rFont val="Calibri"/>
        <family val="2"/>
        <scheme val="minor"/>
      </rPr>
      <t>present. i.e. three degrees of freedom per story are considered, two translational and one rotational</t>
    </r>
  </si>
  <si>
    <t>H)</t>
  </si>
  <si>
    <t>Load Patterns…</t>
  </si>
  <si>
    <t>Define-&gt; Load Patterns…</t>
  </si>
  <si>
    <t>Recommendations:</t>
  </si>
  <si>
    <t>1) Define the common permanent and variable actions separately so that if any ammendment on an action is required, there will not be recalculations of all the loads</t>
  </si>
  <si>
    <t>H.1</t>
  </si>
  <si>
    <t>Variable and Permanent Actions</t>
  </si>
  <si>
    <t>2) If we have independent occupancies case, it will be convinient to define the variable actions based on the functions of the areas present</t>
  </si>
  <si>
    <t>In fact we may define as much number of loads as we know and use the definitions to initialize other models from.</t>
  </si>
  <si>
    <t>H.2</t>
  </si>
  <si>
    <t>Earthquack lateral force</t>
  </si>
  <si>
    <r>
      <rPr>
        <sz val="11"/>
        <rFont val="Calibri"/>
        <family val="2"/>
        <scheme val="minor"/>
      </rPr>
      <t>2)</t>
    </r>
    <r>
      <rPr>
        <sz val="14"/>
        <color rgb="FF00B050"/>
        <rFont val="Calibri"/>
        <family val="2"/>
        <scheme val="minor"/>
      </rPr>
      <t xml:space="preserve"> In Modal response spectrum analysis(RSA)</t>
    </r>
    <r>
      <rPr>
        <sz val="11"/>
        <color theme="1"/>
        <rFont val="Calibri"/>
        <family val="2"/>
        <scheme val="minor"/>
      </rPr>
      <t>, this is also defined for comparision of the base shear forces resulted from the lateral force method and the RSA method.</t>
    </r>
  </si>
  <si>
    <t>1) This is the lateral seismic force calculated from the fundamental period of oscillation</t>
  </si>
  <si>
    <t>Check the direction of the seismic action we want to define with one of the eccentricity type.</t>
  </si>
  <si>
    <t>Accidental torsional eccentricity considering the  uncertainity in the location of masses and in the spatial variation of the seismic motion</t>
  </si>
  <si>
    <t>EBCS EN 1998 Page 38 CL 4.3.2(1)P</t>
  </si>
  <si>
    <t>The basic formula for Natural period</t>
  </si>
  <si>
    <t>EBCS provides approximation fomula</t>
  </si>
  <si>
    <t>m is mass of the building</t>
  </si>
  <si>
    <t>k is the stiffness</t>
  </si>
  <si>
    <r>
      <t xml:space="preserve">
T1 = Ct ⋅ H</t>
    </r>
    <r>
      <rPr>
        <vertAlign val="superscript"/>
        <sz val="11"/>
        <color theme="1"/>
        <rFont val="Calibri"/>
        <family val="2"/>
        <scheme val="minor"/>
      </rPr>
      <t>3/4</t>
    </r>
  </si>
  <si>
    <t>To be accurate and avoid calculations let the program calculates it</t>
  </si>
  <si>
    <t>Choose the top most seismic resistant story</t>
  </si>
  <si>
    <t>Choose the base or a rigid basement if any</t>
  </si>
  <si>
    <t>Refer</t>
  </si>
  <si>
    <t>l=</t>
  </si>
  <si>
    <r>
      <t xml:space="preserve">if T1 </t>
    </r>
    <r>
      <rPr>
        <sz val="11"/>
        <color theme="1"/>
        <rFont val="Symbol"/>
        <family val="1"/>
        <charset val="2"/>
      </rPr>
      <t xml:space="preserve">£ </t>
    </r>
    <r>
      <rPr>
        <sz val="11"/>
        <color theme="1"/>
        <rFont val="Calibri"/>
        <family val="2"/>
      </rPr>
      <t>2Tc and there are more than two storeys</t>
    </r>
  </si>
  <si>
    <t>otherwise</t>
  </si>
  <si>
    <t>OK</t>
  </si>
  <si>
    <t>H.3</t>
  </si>
  <si>
    <t>Unit lateral Loads</t>
  </si>
  <si>
    <t>I)</t>
  </si>
  <si>
    <t>Load Cases…</t>
  </si>
  <si>
    <t>Define-&gt; Load Cases…</t>
  </si>
  <si>
    <t>We access this option basically to define the response spectrum acceleration function as load because by now the software recognizes the function only as acceleration not as a force</t>
  </si>
  <si>
    <t>Add New Case…</t>
  </si>
  <si>
    <r>
      <t xml:space="preserve">Give the load case an name. For example </t>
    </r>
    <r>
      <rPr>
        <b/>
        <sz val="12"/>
        <color theme="1"/>
        <rFont val="Calibri"/>
        <family val="2"/>
        <scheme val="minor"/>
      </rPr>
      <t>RSXP</t>
    </r>
    <r>
      <rPr>
        <sz val="11"/>
        <color theme="1"/>
        <rFont val="Calibri"/>
        <family val="2"/>
        <scheme val="minor"/>
      </rPr>
      <t xml:space="preserve"> is to mean a Response Spectrum load case in the </t>
    </r>
    <r>
      <rPr>
        <b/>
        <sz val="11"/>
        <color theme="1"/>
        <rFont val="Calibri"/>
        <family val="2"/>
        <scheme val="minor"/>
      </rPr>
      <t>X</t>
    </r>
    <r>
      <rPr>
        <sz val="11"/>
        <color theme="1"/>
        <rFont val="Calibri"/>
        <family val="2"/>
        <scheme val="minor"/>
      </rPr>
      <t xml:space="preserve"> direction with </t>
    </r>
    <r>
      <rPr>
        <b/>
        <sz val="11"/>
        <color theme="1"/>
        <rFont val="Calibri"/>
        <family val="2"/>
        <scheme val="minor"/>
      </rPr>
      <t>positive eccentricity</t>
    </r>
    <r>
      <rPr>
        <sz val="11"/>
        <color theme="1"/>
        <rFont val="Calibri"/>
        <family val="2"/>
        <scheme val="minor"/>
      </rPr>
      <t xml:space="preserve"> in the y direction</t>
    </r>
  </si>
  <si>
    <t>Tell ETABS the load case type is response spectrum. Immediately after you change the type to response spectrum the other informations will unfold</t>
  </si>
  <si>
    <t>Click Add to define the loads(accelerations) to be applied</t>
  </si>
  <si>
    <t>Choose the direction of the load application</t>
  </si>
  <si>
    <t>Choose the function you defined</t>
  </si>
  <si>
    <t>In order to get a more accurate result, EBCS recommends CQC method. Otherwise, we need to show all relevant modal responses may be regarded as independent of eachother</t>
  </si>
  <si>
    <t>EBCS EN 1998 Page 43 CL 4.3.3.3.2</t>
  </si>
  <si>
    <r>
      <t>Because we can not define two eccentricities(e</t>
    </r>
    <r>
      <rPr>
        <vertAlign val="subscript"/>
        <sz val="11"/>
        <color theme="1"/>
        <rFont val="Calibri"/>
        <family val="2"/>
        <scheme val="minor"/>
      </rPr>
      <t xml:space="preserve">ai </t>
    </r>
    <r>
      <rPr>
        <sz val="11"/>
        <color theme="1"/>
        <rFont val="Calibri"/>
        <family val="2"/>
        <scheme val="minor"/>
      </rPr>
      <t xml:space="preserve">= </t>
    </r>
    <r>
      <rPr>
        <sz val="11"/>
        <color theme="1"/>
        <rFont val="Symbol"/>
        <family val="1"/>
        <charset val="2"/>
      </rPr>
      <t>±</t>
    </r>
    <r>
      <rPr>
        <sz val="11"/>
        <color theme="1"/>
        <rFont val="Calibri"/>
        <family val="2"/>
      </rPr>
      <t xml:space="preserve"> 0.05 L</t>
    </r>
    <r>
      <rPr>
        <vertAlign val="subscript"/>
        <sz val="11"/>
        <color theme="1"/>
        <rFont val="Calibri"/>
        <family val="2"/>
      </rPr>
      <t>i</t>
    </r>
    <r>
      <rPr>
        <sz val="11"/>
        <color theme="1"/>
        <rFont val="Calibri"/>
        <family val="2"/>
      </rPr>
      <t>) in a load case, we can not put the accelerations in the two horizontal directions together and leave the software do the combination by SRSS method (Recommended by the Code). Rather , we define four load cases in the two horizontal directions to be applied at positive and negative eccentricities and combine them with the alternative way. Therfore, leave this as it is.</t>
    </r>
  </si>
  <si>
    <t>Modify/Show…</t>
  </si>
  <si>
    <t>Leave the default</t>
  </si>
  <si>
    <t>Reccomended</t>
  </si>
  <si>
    <t>Put -0.05 or +0.05 based on the direction of the eccentricity. For example for our case since we are defining a load case with positive ecc. put +0.05</t>
  </si>
  <si>
    <t>J)</t>
  </si>
  <si>
    <t>Load Combination…</t>
  </si>
  <si>
    <t>Common load combinations to be defined include</t>
  </si>
  <si>
    <t>Serviceability limit state</t>
  </si>
  <si>
    <t>S/N</t>
  </si>
  <si>
    <t>Combination Name</t>
  </si>
  <si>
    <t>Formula</t>
  </si>
  <si>
    <t>Number of Combinations</t>
  </si>
  <si>
    <t>Subtotal</t>
  </si>
  <si>
    <t>Grand Total</t>
  </si>
  <si>
    <t>&gt;&gt;</t>
  </si>
  <si>
    <t>1 X4 X4</t>
  </si>
  <si>
    <t>To Check serviciability requiments</t>
  </si>
  <si>
    <t>To design</t>
  </si>
  <si>
    <t>Reason to define</t>
  </si>
  <si>
    <t>EN 1990:2002, 6.4.3.4</t>
  </si>
  <si>
    <r>
      <t>To Check whether P-</t>
    </r>
    <r>
      <rPr>
        <sz val="11"/>
        <color rgb="FF0070C0"/>
        <rFont val="Symbol"/>
        <family val="1"/>
        <charset val="2"/>
      </rPr>
      <t>D</t>
    </r>
    <r>
      <rPr>
        <sz val="11"/>
        <color rgb="FF0070C0"/>
        <rFont val="Calibri"/>
        <family val="2"/>
        <scheme val="minor"/>
      </rPr>
      <t xml:space="preserve"> effect should be considered </t>
    </r>
  </si>
  <si>
    <t>EN 1990:2002, 6.5.2</t>
  </si>
  <si>
    <t>EN 1990:2002, 6.4.3.2</t>
  </si>
  <si>
    <t>Template</t>
  </si>
  <si>
    <r>
      <t xml:space="preserve">Depth of Slab and Beam is determined from </t>
    </r>
    <r>
      <rPr>
        <b/>
        <sz val="14"/>
        <color theme="1"/>
        <rFont val="Calibri"/>
        <family val="2"/>
        <scheme val="minor"/>
      </rPr>
      <t>deflection requirement</t>
    </r>
  </si>
  <si>
    <t xml:space="preserve">EBCS EN 1992-1-1, 7.4.2 </t>
  </si>
  <si>
    <r>
      <t xml:space="preserve">Slab expected to be lightly stressed </t>
    </r>
    <r>
      <rPr>
        <b/>
        <sz val="11"/>
        <color theme="1"/>
        <rFont val="GreekC"/>
      </rPr>
      <t>r</t>
    </r>
    <r>
      <rPr>
        <b/>
        <sz val="11"/>
        <color theme="1"/>
        <rFont val="Calibri"/>
        <family val="2"/>
        <scheme val="minor"/>
      </rPr>
      <t xml:space="preserve"> = 0.5%</t>
    </r>
  </si>
  <si>
    <r>
      <t xml:space="preserve">Beam expected to be highly stressed </t>
    </r>
    <r>
      <rPr>
        <b/>
        <sz val="11"/>
        <color theme="1"/>
        <rFont val="GreekC"/>
      </rPr>
      <t>r</t>
    </r>
    <r>
      <rPr>
        <b/>
        <sz val="11"/>
        <color theme="1"/>
        <rFont val="Calibri"/>
        <family val="2"/>
        <scheme val="minor"/>
      </rPr>
      <t xml:space="preserve"> = 1.5%</t>
    </r>
  </si>
  <si>
    <t>Fire design requirement</t>
  </si>
  <si>
    <t>Column dimension</t>
  </si>
  <si>
    <r>
      <t>Where: Gk = Permanent Actions, Qk = Variable Actions, E</t>
    </r>
    <r>
      <rPr>
        <vertAlign val="subscript"/>
        <sz val="12"/>
        <color theme="1"/>
        <rFont val="Calibri"/>
        <family val="2"/>
        <scheme val="minor"/>
      </rPr>
      <t>EDx</t>
    </r>
    <r>
      <rPr>
        <sz val="12"/>
        <color theme="1"/>
        <rFont val="Calibri"/>
        <family val="2"/>
        <scheme val="minor"/>
      </rPr>
      <t>= the seismic Actions in the horizontal X direction with possitive and negative signs each may have torsional eccentricities in the positive and the negative Y direction (</t>
    </r>
    <r>
      <rPr>
        <b/>
        <sz val="12"/>
        <color theme="1"/>
        <rFont val="Calibri"/>
        <family val="2"/>
        <scheme val="minor"/>
      </rPr>
      <t>a total of Four types</t>
    </r>
    <r>
      <rPr>
        <sz val="12"/>
        <color theme="1"/>
        <rFont val="Calibri"/>
        <family val="2"/>
        <scheme val="minor"/>
      </rPr>
      <t>) and EEDy is the vice versal. See the below illustration</t>
    </r>
  </si>
  <si>
    <t>Effective Depth, d</t>
  </si>
  <si>
    <t>Architectural Limitation</t>
  </si>
  <si>
    <t>Three requirment should be accounted</t>
  </si>
  <si>
    <t>Three factors affect beam width</t>
  </si>
  <si>
    <t>Durability</t>
  </si>
  <si>
    <t>Bond</t>
  </si>
  <si>
    <t>Environmental Condition (Exposure class)</t>
  </si>
  <si>
    <t>Concrete quality</t>
  </si>
  <si>
    <r>
      <t>Width of Beam, b</t>
    </r>
    <r>
      <rPr>
        <b/>
        <vertAlign val="subscript"/>
        <sz val="14"/>
        <color theme="1"/>
        <rFont val="Calibri"/>
        <family val="2"/>
        <scheme val="minor"/>
      </rPr>
      <t>min</t>
    </r>
  </si>
  <si>
    <r>
      <t>Nominal cover,c</t>
    </r>
    <r>
      <rPr>
        <b/>
        <vertAlign val="subscript"/>
        <sz val="14"/>
        <color theme="1"/>
        <rFont val="Calibri"/>
        <family val="2"/>
        <scheme val="minor"/>
      </rPr>
      <t>nom</t>
    </r>
    <r>
      <rPr>
        <b/>
        <sz val="14"/>
        <color theme="1"/>
        <rFont val="Calibri"/>
        <family val="2"/>
        <scheme val="minor"/>
      </rPr>
      <t xml:space="preserve"> = c</t>
    </r>
    <r>
      <rPr>
        <b/>
        <vertAlign val="subscript"/>
        <sz val="14"/>
        <color theme="1"/>
        <rFont val="Calibri"/>
        <family val="2"/>
        <scheme val="minor"/>
      </rPr>
      <t xml:space="preserve">min </t>
    </r>
    <r>
      <rPr>
        <b/>
        <sz val="14"/>
        <color theme="1"/>
        <rFont val="Calibri"/>
        <family val="2"/>
        <scheme val="minor"/>
      </rPr>
      <t xml:space="preserve">+ </t>
    </r>
    <r>
      <rPr>
        <b/>
        <sz val="14"/>
        <color theme="1"/>
        <rFont val="GreekC"/>
      </rPr>
      <t>D</t>
    </r>
    <r>
      <rPr>
        <b/>
        <sz val="14"/>
        <color theme="1"/>
        <rFont val="Calibri"/>
        <family val="2"/>
        <scheme val="minor"/>
      </rPr>
      <t>c</t>
    </r>
    <r>
      <rPr>
        <b/>
        <vertAlign val="subscript"/>
        <sz val="14"/>
        <color theme="1"/>
        <rFont val="Calibri"/>
        <family val="2"/>
        <scheme val="minor"/>
      </rPr>
      <t>dev</t>
    </r>
  </si>
  <si>
    <t>Two factors affect column dimensions</t>
  </si>
  <si>
    <t>Ultimate Limit State</t>
  </si>
  <si>
    <r>
      <rPr>
        <b/>
        <sz val="14"/>
        <color rgb="FFFF0000"/>
        <rFont val="Calibri"/>
        <family val="2"/>
        <scheme val="minor"/>
      </rPr>
      <t>1.0*</t>
    </r>
    <r>
      <rPr>
        <b/>
        <sz val="14"/>
        <color rgb="FFFF0000"/>
        <rFont val="Symbol"/>
        <family val="1"/>
        <charset val="2"/>
      </rPr>
      <t>S</t>
    </r>
    <r>
      <rPr>
        <b/>
        <sz val="14"/>
        <color rgb="FFFF0000"/>
        <rFont val="Calibri"/>
        <family val="2"/>
        <scheme val="minor"/>
      </rPr>
      <t>Gk</t>
    </r>
    <r>
      <rPr>
        <b/>
        <sz val="14"/>
        <color theme="1"/>
        <rFont val="Calibri"/>
        <family val="2"/>
        <scheme val="minor"/>
      </rPr>
      <t xml:space="preserve"> "+" </t>
    </r>
    <r>
      <rPr>
        <b/>
        <sz val="14"/>
        <color theme="6" tint="-0.249977111117893"/>
        <rFont val="Calibri"/>
        <family val="2"/>
        <scheme val="minor"/>
      </rPr>
      <t>1.0* Q</t>
    </r>
    <r>
      <rPr>
        <b/>
        <vertAlign val="subscript"/>
        <sz val="14"/>
        <color theme="6" tint="-0.249977111117893"/>
        <rFont val="Calibri"/>
        <family val="2"/>
        <scheme val="minor"/>
      </rPr>
      <t>k,1</t>
    </r>
    <r>
      <rPr>
        <b/>
        <sz val="14"/>
        <color theme="1"/>
        <rFont val="Calibri"/>
        <family val="2"/>
        <scheme val="minor"/>
      </rPr>
      <t xml:space="preserve"> "+" </t>
    </r>
    <r>
      <rPr>
        <b/>
        <sz val="14"/>
        <color theme="4" tint="-0.249977111117893"/>
        <rFont val="Calibri"/>
        <family val="2"/>
        <scheme val="minor"/>
      </rPr>
      <t>1.0*</t>
    </r>
    <r>
      <rPr>
        <b/>
        <sz val="14"/>
        <color theme="4" tint="-0.249977111117893"/>
        <rFont val="Symbol"/>
        <family val="1"/>
        <charset val="2"/>
      </rPr>
      <t>S</t>
    </r>
    <r>
      <rPr>
        <b/>
        <sz val="14"/>
        <color theme="4" tint="-0.249977111117893"/>
        <rFont val="GreekC"/>
      </rPr>
      <t>y</t>
    </r>
    <r>
      <rPr>
        <b/>
        <vertAlign val="subscript"/>
        <sz val="14"/>
        <color theme="4" tint="-0.249977111117893"/>
        <rFont val="Calibri"/>
        <family val="2"/>
      </rPr>
      <t>0,i</t>
    </r>
    <r>
      <rPr>
        <b/>
        <sz val="14"/>
        <color theme="4" tint="-0.249977111117893"/>
        <rFont val="Calibri"/>
        <family val="2"/>
      </rPr>
      <t>*</t>
    </r>
    <r>
      <rPr>
        <b/>
        <sz val="14"/>
        <color theme="4" tint="-0.249977111117893"/>
        <rFont val="Calibri"/>
        <family val="2"/>
        <scheme val="minor"/>
      </rPr>
      <t>Q</t>
    </r>
    <r>
      <rPr>
        <b/>
        <vertAlign val="subscript"/>
        <sz val="14"/>
        <color theme="4" tint="-0.249977111117893"/>
        <rFont val="Calibri"/>
        <family val="2"/>
        <scheme val="minor"/>
      </rPr>
      <t>k,i</t>
    </r>
    <r>
      <rPr>
        <b/>
        <vertAlign val="subscript"/>
        <sz val="14"/>
        <color theme="1"/>
        <rFont val="Calibri"/>
        <family val="2"/>
        <scheme val="minor"/>
      </rPr>
      <t xml:space="preserve"> </t>
    </r>
    <r>
      <rPr>
        <sz val="16"/>
        <color theme="1"/>
        <rFont val="Calibri"/>
        <family val="2"/>
        <scheme val="minor"/>
      </rPr>
      <t/>
    </r>
  </si>
  <si>
    <r>
      <rPr>
        <b/>
        <sz val="14"/>
        <color rgb="FFFF0000"/>
        <rFont val="Calibri"/>
        <family val="2"/>
        <scheme val="minor"/>
      </rPr>
      <t>1.35*</t>
    </r>
    <r>
      <rPr>
        <b/>
        <sz val="14"/>
        <color rgb="FFFF0000"/>
        <rFont val="Symbol"/>
        <family val="1"/>
        <charset val="2"/>
      </rPr>
      <t>S</t>
    </r>
    <r>
      <rPr>
        <b/>
        <sz val="14"/>
        <color rgb="FFFF0000"/>
        <rFont val="Calibri"/>
        <family val="2"/>
        <scheme val="minor"/>
      </rPr>
      <t>Gk</t>
    </r>
    <r>
      <rPr>
        <b/>
        <sz val="14"/>
        <color theme="1"/>
        <rFont val="Calibri"/>
        <family val="2"/>
        <scheme val="minor"/>
      </rPr>
      <t xml:space="preserve"> "+" </t>
    </r>
    <r>
      <rPr>
        <b/>
        <sz val="14"/>
        <color theme="6" tint="-0.249977111117893"/>
        <rFont val="Calibri"/>
        <family val="2"/>
        <scheme val="minor"/>
      </rPr>
      <t>1.5* Q</t>
    </r>
    <r>
      <rPr>
        <b/>
        <vertAlign val="subscript"/>
        <sz val="14"/>
        <color theme="6" tint="-0.249977111117893"/>
        <rFont val="Calibri"/>
        <family val="2"/>
        <scheme val="minor"/>
      </rPr>
      <t>k,1</t>
    </r>
    <r>
      <rPr>
        <b/>
        <sz val="14"/>
        <color theme="1"/>
        <rFont val="Calibri"/>
        <family val="2"/>
        <scheme val="minor"/>
      </rPr>
      <t xml:space="preserve"> "+" </t>
    </r>
    <r>
      <rPr>
        <b/>
        <sz val="14"/>
        <color theme="4" tint="-0.249977111117893"/>
        <rFont val="Calibri"/>
        <family val="2"/>
        <scheme val="minor"/>
      </rPr>
      <t>1.5*</t>
    </r>
    <r>
      <rPr>
        <b/>
        <sz val="14"/>
        <color theme="4" tint="-0.249977111117893"/>
        <rFont val="Symbol"/>
        <family val="1"/>
        <charset val="2"/>
      </rPr>
      <t>S</t>
    </r>
    <r>
      <rPr>
        <b/>
        <sz val="14"/>
        <color theme="4" tint="-0.249977111117893"/>
        <rFont val="GreekC"/>
      </rPr>
      <t>y</t>
    </r>
    <r>
      <rPr>
        <b/>
        <vertAlign val="subscript"/>
        <sz val="14"/>
        <color theme="4" tint="-0.249977111117893"/>
        <rFont val="Calibri"/>
        <family val="2"/>
      </rPr>
      <t>0,i</t>
    </r>
    <r>
      <rPr>
        <b/>
        <sz val="14"/>
        <color theme="4" tint="-0.249977111117893"/>
        <rFont val="Calibri"/>
        <family val="2"/>
      </rPr>
      <t>*</t>
    </r>
    <r>
      <rPr>
        <b/>
        <sz val="14"/>
        <color theme="4" tint="-0.249977111117893"/>
        <rFont val="Calibri"/>
        <family val="2"/>
        <scheme val="minor"/>
      </rPr>
      <t>Q</t>
    </r>
    <r>
      <rPr>
        <b/>
        <vertAlign val="subscript"/>
        <sz val="14"/>
        <color theme="4" tint="-0.249977111117893"/>
        <rFont val="Calibri"/>
        <family val="2"/>
        <scheme val="minor"/>
      </rPr>
      <t>k,i</t>
    </r>
    <r>
      <rPr>
        <b/>
        <vertAlign val="subscript"/>
        <sz val="14"/>
        <color theme="1"/>
        <rFont val="Calibri"/>
        <family val="2"/>
        <scheme val="minor"/>
      </rPr>
      <t xml:space="preserve"> </t>
    </r>
    <r>
      <rPr>
        <sz val="16"/>
        <color theme="1"/>
        <rFont val="Calibri"/>
        <family val="2"/>
        <scheme val="minor"/>
      </rPr>
      <t/>
    </r>
  </si>
  <si>
    <r>
      <rPr>
        <b/>
        <sz val="14"/>
        <color rgb="FFFF0000"/>
        <rFont val="Calibri"/>
        <family val="2"/>
        <scheme val="minor"/>
      </rPr>
      <t>1.0*</t>
    </r>
    <r>
      <rPr>
        <b/>
        <sz val="14"/>
        <color rgb="FFFF0000"/>
        <rFont val="Symbol"/>
        <family val="1"/>
        <charset val="2"/>
      </rPr>
      <t>S</t>
    </r>
    <r>
      <rPr>
        <b/>
        <sz val="14"/>
        <color rgb="FFFF0000"/>
        <rFont val="Calibri"/>
        <family val="2"/>
        <scheme val="minor"/>
      </rPr>
      <t>Gk</t>
    </r>
    <r>
      <rPr>
        <b/>
        <sz val="14"/>
        <color theme="1"/>
        <rFont val="Calibri"/>
        <family val="2"/>
        <scheme val="minor"/>
      </rPr>
      <t xml:space="preserve"> "+" </t>
    </r>
    <r>
      <rPr>
        <b/>
        <sz val="14"/>
        <color theme="4" tint="-0.249977111117893"/>
        <rFont val="Calibri"/>
        <family val="2"/>
        <scheme val="minor"/>
      </rPr>
      <t>1.0*</t>
    </r>
    <r>
      <rPr>
        <b/>
        <sz val="14"/>
        <color theme="4" tint="-0.249977111117893"/>
        <rFont val="Symbol"/>
        <family val="1"/>
        <charset val="2"/>
      </rPr>
      <t>S</t>
    </r>
    <r>
      <rPr>
        <b/>
        <sz val="14"/>
        <color theme="4" tint="-0.249977111117893"/>
        <rFont val="GreekC"/>
      </rPr>
      <t>y</t>
    </r>
    <r>
      <rPr>
        <b/>
        <vertAlign val="subscript"/>
        <sz val="14"/>
        <color theme="4" tint="-0.249977111117893"/>
        <rFont val="Calibri"/>
        <family val="2"/>
      </rPr>
      <t>2,i</t>
    </r>
    <r>
      <rPr>
        <b/>
        <sz val="14"/>
        <color theme="4" tint="-0.249977111117893"/>
        <rFont val="Calibri"/>
        <family val="2"/>
      </rPr>
      <t>*</t>
    </r>
    <r>
      <rPr>
        <b/>
        <sz val="14"/>
        <color theme="4" tint="-0.249977111117893"/>
        <rFont val="Calibri"/>
        <family val="2"/>
        <scheme val="minor"/>
      </rPr>
      <t>Q</t>
    </r>
    <r>
      <rPr>
        <b/>
        <vertAlign val="subscript"/>
        <sz val="14"/>
        <color theme="4" tint="-0.249977111117893"/>
        <rFont val="Calibri"/>
        <family val="2"/>
        <scheme val="minor"/>
      </rPr>
      <t>k</t>
    </r>
    <r>
      <rPr>
        <b/>
        <vertAlign val="subscript"/>
        <sz val="14"/>
        <color theme="1"/>
        <rFont val="Calibri"/>
        <family val="2"/>
        <scheme val="minor"/>
      </rPr>
      <t xml:space="preserve"> </t>
    </r>
    <r>
      <rPr>
        <b/>
        <sz val="14"/>
        <color theme="1"/>
        <rFont val="Calibri"/>
        <family val="2"/>
        <scheme val="minor"/>
      </rPr>
      <t xml:space="preserve">"+" </t>
    </r>
    <r>
      <rPr>
        <b/>
        <sz val="14"/>
        <color theme="5"/>
        <rFont val="Calibri"/>
        <family val="2"/>
        <scheme val="minor"/>
      </rPr>
      <t>E</t>
    </r>
    <r>
      <rPr>
        <b/>
        <vertAlign val="subscript"/>
        <sz val="14"/>
        <color theme="5"/>
        <rFont val="Calibri"/>
        <family val="2"/>
        <scheme val="minor"/>
      </rPr>
      <t>Edx</t>
    </r>
    <r>
      <rPr>
        <b/>
        <sz val="14"/>
        <color theme="1"/>
        <rFont val="Calibri"/>
        <family val="2"/>
        <scheme val="minor"/>
      </rPr>
      <t xml:space="preserve"> "+" </t>
    </r>
    <r>
      <rPr>
        <b/>
        <sz val="14"/>
        <color rgb="FF00B050"/>
        <rFont val="Calibri"/>
        <family val="2"/>
        <scheme val="minor"/>
      </rPr>
      <t>0.3E</t>
    </r>
    <r>
      <rPr>
        <b/>
        <vertAlign val="subscript"/>
        <sz val="14"/>
        <color rgb="FF00B050"/>
        <rFont val="Calibri"/>
        <family val="2"/>
        <scheme val="minor"/>
      </rPr>
      <t>Edy</t>
    </r>
  </si>
  <si>
    <r>
      <rPr>
        <b/>
        <sz val="14"/>
        <color rgb="FFFF0000"/>
        <rFont val="Calibri"/>
        <family val="2"/>
        <scheme val="minor"/>
      </rPr>
      <t>1.0*</t>
    </r>
    <r>
      <rPr>
        <b/>
        <sz val="14"/>
        <color rgb="FFFF0000"/>
        <rFont val="Symbol"/>
        <family val="1"/>
        <charset val="2"/>
      </rPr>
      <t>S</t>
    </r>
    <r>
      <rPr>
        <b/>
        <sz val="14"/>
        <color rgb="FFFF0000"/>
        <rFont val="Calibri"/>
        <family val="2"/>
        <scheme val="minor"/>
      </rPr>
      <t>Gk</t>
    </r>
    <r>
      <rPr>
        <b/>
        <sz val="14"/>
        <color theme="1"/>
        <rFont val="Calibri"/>
        <family val="2"/>
        <scheme val="minor"/>
      </rPr>
      <t xml:space="preserve"> "+" </t>
    </r>
    <r>
      <rPr>
        <b/>
        <sz val="14"/>
        <color theme="4" tint="-0.249977111117893"/>
        <rFont val="Calibri"/>
        <family val="2"/>
        <scheme val="minor"/>
      </rPr>
      <t>1.0*</t>
    </r>
    <r>
      <rPr>
        <b/>
        <sz val="14"/>
        <color theme="4" tint="-0.249977111117893"/>
        <rFont val="Symbol"/>
        <family val="1"/>
        <charset val="2"/>
      </rPr>
      <t>S</t>
    </r>
    <r>
      <rPr>
        <b/>
        <sz val="14"/>
        <color theme="4" tint="-0.249977111117893"/>
        <rFont val="GreekC"/>
      </rPr>
      <t>y</t>
    </r>
    <r>
      <rPr>
        <b/>
        <vertAlign val="subscript"/>
        <sz val="14"/>
        <color theme="4" tint="-0.249977111117893"/>
        <rFont val="Calibri"/>
        <family val="2"/>
      </rPr>
      <t>2,i</t>
    </r>
    <r>
      <rPr>
        <b/>
        <sz val="14"/>
        <color theme="4" tint="-0.249977111117893"/>
        <rFont val="Calibri"/>
        <family val="2"/>
      </rPr>
      <t>*</t>
    </r>
    <r>
      <rPr>
        <b/>
        <sz val="14"/>
        <color theme="4" tint="-0.249977111117893"/>
        <rFont val="Calibri"/>
        <family val="2"/>
        <scheme val="minor"/>
      </rPr>
      <t>Q</t>
    </r>
    <r>
      <rPr>
        <b/>
        <vertAlign val="subscript"/>
        <sz val="14"/>
        <color theme="4" tint="-0.249977111117893"/>
        <rFont val="Calibri"/>
        <family val="2"/>
        <scheme val="minor"/>
      </rPr>
      <t>k</t>
    </r>
    <r>
      <rPr>
        <b/>
        <vertAlign val="subscript"/>
        <sz val="14"/>
        <color theme="1"/>
        <rFont val="Calibri"/>
        <family val="2"/>
        <scheme val="minor"/>
      </rPr>
      <t xml:space="preserve"> </t>
    </r>
    <r>
      <rPr>
        <b/>
        <sz val="14"/>
        <color theme="1"/>
        <rFont val="Calibri"/>
        <family val="2"/>
        <scheme val="minor"/>
      </rPr>
      <t xml:space="preserve">"+" </t>
    </r>
    <r>
      <rPr>
        <b/>
        <sz val="14"/>
        <color theme="5"/>
        <rFont val="Calibri"/>
        <family val="2"/>
        <scheme val="minor"/>
      </rPr>
      <t>0.3E</t>
    </r>
    <r>
      <rPr>
        <b/>
        <vertAlign val="subscript"/>
        <sz val="14"/>
        <color theme="5"/>
        <rFont val="Calibri"/>
        <family val="2"/>
        <scheme val="minor"/>
      </rPr>
      <t>Edx</t>
    </r>
    <r>
      <rPr>
        <b/>
        <sz val="14"/>
        <color theme="1"/>
        <rFont val="Calibri"/>
        <family val="2"/>
        <scheme val="minor"/>
      </rPr>
      <t xml:space="preserve"> "+" </t>
    </r>
    <r>
      <rPr>
        <b/>
        <sz val="14"/>
        <color rgb="FF00B050"/>
        <rFont val="Calibri"/>
        <family val="2"/>
        <scheme val="minor"/>
      </rPr>
      <t>E</t>
    </r>
    <r>
      <rPr>
        <b/>
        <vertAlign val="subscript"/>
        <sz val="14"/>
        <color rgb="FF00B050"/>
        <rFont val="Calibri"/>
        <family val="2"/>
        <scheme val="minor"/>
      </rPr>
      <t>Edy</t>
    </r>
  </si>
  <si>
    <r>
      <rPr>
        <b/>
        <sz val="14"/>
        <color rgb="FFFF0000"/>
        <rFont val="Calibri"/>
        <family val="2"/>
        <scheme val="minor"/>
      </rPr>
      <t>1.0*</t>
    </r>
    <r>
      <rPr>
        <b/>
        <sz val="14"/>
        <color rgb="FFFF0000"/>
        <rFont val="Symbol"/>
        <family val="1"/>
        <charset val="2"/>
      </rPr>
      <t>S</t>
    </r>
    <r>
      <rPr>
        <b/>
        <sz val="14"/>
        <color rgb="FFFF0000"/>
        <rFont val="Calibri"/>
        <family val="2"/>
        <scheme val="minor"/>
      </rPr>
      <t>Gk</t>
    </r>
    <r>
      <rPr>
        <b/>
        <sz val="14"/>
        <color theme="1"/>
        <rFont val="Calibri"/>
        <family val="2"/>
        <scheme val="minor"/>
      </rPr>
      <t xml:space="preserve"> "+" </t>
    </r>
    <r>
      <rPr>
        <b/>
        <sz val="14"/>
        <color theme="4" tint="-0.249977111117893"/>
        <rFont val="Calibri"/>
        <family val="2"/>
        <scheme val="minor"/>
      </rPr>
      <t>1.0*</t>
    </r>
    <r>
      <rPr>
        <b/>
        <sz val="14"/>
        <color theme="4" tint="-0.249977111117893"/>
        <rFont val="Symbol"/>
        <family val="1"/>
        <charset val="2"/>
      </rPr>
      <t>S</t>
    </r>
    <r>
      <rPr>
        <b/>
        <sz val="14"/>
        <color theme="4" tint="-0.249977111117893"/>
        <rFont val="GreekC"/>
      </rPr>
      <t>y</t>
    </r>
    <r>
      <rPr>
        <b/>
        <vertAlign val="subscript"/>
        <sz val="14"/>
        <color theme="4" tint="-0.249977111117893"/>
        <rFont val="Calibri"/>
        <family val="2"/>
      </rPr>
      <t>2,i</t>
    </r>
    <r>
      <rPr>
        <b/>
        <sz val="14"/>
        <color theme="4" tint="-0.249977111117893"/>
        <rFont val="Calibri"/>
        <family val="2"/>
      </rPr>
      <t>*</t>
    </r>
    <r>
      <rPr>
        <b/>
        <sz val="14"/>
        <color theme="4" tint="-0.249977111117893"/>
        <rFont val="Calibri"/>
        <family val="2"/>
        <scheme val="minor"/>
      </rPr>
      <t>Q</t>
    </r>
    <r>
      <rPr>
        <b/>
        <vertAlign val="subscript"/>
        <sz val="14"/>
        <color theme="4" tint="-0.249977111117893"/>
        <rFont val="Calibri"/>
        <family val="2"/>
        <scheme val="minor"/>
      </rPr>
      <t>k,i</t>
    </r>
    <r>
      <rPr>
        <b/>
        <vertAlign val="subscript"/>
        <sz val="14"/>
        <color theme="1"/>
        <rFont val="Calibri"/>
        <family val="2"/>
        <scheme val="minor"/>
      </rPr>
      <t xml:space="preserve"> </t>
    </r>
    <r>
      <rPr>
        <sz val="16"/>
        <color theme="1"/>
        <rFont val="Calibri"/>
        <family val="2"/>
        <scheme val="minor"/>
      </rPr>
      <t/>
    </r>
  </si>
  <si>
    <t>DCL</t>
  </si>
  <si>
    <r>
      <t xml:space="preserve">Axial force ratio, </t>
    </r>
    <r>
      <rPr>
        <b/>
        <sz val="11"/>
        <color theme="1"/>
        <rFont val="GreekC"/>
      </rPr>
      <t>ν</t>
    </r>
    <r>
      <rPr>
        <vertAlign val="subscript"/>
        <sz val="11"/>
        <color theme="1"/>
        <rFont val="Calibri"/>
        <family val="2"/>
        <scheme val="minor"/>
      </rPr>
      <t>d</t>
    </r>
  </si>
  <si>
    <t>Formwork dimensions i.e common dimensions should be provided. For example 36cm is not acceptable</t>
  </si>
  <si>
    <t>Eurocode 2 Part 1,2 Table 5.5 &amp; 5.6</t>
  </si>
  <si>
    <t>Eurocode 2 Part 1,2 Table 5.2a or 5.2b</t>
  </si>
  <si>
    <t>Ductility class</t>
  </si>
  <si>
    <t>Reference</t>
  </si>
  <si>
    <t>EBCS EN 1998 Page 90 CL 5.5.3.2.1 (3)</t>
  </si>
  <si>
    <t>EBCS EN 1998 Page 90 CL 5.4.3.2.1 (3)</t>
  </si>
  <si>
    <r>
      <rPr>
        <b/>
        <sz val="14"/>
        <color theme="1"/>
        <rFont val="GreekC"/>
      </rPr>
      <t>ν</t>
    </r>
    <r>
      <rPr>
        <b/>
        <vertAlign val="subscript"/>
        <sz val="14"/>
        <color theme="1"/>
        <rFont val="Calibri"/>
        <family val="2"/>
        <scheme val="minor"/>
      </rPr>
      <t>d,lim</t>
    </r>
  </si>
  <si>
    <t>2.1) Persistent or transient design situation(fundamental combination)</t>
  </si>
  <si>
    <t>2.2) Seismic design situations (Lateral Force Method of Analysis)</t>
  </si>
  <si>
    <t>2.3) Seismic design situations (Modal Response Spectrum Analysis /RSA)</t>
  </si>
  <si>
    <t>Assign</t>
  </si>
  <si>
    <t>Assign -&gt; Joint</t>
  </si>
  <si>
    <t>Diaphragms…</t>
  </si>
  <si>
    <t>Restraints…</t>
  </si>
  <si>
    <t xml:space="preserve">Keep in mind that before the assign menu is accessed, the appropriate object is selected </t>
  </si>
  <si>
    <t>(for base joints)</t>
  </si>
  <si>
    <r>
      <t>(for floor joints with slab h</t>
    </r>
    <r>
      <rPr>
        <sz val="11"/>
        <color theme="1"/>
        <rFont val="Symbol"/>
        <family val="1"/>
        <charset val="2"/>
      </rPr>
      <t>³</t>
    </r>
    <r>
      <rPr>
        <sz val="11"/>
        <color theme="1"/>
        <rFont val="Calibri"/>
        <family val="2"/>
        <scheme val="minor"/>
      </rPr>
      <t>7cm provision)</t>
    </r>
  </si>
  <si>
    <t>Analysis</t>
  </si>
  <si>
    <t>Check Model…</t>
  </si>
  <si>
    <t>Analyze -&gt; Check Model…</t>
  </si>
  <si>
    <t>Note:-</t>
  </si>
  <si>
    <t>This check is necessary to check errors related to drawing the members</t>
  </si>
  <si>
    <t>Set Active Degrees of freedom…</t>
  </si>
  <si>
    <t>The type of the model (Spatial or Planar) to be used for analysis depends on the Plan regularity of the building</t>
  </si>
  <si>
    <t>EBCS EN 1998 Page 32 Table 4.1</t>
  </si>
  <si>
    <t>However, Spatial models may be handy when the analysis is done manually. Therefore, a Full 3D model is recommended while modelling with ETABs</t>
  </si>
  <si>
    <t>Set Load Cases To Run…</t>
  </si>
  <si>
    <t>We might select only the load cases we want to run  or run all the cases if we don't mind the time it takes for the analysis</t>
  </si>
  <si>
    <t>Advanced SAPFire Options...</t>
  </si>
  <si>
    <t>To be certain about whether any instability problem does not exist, we should run the analysis either the Standard or Advanced solver option.</t>
  </si>
  <si>
    <t>Floor Mesh</t>
  </si>
  <si>
    <t>Assign -&gt; Shell -&gt; Floor Auto Mesh Options…</t>
  </si>
  <si>
    <t>Run Analysis</t>
  </si>
  <si>
    <t>Modal mass participation</t>
  </si>
  <si>
    <t>Display</t>
  </si>
  <si>
    <t>In addition to the reasons we have accessed the display menu such as while we were defining the behavior factor, the below major checks need to be carried out after the analysis using the display menu.</t>
  </si>
  <si>
    <t>Display -&gt; Show Tables -&gt; Analysis -&gt; Results -&gt; Modal Results -&gt; Modal Participating Mass Ratios</t>
  </si>
  <si>
    <t>TABLE:  Modal Participating Mass Ratios</t>
  </si>
  <si>
    <t>Case</t>
  </si>
  <si>
    <t>Mode</t>
  </si>
  <si>
    <t>Period</t>
  </si>
  <si>
    <t>UZ</t>
  </si>
  <si>
    <t>Sum UX</t>
  </si>
  <si>
    <t>Sum UY</t>
  </si>
  <si>
    <t>Sum UZ</t>
  </si>
  <si>
    <t>RX</t>
  </si>
  <si>
    <t>RY</t>
  </si>
  <si>
    <t>Sum RX</t>
  </si>
  <si>
    <t>Sum RY</t>
  </si>
  <si>
    <t>Sum RZ</t>
  </si>
  <si>
    <t>sec</t>
  </si>
  <si>
    <t>Modal</t>
  </si>
  <si>
    <t>We may observe from the table that the first 6 modes might have been enough to satisfy the above participating mass requirment i.e (2)p</t>
  </si>
  <si>
    <t>EBCS EN 1998 Page 42 CL 4.3.3.3.1</t>
  </si>
  <si>
    <t>Base Shear comparision against the lower and upper bound values</t>
  </si>
  <si>
    <t>A Quick check for the value of the base shear against an upper and lower is necessary.</t>
  </si>
  <si>
    <t>Upper bound</t>
  </si>
  <si>
    <r>
      <t>Total mass X S</t>
    </r>
    <r>
      <rPr>
        <vertAlign val="subscript"/>
        <sz val="11"/>
        <color theme="1"/>
        <rFont val="Calibri"/>
        <family val="2"/>
        <scheme val="minor"/>
      </rPr>
      <t>d</t>
    </r>
    <r>
      <rPr>
        <sz val="11"/>
        <color theme="1"/>
        <rFont val="Calibri"/>
        <family val="2"/>
        <scheme val="minor"/>
      </rPr>
      <t>(T</t>
    </r>
    <r>
      <rPr>
        <vertAlign val="subscript"/>
        <sz val="11"/>
        <color theme="1"/>
        <rFont val="Calibri"/>
        <family val="2"/>
        <scheme val="minor"/>
      </rPr>
      <t>1</t>
    </r>
    <r>
      <rPr>
        <sz val="11"/>
        <color theme="1"/>
        <rFont val="Calibri"/>
        <family val="2"/>
        <scheme val="minor"/>
      </rPr>
      <t>)</t>
    </r>
  </si>
  <si>
    <t>Lower bound</t>
  </si>
  <si>
    <r>
      <t>Effective mass for the relevant fundamental mode X S</t>
    </r>
    <r>
      <rPr>
        <vertAlign val="subscript"/>
        <sz val="11"/>
        <color theme="1"/>
        <rFont val="Calibri"/>
        <family val="2"/>
        <scheme val="minor"/>
      </rPr>
      <t>d</t>
    </r>
    <r>
      <rPr>
        <sz val="11"/>
        <color theme="1"/>
        <rFont val="Calibri"/>
        <family val="2"/>
        <scheme val="minor"/>
      </rPr>
      <t>(T</t>
    </r>
    <r>
      <rPr>
        <vertAlign val="subscript"/>
        <sz val="11"/>
        <color theme="1"/>
        <rFont val="Calibri"/>
        <family val="2"/>
        <scheme val="minor"/>
      </rPr>
      <t>1</t>
    </r>
    <r>
      <rPr>
        <sz val="11"/>
        <color theme="1"/>
        <rFont val="Calibri"/>
        <family val="2"/>
        <scheme val="minor"/>
      </rPr>
      <t>)</t>
    </r>
  </si>
  <si>
    <t>Display -&gt; Show Tables -&gt; Analysis -&gt; Results -&gt; Modal Results -&gt; Response Spectrum Modal Information</t>
  </si>
  <si>
    <t>Display -&gt; Show Tables -&gt; Model -&gt; Structural data -&gt; Mass Summary -&gt; Mass Summary by Story</t>
  </si>
  <si>
    <t>TABLE:  Mass Summary by Story</t>
  </si>
  <si>
    <t>Base</t>
  </si>
  <si>
    <t>Total</t>
  </si>
  <si>
    <t>Determine the total mass of the building</t>
  </si>
  <si>
    <t>Display -&gt; Show Tables -&gt; Analysis -&gt; Results -&gt; Modal Results -&gt; Modal Direction Factors</t>
  </si>
  <si>
    <t>TABLE:  Modal Direction Factors</t>
  </si>
  <si>
    <t>Fundamental Mode of Translation in Y direction</t>
  </si>
  <si>
    <t>Fundamental Mode of Translation in X direction</t>
  </si>
  <si>
    <t>Fundamental Mode of Rotation in the Z direction</t>
  </si>
  <si>
    <t>This may be determined either from the design RS formula or from Etabs.</t>
  </si>
  <si>
    <t>Lets leave the formula and discuss how it is determined from Etabs</t>
  </si>
  <si>
    <t>TABLE:  Response Spectrum Modal Information</t>
  </si>
  <si>
    <t>Response Spectrum Case</t>
  </si>
  <si>
    <t>Modal case</t>
  </si>
  <si>
    <t>Damping Ratio</t>
  </si>
  <si>
    <t>U1 Acceleration</t>
  </si>
  <si>
    <t>U2 Acceleration</t>
  </si>
  <si>
    <t>U3 Acceleration</t>
  </si>
  <si>
    <t>U1 Amplitude</t>
  </si>
  <si>
    <t>U2 Amplitude</t>
  </si>
  <si>
    <t>U3 Amplitude</t>
  </si>
  <si>
    <t>mm/sec²</t>
  </si>
  <si>
    <t>RSXP</t>
  </si>
  <si>
    <t>Therefore, the upper bound base shear force may be determined as</t>
  </si>
  <si>
    <r>
      <t>S</t>
    </r>
    <r>
      <rPr>
        <vertAlign val="subscript"/>
        <sz val="11"/>
        <color theme="1"/>
        <rFont val="Calibri"/>
        <family val="2"/>
        <scheme val="minor"/>
      </rPr>
      <t>d</t>
    </r>
    <r>
      <rPr>
        <sz val="11"/>
        <color theme="1"/>
        <rFont val="Calibri"/>
        <family val="2"/>
        <scheme val="minor"/>
      </rPr>
      <t>(T</t>
    </r>
    <r>
      <rPr>
        <vertAlign val="subscript"/>
        <sz val="11"/>
        <color theme="1"/>
        <rFont val="Calibri"/>
        <family val="2"/>
        <scheme val="minor"/>
      </rPr>
      <t>1</t>
    </r>
    <r>
      <rPr>
        <sz val="11"/>
        <color theme="1"/>
        <rFont val="Calibri"/>
        <family val="2"/>
        <scheme val="minor"/>
      </rPr>
      <t>) in the Y direction</t>
    </r>
  </si>
  <si>
    <r>
      <t>S</t>
    </r>
    <r>
      <rPr>
        <vertAlign val="subscript"/>
        <sz val="11"/>
        <color theme="1"/>
        <rFont val="Calibri"/>
        <family val="2"/>
        <scheme val="minor"/>
      </rPr>
      <t>d</t>
    </r>
    <r>
      <rPr>
        <sz val="11"/>
        <color theme="1"/>
        <rFont val="Calibri"/>
        <family val="2"/>
        <scheme val="minor"/>
      </rPr>
      <t>(T</t>
    </r>
    <r>
      <rPr>
        <vertAlign val="subscript"/>
        <sz val="11"/>
        <color theme="1"/>
        <rFont val="Calibri"/>
        <family val="2"/>
        <scheme val="minor"/>
      </rPr>
      <t>1</t>
    </r>
    <r>
      <rPr>
        <sz val="11"/>
        <color theme="1"/>
        <rFont val="Calibri"/>
        <family val="2"/>
        <scheme val="minor"/>
      </rPr>
      <t>) in the X direction</t>
    </r>
  </si>
  <si>
    <t>In X Direction</t>
  </si>
  <si>
    <r>
      <t>"= 223169.2 x 4164.85 X 10</t>
    </r>
    <r>
      <rPr>
        <vertAlign val="superscript"/>
        <sz val="11"/>
        <color theme="1"/>
        <rFont val="Calibri"/>
        <family val="2"/>
        <scheme val="minor"/>
      </rPr>
      <t>-6</t>
    </r>
    <r>
      <rPr>
        <sz val="11"/>
        <color theme="1"/>
        <rFont val="Calibri"/>
        <family val="2"/>
        <scheme val="minor"/>
      </rPr>
      <t>"</t>
    </r>
  </si>
  <si>
    <t>KN</t>
  </si>
  <si>
    <t>In Y Direction</t>
  </si>
  <si>
    <r>
      <t>"= 223169.2 x 3352.62 X 10</t>
    </r>
    <r>
      <rPr>
        <vertAlign val="superscript"/>
        <sz val="11"/>
        <color theme="1"/>
        <rFont val="Calibri"/>
        <family val="2"/>
        <scheme val="minor"/>
      </rPr>
      <t>-6</t>
    </r>
    <r>
      <rPr>
        <sz val="11"/>
        <color theme="1"/>
        <rFont val="Calibri"/>
        <family val="2"/>
        <scheme val="minor"/>
      </rPr>
      <t>"</t>
    </r>
  </si>
  <si>
    <t>Determine the relevant(governing) directions for the fundamental modes</t>
  </si>
  <si>
    <t>Determine the design RS accelerations for the fundamental modes</t>
  </si>
  <si>
    <t>Determine the effective modal mass participations for the fundamental modes</t>
  </si>
  <si>
    <t>Therefore, the lower bound base shear force may be determined as</t>
  </si>
  <si>
    <r>
      <t>"= 0.8276 x 223169.2 x 4164.85 X 10</t>
    </r>
    <r>
      <rPr>
        <vertAlign val="superscript"/>
        <sz val="11"/>
        <color theme="1"/>
        <rFont val="Calibri"/>
        <family val="2"/>
        <scheme val="minor"/>
      </rPr>
      <t>-6</t>
    </r>
    <r>
      <rPr>
        <sz val="11"/>
        <color theme="1"/>
        <rFont val="Calibri"/>
        <family val="2"/>
        <scheme val="minor"/>
      </rPr>
      <t>"</t>
    </r>
  </si>
  <si>
    <t>Check the baseshear result from the analysis against the limits</t>
  </si>
  <si>
    <t>Display -&gt; Show Tables -&gt; Analysis -&gt; Results -&gt; Structure Results -&gt; Story forces</t>
  </si>
  <si>
    <t>Filter the RS results for the bottom story only then find a table similar to this…</t>
  </si>
  <si>
    <t>TABLE:  Story Forces</t>
  </si>
  <si>
    <t>Location</t>
  </si>
  <si>
    <t>P</t>
  </si>
  <si>
    <t>VX</t>
  </si>
  <si>
    <t>VY</t>
  </si>
  <si>
    <t>T</t>
  </si>
  <si>
    <t>MX</t>
  </si>
  <si>
    <t>MY</t>
  </si>
  <si>
    <t>RSXP Max</t>
  </si>
  <si>
    <t>Bottom</t>
  </si>
  <si>
    <t>RSXN Max</t>
  </si>
  <si>
    <t>RSYP Max</t>
  </si>
  <si>
    <t>RSYN Max</t>
  </si>
  <si>
    <t>Therefore,</t>
  </si>
  <si>
    <t>In the X Direction</t>
  </si>
  <si>
    <t>&lt;</t>
  </si>
  <si>
    <t>In the Y Direction</t>
  </si>
  <si>
    <t>OK!!!</t>
  </si>
  <si>
    <r>
      <t>d</t>
    </r>
    <r>
      <rPr>
        <b/>
        <vertAlign val="subscript"/>
        <sz val="16"/>
        <color theme="1"/>
        <rFont val="Calibri"/>
        <family val="2"/>
        <scheme val="minor"/>
      </rPr>
      <t>r</t>
    </r>
  </si>
  <si>
    <t>h</t>
  </si>
  <si>
    <r>
      <t>P</t>
    </r>
    <r>
      <rPr>
        <b/>
        <vertAlign val="subscript"/>
        <sz val="16"/>
        <color theme="1"/>
        <rFont val="Calibri"/>
        <family val="2"/>
        <scheme val="minor"/>
      </rPr>
      <t>tot</t>
    </r>
  </si>
  <si>
    <r>
      <t>V</t>
    </r>
    <r>
      <rPr>
        <b/>
        <vertAlign val="subscript"/>
        <sz val="16"/>
        <color theme="1"/>
        <rFont val="Calibri"/>
        <family val="2"/>
        <scheme val="minor"/>
      </rPr>
      <t>tot</t>
    </r>
  </si>
  <si>
    <t>is the storey height</t>
  </si>
  <si>
    <t>P-Delta Effect(Interstory drift sensitivity ratio, 𝜃)</t>
  </si>
  <si>
    <t>EBCS EN 1998 Page 54 CL 4.4.2.2(2)</t>
  </si>
  <si>
    <t>EBCS EN 1998 Page 49 CL 4.3.4(1)</t>
  </si>
  <si>
    <t>However</t>
  </si>
  <si>
    <t>Second order effect are considered when the interstorey drift sensitivity ratio is greater than 0.1 which is discussed in the Display Sheet</t>
  </si>
  <si>
    <t>Link</t>
  </si>
  <si>
    <r>
      <t>However, to start with we should not consider the P-</t>
    </r>
    <r>
      <rPr>
        <sz val="11"/>
        <color theme="1"/>
        <rFont val="Symbol"/>
        <family val="1"/>
        <charset val="2"/>
      </rPr>
      <t>D</t>
    </r>
    <r>
      <rPr>
        <sz val="9.9"/>
        <color theme="1"/>
        <rFont val="Calibri"/>
        <family val="2"/>
      </rPr>
      <t xml:space="preserve"> effect</t>
    </r>
  </si>
  <si>
    <t>Seismic Mass</t>
  </si>
  <si>
    <t>where</t>
  </si>
  <si>
    <r>
      <t xml:space="preserve">is the </t>
    </r>
    <r>
      <rPr>
        <b/>
        <sz val="11"/>
        <color rgb="FF000000"/>
        <rFont val="Calibri"/>
        <family val="2"/>
        <scheme val="minor"/>
      </rPr>
      <t xml:space="preserve">total gravity load </t>
    </r>
    <r>
      <rPr>
        <sz val="11"/>
        <color rgb="FF000000"/>
        <rFont val="Calibri"/>
        <family val="2"/>
        <scheme val="minor"/>
      </rPr>
      <t>at and above the storey considered in the seismic design situation</t>
    </r>
  </si>
  <si>
    <r>
      <t xml:space="preserve">is the </t>
    </r>
    <r>
      <rPr>
        <b/>
        <sz val="11"/>
        <color rgb="FF000000"/>
        <rFont val="Calibri"/>
        <family val="2"/>
        <scheme val="minor"/>
      </rPr>
      <t>total seismic storey shear</t>
    </r>
    <r>
      <rPr>
        <sz val="11"/>
        <color rgb="FF000000"/>
        <rFont val="Calibri"/>
        <family val="2"/>
        <scheme val="minor"/>
      </rPr>
      <t xml:space="preserve"> obtained by modal response spectrum analysis </t>
    </r>
  </si>
  <si>
    <r>
      <t xml:space="preserve">is the design interstorey drift, evaluated as the difference of the average lateral displacements </t>
    </r>
    <r>
      <rPr>
        <b/>
        <sz val="11"/>
        <color rgb="FF000000"/>
        <rFont val="Calibri"/>
        <family val="2"/>
        <scheme val="minor"/>
      </rPr>
      <t>d</t>
    </r>
    <r>
      <rPr>
        <b/>
        <vertAlign val="subscript"/>
        <sz val="11"/>
        <color rgb="FF000000"/>
        <rFont val="Calibri"/>
        <family val="2"/>
        <scheme val="minor"/>
      </rPr>
      <t>s</t>
    </r>
    <r>
      <rPr>
        <sz val="11"/>
        <color rgb="FF000000"/>
        <rFont val="Calibri"/>
        <family val="2"/>
        <scheme val="minor"/>
      </rPr>
      <t xml:space="preserve"> at the top and bottom of the storey under consideration</t>
    </r>
  </si>
  <si>
    <r>
      <rPr>
        <b/>
        <sz val="12"/>
        <color rgb="FF000000"/>
        <rFont val="Calibri"/>
        <family val="2"/>
        <scheme val="minor"/>
      </rPr>
      <t>d</t>
    </r>
    <r>
      <rPr>
        <b/>
        <sz val="8"/>
        <color rgb="FF000000"/>
        <rFont val="Calibri"/>
        <family val="2"/>
        <scheme val="minor"/>
      </rPr>
      <t>s</t>
    </r>
    <r>
      <rPr>
        <sz val="8"/>
        <color rgb="FF000000"/>
        <rFont val="Calibri"/>
        <family val="2"/>
        <scheme val="minor"/>
      </rPr>
      <t xml:space="preserve"> </t>
    </r>
    <r>
      <rPr>
        <sz val="12"/>
        <color rgb="FF000000"/>
        <rFont val="Calibri"/>
        <family val="2"/>
        <scheme val="minor"/>
      </rPr>
      <t>is the displacement of a point of the structural system induced by the design seismic action;</t>
    </r>
  </si>
  <si>
    <r>
      <rPr>
        <b/>
        <sz val="12"/>
        <color rgb="FF000000"/>
        <rFont val="Calibri"/>
        <family val="2"/>
        <scheme val="minor"/>
      </rPr>
      <t>q</t>
    </r>
    <r>
      <rPr>
        <b/>
        <sz val="8"/>
        <color rgb="FF000000"/>
        <rFont val="Calibri"/>
        <family val="2"/>
        <scheme val="minor"/>
      </rPr>
      <t>d</t>
    </r>
    <r>
      <rPr>
        <sz val="8"/>
        <color rgb="FF000000"/>
        <rFont val="Calibri"/>
        <family val="2"/>
        <scheme val="minor"/>
      </rPr>
      <t xml:space="preserve"> </t>
    </r>
    <r>
      <rPr>
        <sz val="12"/>
        <color rgb="FF000000"/>
        <rFont val="Calibri"/>
        <family val="2"/>
        <scheme val="minor"/>
      </rPr>
      <t>is the displacement behaviour factor, assumed equal to q unless otherwise specified;</t>
    </r>
  </si>
  <si>
    <r>
      <rPr>
        <b/>
        <sz val="12"/>
        <color rgb="FF000000"/>
        <rFont val="Calibri"/>
        <family val="2"/>
        <scheme val="minor"/>
      </rPr>
      <t>d</t>
    </r>
    <r>
      <rPr>
        <b/>
        <sz val="8"/>
        <color rgb="FF000000"/>
        <rFont val="Calibri"/>
        <family val="2"/>
        <scheme val="minor"/>
      </rPr>
      <t>e</t>
    </r>
    <r>
      <rPr>
        <sz val="8"/>
        <color rgb="FF000000"/>
        <rFont val="Calibri"/>
        <family val="2"/>
        <scheme val="minor"/>
      </rPr>
      <t xml:space="preserve"> </t>
    </r>
    <r>
      <rPr>
        <sz val="12"/>
        <color rgb="FF000000"/>
        <rFont val="Calibri"/>
        <family val="2"/>
        <scheme val="minor"/>
      </rPr>
      <t>is the displacement of the same point of the structural system, as determined by a linear analysis based on the design response spectrum</t>
    </r>
  </si>
  <si>
    <r>
      <t xml:space="preserve">Determine </t>
    </r>
    <r>
      <rPr>
        <b/>
        <sz val="16"/>
        <color rgb="FFFF0000"/>
        <rFont val="Calibri"/>
        <family val="2"/>
        <scheme val="minor"/>
      </rPr>
      <t>P</t>
    </r>
    <r>
      <rPr>
        <b/>
        <vertAlign val="subscript"/>
        <sz val="16"/>
        <color rgb="FFFF0000"/>
        <rFont val="Calibri"/>
        <family val="2"/>
        <scheme val="minor"/>
      </rPr>
      <t>tot</t>
    </r>
    <r>
      <rPr>
        <sz val="11"/>
        <color rgb="FFFF0000"/>
        <rFont val="Calibri"/>
        <family val="2"/>
        <scheme val="minor"/>
      </rPr>
      <t xml:space="preserve"> for each story</t>
    </r>
  </si>
  <si>
    <t>Seismic mass</t>
  </si>
  <si>
    <r>
      <t xml:space="preserve">Determine </t>
    </r>
    <r>
      <rPr>
        <b/>
        <sz val="16"/>
        <color rgb="FFFF0000"/>
        <rFont val="Calibri"/>
        <family val="2"/>
        <scheme val="minor"/>
      </rPr>
      <t>V</t>
    </r>
    <r>
      <rPr>
        <b/>
        <vertAlign val="subscript"/>
        <sz val="16"/>
        <color rgb="FFFF0000"/>
        <rFont val="Calibri"/>
        <family val="2"/>
        <scheme val="minor"/>
      </rPr>
      <t>tot</t>
    </r>
    <r>
      <rPr>
        <sz val="11"/>
        <color rgb="FFFF0000"/>
        <rFont val="Calibri"/>
        <family val="2"/>
        <scheme val="minor"/>
      </rPr>
      <t xml:space="preserve"> for each story</t>
    </r>
  </si>
  <si>
    <t>Display -&gt; Show Tables -&gt; Analysis -&gt; Results -&gt; Displacements -&gt; Story Drifts</t>
  </si>
  <si>
    <t>Filter the RS Case results for all stories  in the two principal directions and display the necessary columns then find a table similar to these…</t>
  </si>
  <si>
    <t>In the X direction</t>
  </si>
  <si>
    <t>In the Y direction</t>
  </si>
  <si>
    <r>
      <t xml:space="preserve">Filter the </t>
    </r>
    <r>
      <rPr>
        <b/>
        <sz val="12"/>
        <color theme="1"/>
        <rFont val="Calibri"/>
        <family val="2"/>
        <scheme val="minor"/>
      </rPr>
      <t>RS Case</t>
    </r>
    <r>
      <rPr>
        <sz val="11"/>
        <color theme="1"/>
        <rFont val="Calibri"/>
        <family val="2"/>
        <scheme val="minor"/>
      </rPr>
      <t xml:space="preserve"> results in the two principal directions for all stories  </t>
    </r>
    <r>
      <rPr>
        <b/>
        <sz val="12"/>
        <color theme="1"/>
        <rFont val="Calibri"/>
        <family val="2"/>
        <scheme val="minor"/>
      </rPr>
      <t xml:space="preserve">at the bottom </t>
    </r>
    <r>
      <rPr>
        <sz val="11"/>
        <color theme="1"/>
        <rFont val="Calibri"/>
        <family val="2"/>
        <scheme val="minor"/>
      </rPr>
      <t>and display the necessary columns then find a table similar to these…</t>
    </r>
  </si>
  <si>
    <r>
      <t xml:space="preserve">Filter the </t>
    </r>
    <r>
      <rPr>
        <b/>
        <sz val="12"/>
        <color theme="1"/>
        <rFont val="Calibri"/>
        <family val="2"/>
        <scheme val="minor"/>
      </rPr>
      <t>Seismic Mass Case</t>
    </r>
    <r>
      <rPr>
        <sz val="11"/>
        <color theme="1"/>
        <rFont val="Calibri"/>
        <family val="2"/>
        <scheme val="minor"/>
      </rPr>
      <t xml:space="preserve"> results for all stories  </t>
    </r>
    <r>
      <rPr>
        <b/>
        <sz val="12"/>
        <color theme="1"/>
        <rFont val="Calibri"/>
        <family val="2"/>
        <scheme val="minor"/>
      </rPr>
      <t>at the bottom</t>
    </r>
    <r>
      <rPr>
        <sz val="11"/>
        <color theme="1"/>
        <rFont val="Calibri"/>
        <family val="2"/>
        <scheme val="minor"/>
      </rPr>
      <t xml:space="preserve"> and display the necessary columns then find a table similar to this…</t>
    </r>
  </si>
  <si>
    <t>TABLE:  Story Drifts</t>
  </si>
  <si>
    <t>Drift</t>
  </si>
  <si>
    <t>X</t>
  </si>
  <si>
    <t>Y</t>
  </si>
  <si>
    <t>dr/h*q</t>
  </si>
  <si>
    <t>dr/h</t>
  </si>
  <si>
    <r>
      <t xml:space="preserve">Determine interstory drift sensitivity coefficients, </t>
    </r>
    <r>
      <rPr>
        <sz val="11"/>
        <color rgb="FFFF0000"/>
        <rFont val="Symbol"/>
        <family val="1"/>
        <charset val="2"/>
      </rPr>
      <t>q</t>
    </r>
  </si>
  <si>
    <t>Using the above tables prepare the following table</t>
  </si>
  <si>
    <t>Dir. X</t>
  </si>
  <si>
    <t>Dir. Y</t>
  </si>
  <si>
    <t>q</t>
  </si>
  <si>
    <t>We may use the load cases either the ones with positive or negative eccentricities</t>
  </si>
  <si>
    <r>
      <t>P</t>
    </r>
    <r>
      <rPr>
        <b/>
        <vertAlign val="subscript"/>
        <sz val="12"/>
        <color theme="1"/>
        <rFont val="Calibri"/>
        <family val="2"/>
        <scheme val="minor"/>
      </rPr>
      <t>tot</t>
    </r>
    <r>
      <rPr>
        <b/>
        <sz val="12"/>
        <color theme="1"/>
        <rFont val="Calibri"/>
        <family val="2"/>
        <scheme val="minor"/>
      </rPr>
      <t>(KN)</t>
    </r>
  </si>
  <si>
    <r>
      <t>V</t>
    </r>
    <r>
      <rPr>
        <b/>
        <vertAlign val="subscript"/>
        <sz val="12"/>
        <color theme="1"/>
        <rFont val="Calibri"/>
        <family val="2"/>
        <scheme val="minor"/>
      </rPr>
      <t>tot</t>
    </r>
    <r>
      <rPr>
        <b/>
        <sz val="12"/>
        <color theme="1"/>
        <rFont val="Calibri"/>
        <family val="2"/>
        <scheme val="minor"/>
      </rPr>
      <t>(KN)</t>
    </r>
  </si>
  <si>
    <t>Maximum</t>
  </si>
  <si>
    <t>&lt; 0.1</t>
  </si>
  <si>
    <t>Remark</t>
  </si>
  <si>
    <t>No need to consider second order effect</t>
  </si>
  <si>
    <r>
      <t xml:space="preserve">Had the </t>
    </r>
    <r>
      <rPr>
        <sz val="11"/>
        <color theme="1"/>
        <rFont val="Symbol"/>
        <family val="1"/>
        <charset val="2"/>
      </rPr>
      <t>q</t>
    </r>
    <r>
      <rPr>
        <sz val="11"/>
        <color theme="1"/>
        <rFont val="Calibri"/>
        <family val="2"/>
      </rPr>
      <t xml:space="preserve"> value been greater than 0.1, we would have been required to take account of second order effects</t>
    </r>
  </si>
  <si>
    <r>
      <t xml:space="preserve">The code allows us an approximation for the action effects when 0.1 &lt; </t>
    </r>
    <r>
      <rPr>
        <sz val="11"/>
        <color theme="1"/>
        <rFont val="Symbol"/>
        <family val="1"/>
        <charset val="2"/>
      </rPr>
      <t>q</t>
    </r>
    <r>
      <rPr>
        <sz val="11"/>
        <color theme="1"/>
        <rFont val="Calibri"/>
        <family val="2"/>
      </rPr>
      <t xml:space="preserve"> &lt; 0.2. This is done by multiplying the seismic actions by 1/(1-</t>
    </r>
    <r>
      <rPr>
        <sz val="11"/>
        <color theme="1"/>
        <rFont val="Symbol"/>
        <family val="1"/>
        <charset val="2"/>
      </rPr>
      <t>q</t>
    </r>
    <r>
      <rPr>
        <sz val="11"/>
        <color theme="1"/>
        <rFont val="Calibri"/>
        <family val="2"/>
      </rPr>
      <t>) using scale factor.</t>
    </r>
  </si>
  <si>
    <t>However, a simpler way might be defining an iterative P-delta effect based on loads.</t>
  </si>
  <si>
    <r>
      <t xml:space="preserve">When </t>
    </r>
    <r>
      <rPr>
        <sz val="11"/>
        <color theme="1"/>
        <rFont val="Symbol"/>
        <family val="1"/>
        <charset val="2"/>
      </rPr>
      <t>q</t>
    </r>
    <r>
      <rPr>
        <sz val="9.9"/>
        <color theme="1"/>
        <rFont val="Calibri"/>
        <family val="2"/>
      </rPr>
      <t xml:space="preserve"> &gt; 0.1 iterative P-delta option based on Loads should be considered.</t>
    </r>
  </si>
  <si>
    <r>
      <t xml:space="preserve">All permanent gravity loads with a scale factor 1 and variable loads with a scale factor of the coresponding  </t>
    </r>
    <r>
      <rPr>
        <sz val="11"/>
        <color theme="1"/>
        <rFont val="Symbol"/>
        <family val="1"/>
        <charset val="2"/>
      </rPr>
      <t>y</t>
    </r>
    <r>
      <rPr>
        <vertAlign val="subscript"/>
        <sz val="9.9"/>
        <color theme="1"/>
        <rFont val="Calibri"/>
        <family val="2"/>
      </rPr>
      <t>2</t>
    </r>
    <r>
      <rPr>
        <sz val="9.9"/>
        <color theme="1"/>
        <rFont val="Calibri"/>
        <family val="2"/>
      </rPr>
      <t xml:space="preserve"> values should be added(Defined)</t>
    </r>
  </si>
  <si>
    <r>
      <t xml:space="preserve">Determine </t>
    </r>
    <r>
      <rPr>
        <b/>
        <sz val="14"/>
        <color rgb="FFFF0000"/>
        <rFont val="Calibri"/>
        <family val="2"/>
        <scheme val="minor"/>
      </rPr>
      <t>d</t>
    </r>
    <r>
      <rPr>
        <b/>
        <vertAlign val="subscript"/>
        <sz val="14"/>
        <color rgb="FFFF0000"/>
        <rFont val="Calibri"/>
        <family val="2"/>
        <scheme val="minor"/>
      </rPr>
      <t>r</t>
    </r>
    <r>
      <rPr>
        <b/>
        <sz val="14"/>
        <color rgb="FFFF0000"/>
        <rFont val="Calibri"/>
        <family val="2"/>
        <scheme val="minor"/>
      </rPr>
      <t xml:space="preserve">/h </t>
    </r>
    <r>
      <rPr>
        <b/>
        <sz val="11"/>
        <color rgb="FFFF0000"/>
        <rFont val="Calibri"/>
        <family val="2"/>
        <scheme val="minor"/>
      </rPr>
      <t>(</t>
    </r>
    <r>
      <rPr>
        <b/>
        <i/>
        <sz val="11"/>
        <rFont val="Calibri"/>
        <family val="2"/>
        <scheme val="minor"/>
      </rPr>
      <t>Drift as per ETABS</t>
    </r>
    <r>
      <rPr>
        <b/>
        <sz val="11"/>
        <color rgb="FFFF0000"/>
        <rFont val="Calibri"/>
        <family val="2"/>
        <scheme val="minor"/>
      </rPr>
      <t>)</t>
    </r>
    <r>
      <rPr>
        <sz val="11"/>
        <color rgb="FFFF0000"/>
        <rFont val="Calibri"/>
        <family val="2"/>
        <scheme val="minor"/>
      </rPr>
      <t xml:space="preserve"> for each story</t>
    </r>
  </si>
  <si>
    <t>Damage Limitation (Interstorey drift)</t>
  </si>
  <si>
    <t>Where,</t>
  </si>
  <si>
    <t>a</t>
  </si>
  <si>
    <t>is a factor which takes into account the type of the non-structural elements and their arrangements into the structure</t>
  </si>
  <si>
    <t>n</t>
  </si>
  <si>
    <t>EBCS EN 1998 Page 57-8 CL 4.4.3</t>
  </si>
  <si>
    <r>
      <t xml:space="preserve">for buildings having non-structural elements fixed in a way so as </t>
    </r>
    <r>
      <rPr>
        <b/>
        <sz val="12"/>
        <color rgb="FF000000"/>
        <rFont val="TimesNewRoman"/>
      </rPr>
      <t>not to interfere with structural deformations</t>
    </r>
    <r>
      <rPr>
        <sz val="12"/>
        <color rgb="FF000000"/>
        <rFont val="TimesNewRoman"/>
      </rPr>
      <t xml:space="preserve">, or </t>
    </r>
    <r>
      <rPr>
        <b/>
        <sz val="12"/>
        <color rgb="FF000000"/>
        <rFont val="TimesNewRoman"/>
      </rPr>
      <t>without non-structural elements</t>
    </r>
  </si>
  <si>
    <t>is the reduction factor which takes into account the lower return period of the seismic action associated with the damage limitation requirement</t>
  </si>
  <si>
    <r>
      <t xml:space="preserve">for buildings having  </t>
    </r>
    <r>
      <rPr>
        <b/>
        <sz val="12"/>
        <color rgb="FF000000"/>
        <rFont val="Calibri"/>
        <family val="2"/>
        <scheme val="minor"/>
      </rPr>
      <t xml:space="preserve">brittle </t>
    </r>
    <r>
      <rPr>
        <sz val="12"/>
        <color rgb="FF000000"/>
        <rFont val="Calibri"/>
        <family val="2"/>
        <scheme val="minor"/>
      </rPr>
      <t>non-structural elements</t>
    </r>
  </si>
  <si>
    <r>
      <t xml:space="preserve">for buildings having </t>
    </r>
    <r>
      <rPr>
        <b/>
        <sz val="12"/>
        <color rgb="FF000000"/>
        <rFont val="Calibri"/>
        <family val="2"/>
        <scheme val="minor"/>
      </rPr>
      <t>ductile</t>
    </r>
    <r>
      <rPr>
        <sz val="12"/>
        <color rgb="FF000000"/>
        <rFont val="Calibri"/>
        <family val="2"/>
        <scheme val="minor"/>
      </rPr>
      <t xml:space="preserve"> non-structural elements</t>
    </r>
  </si>
  <si>
    <t>Importance Class</t>
  </si>
  <si>
    <t>I,II</t>
  </si>
  <si>
    <t>III, IV</t>
  </si>
  <si>
    <t>Let's assume the building has brittle non structural elements and it is important class I</t>
  </si>
  <si>
    <t>a/n =</t>
  </si>
  <si>
    <t>All Values for the three bottom stories fail the requirment therefore we need to increase the lateral stiffness of the building by increasing the column sections , if worse provide shear wall</t>
  </si>
  <si>
    <t>Design</t>
  </si>
  <si>
    <t>Design Code Preference</t>
  </si>
  <si>
    <t>EBCS EN 1992-1-1, 3.1.6 CL(1)P, Page 21</t>
  </si>
  <si>
    <t>Setting Ductility Class</t>
  </si>
  <si>
    <t>Design -&gt; Concrete Frame Design -&gt; View/Revise Preference…</t>
  </si>
  <si>
    <t>CTRL+A -&gt; Design -&gt; Concrete Frame Design -&gt; View/Revise Overwrites…</t>
  </si>
  <si>
    <t>Setting Design combinations</t>
  </si>
  <si>
    <t>Design -&gt; Concrete Frame Design -&gt; Select Design Combinations…</t>
  </si>
  <si>
    <t>Start Design/Check</t>
  </si>
  <si>
    <t>Design -&gt; Concrete Frame Design -&gt; Start Design/Check</t>
  </si>
  <si>
    <t>Verify all member sections are adequate</t>
  </si>
  <si>
    <t>Design -&gt; Concrete Frame Design -&gt; Verify All Members Passed..</t>
  </si>
  <si>
    <t>If all sections provided are adequate you will get this message</t>
  </si>
  <si>
    <t>Loading</t>
  </si>
  <si>
    <t>ETABS</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</si>
</sst>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0\ \ &quot;cm&quot;"/>
    <numFmt numFmtId="165" formatCode="0\ &quot;KN/m3&quot;"/>
    <numFmt numFmtId="166" formatCode="0.00\ &quot;KN/m2&quot;"/>
    <numFmt numFmtId="167" formatCode="0.00\ \ &quot;KN/m2&quot;"/>
    <numFmt numFmtId="168" formatCode="0.00\ \ &quot;m&quot;"/>
    <numFmt numFmtId="169" formatCode="0.00\ &quot;KN/m3&quot;"/>
    <numFmt numFmtId="170" formatCode="0.00\ &quot;KN/m&quot;"/>
    <numFmt numFmtId="171" formatCode="0.00\ &quot;m2&quot;"/>
    <numFmt numFmtId="172" formatCode="0.0\ \ &quot;cm&quot;"/>
    <numFmt numFmtId="173" formatCode="0.00\ \ &quot;KN/m&quot;"/>
    <numFmt numFmtId="174" formatCode="0.0\ &quot;KN/m2&quot;"/>
    <numFmt numFmtId="175" formatCode="0.0\ &quot;KN&quot;"/>
  </numFmts>
  <fonts count="143">
    <font>
      <sz val="11"/>
      <color theme="1"/>
      <name val="Calibri"/>
      <family val="2"/>
      <scheme val="minor"/>
    </font>
    <font>
      <sz val="11"/>
      <color theme="1"/>
      <name val="Calibri"/>
      <family val="2"/>
      <scheme val="minor"/>
    </font>
    <font>
      <b/>
      <sz val="11"/>
      <color theme="1"/>
      <name val="Calibri"/>
      <family val="2"/>
      <scheme val="minor"/>
    </font>
    <font>
      <b/>
      <sz val="24"/>
      <color theme="7" tint="0.39997558519241921"/>
      <name val="Calibri"/>
      <family val="2"/>
      <scheme val="minor"/>
    </font>
    <font>
      <b/>
      <sz val="18"/>
      <color theme="1"/>
      <name val="Calibri"/>
      <family val="2"/>
      <scheme val="minor"/>
    </font>
    <font>
      <b/>
      <u/>
      <sz val="16"/>
      <color theme="1"/>
      <name val="Calibri"/>
      <family val="2"/>
      <scheme val="minor"/>
    </font>
    <font>
      <sz val="9"/>
      <color theme="1"/>
      <name val="Calibri"/>
      <family val="2"/>
      <scheme val="minor"/>
    </font>
    <font>
      <b/>
      <i/>
      <u/>
      <sz val="11"/>
      <color theme="0"/>
      <name val="Calibri"/>
      <family val="2"/>
      <scheme val="minor"/>
    </font>
    <font>
      <b/>
      <sz val="14"/>
      <color theme="0"/>
      <name val="Calibri"/>
      <family val="2"/>
      <scheme val="minor"/>
    </font>
    <font>
      <b/>
      <vertAlign val="subscript"/>
      <sz val="14"/>
      <color theme="0"/>
      <name val="Calibri"/>
      <family val="2"/>
      <scheme val="minor"/>
    </font>
    <font>
      <b/>
      <i/>
      <sz val="14"/>
      <color theme="0"/>
      <name val="Calibri"/>
      <family val="2"/>
      <scheme val="minor"/>
    </font>
    <font>
      <b/>
      <sz val="14"/>
      <name val="Calibri"/>
      <family val="2"/>
      <scheme val="minor"/>
    </font>
    <font>
      <b/>
      <vertAlign val="subscript"/>
      <sz val="14"/>
      <name val="Calibri"/>
      <family val="2"/>
      <scheme val="minor"/>
    </font>
    <font>
      <b/>
      <i/>
      <sz val="14"/>
      <name val="Calibri"/>
      <family val="2"/>
      <scheme val="minor"/>
    </font>
    <font>
      <b/>
      <i/>
      <sz val="12"/>
      <color theme="0"/>
      <name val="Calibri"/>
      <family val="2"/>
      <scheme val="minor"/>
    </font>
    <font>
      <b/>
      <vertAlign val="subscript"/>
      <sz val="11"/>
      <color theme="1"/>
      <name val="Calibri"/>
      <family val="2"/>
      <scheme val="minor"/>
    </font>
    <font>
      <b/>
      <sz val="14"/>
      <color rgb="FFFF0000"/>
      <name val="Calibri"/>
      <family val="2"/>
      <scheme val="minor"/>
    </font>
    <font>
      <b/>
      <sz val="9.9"/>
      <color theme="1"/>
      <name val="GreekC"/>
    </font>
    <font>
      <b/>
      <vertAlign val="subscript"/>
      <sz val="9.9"/>
      <color theme="1"/>
      <name val="GreekC"/>
    </font>
    <font>
      <sz val="14"/>
      <color theme="0"/>
      <name val="Calibri"/>
      <family val="2"/>
      <scheme val="minor"/>
    </font>
    <font>
      <b/>
      <sz val="16"/>
      <color rgb="FFFF0000"/>
      <name val="Calibri"/>
      <family val="2"/>
      <scheme val="minor"/>
    </font>
    <font>
      <sz val="11"/>
      <color theme="0" tint="-0.14999847407452621"/>
      <name val="Calibri"/>
      <family val="2"/>
      <scheme val="minor"/>
    </font>
    <font>
      <sz val="11"/>
      <color theme="1"/>
      <name val="GreekC"/>
    </font>
    <font>
      <sz val="9.9"/>
      <color theme="1"/>
      <name val="Calibri"/>
      <family val="2"/>
    </font>
    <font>
      <b/>
      <sz val="9"/>
      <color indexed="81"/>
      <name val="Tahoma"/>
      <family val="2"/>
    </font>
    <font>
      <sz val="9"/>
      <color indexed="81"/>
      <name val="Tahoma"/>
      <family val="2"/>
    </font>
    <font>
      <u/>
      <sz val="11"/>
      <color theme="10"/>
      <name val="Calibri"/>
      <family val="2"/>
      <scheme val="minor"/>
    </font>
    <font>
      <sz val="10"/>
      <color rgb="FF000000"/>
      <name val="Symbol"/>
      <family val="1"/>
      <charset val="2"/>
    </font>
    <font>
      <b/>
      <sz val="9.9"/>
      <color theme="1"/>
      <name val="Symbol"/>
      <family val="1"/>
      <charset val="2"/>
    </font>
    <font>
      <b/>
      <sz val="14"/>
      <color theme="7" tint="0.39997558519241921"/>
      <name val="Calibri"/>
      <family val="2"/>
      <scheme val="minor"/>
    </font>
    <font>
      <sz val="18"/>
      <color theme="1"/>
      <name val="Calibri"/>
      <family val="2"/>
      <scheme val="minor"/>
    </font>
    <font>
      <sz val="14"/>
      <color rgb="FFFF0000"/>
      <name val="Calibri"/>
      <family val="2"/>
      <scheme val="minor"/>
    </font>
    <font>
      <sz val="14"/>
      <color theme="1"/>
      <name val="Calibri"/>
      <family val="2"/>
      <scheme val="minor"/>
    </font>
    <font>
      <sz val="11"/>
      <color theme="9" tint="-0.249977111117893"/>
      <name val="Calibri"/>
      <family val="2"/>
      <scheme val="minor"/>
    </font>
    <font>
      <b/>
      <sz val="20"/>
      <color theme="1"/>
      <name val="Calibri"/>
      <family val="2"/>
      <scheme val="minor"/>
    </font>
    <font>
      <vertAlign val="superscript"/>
      <sz val="11"/>
      <color theme="1"/>
      <name val="Calibri"/>
      <family val="2"/>
      <scheme val="minor"/>
    </font>
    <font>
      <vertAlign val="subscript"/>
      <sz val="11"/>
      <color theme="1"/>
      <name val="Calibri"/>
      <family val="2"/>
      <scheme val="minor"/>
    </font>
    <font>
      <sz val="18"/>
      <color rgb="FFFF0000"/>
      <name val="Calibri"/>
      <family val="2"/>
      <scheme val="minor"/>
    </font>
    <font>
      <sz val="14"/>
      <color theme="9" tint="-0.249977111117893"/>
      <name val="Calibri"/>
      <family val="2"/>
      <scheme val="minor"/>
    </font>
    <font>
      <b/>
      <sz val="14"/>
      <color theme="1"/>
      <name val="Calibri"/>
      <family val="2"/>
      <scheme val="minor"/>
    </font>
    <font>
      <b/>
      <i/>
      <sz val="11"/>
      <color theme="1"/>
      <name val="Calibri"/>
      <family val="2"/>
      <scheme val="minor"/>
    </font>
    <font>
      <sz val="11"/>
      <color theme="1"/>
      <name val="Ebrima"/>
    </font>
    <font>
      <b/>
      <sz val="11"/>
      <color theme="1"/>
      <name val="Ebrima"/>
    </font>
    <font>
      <b/>
      <vertAlign val="subscript"/>
      <sz val="11"/>
      <color theme="1"/>
      <name val="Ebrima"/>
    </font>
    <font>
      <b/>
      <sz val="11"/>
      <color theme="1"/>
      <name val="Symbol"/>
      <family val="1"/>
      <charset val="2"/>
    </font>
    <font>
      <b/>
      <sz val="12"/>
      <color theme="8" tint="-0.249977111117893"/>
      <name val="Calibri"/>
      <family val="2"/>
      <scheme val="minor"/>
    </font>
    <font>
      <vertAlign val="subscript"/>
      <sz val="14"/>
      <color theme="1"/>
      <name val="Calibri"/>
      <family val="2"/>
      <scheme val="minor"/>
    </font>
    <font>
      <sz val="16"/>
      <color theme="1"/>
      <name val="Calibri"/>
      <family val="2"/>
      <scheme val="minor"/>
    </font>
    <font>
      <vertAlign val="subscript"/>
      <sz val="16"/>
      <color theme="1"/>
      <name val="Calibri"/>
      <family val="2"/>
      <scheme val="minor"/>
    </font>
    <font>
      <sz val="16"/>
      <color theme="1"/>
      <name val="Symbol"/>
      <family val="1"/>
      <charset val="2"/>
    </font>
    <font>
      <sz val="16"/>
      <color theme="1"/>
      <name val="Calibri"/>
      <family val="2"/>
    </font>
    <font>
      <vertAlign val="subscript"/>
      <sz val="16"/>
      <color theme="1"/>
      <name val="Calibri"/>
      <family val="2"/>
    </font>
    <font>
      <b/>
      <sz val="11"/>
      <color theme="9" tint="-0.249977111117893"/>
      <name val="Calibri"/>
      <family val="2"/>
      <scheme val="minor"/>
    </font>
    <font>
      <b/>
      <vertAlign val="subscript"/>
      <sz val="11"/>
      <color theme="9" tint="-0.249977111117893"/>
      <name val="Calibri"/>
      <family val="2"/>
      <scheme val="minor"/>
    </font>
    <font>
      <sz val="11"/>
      <color rgb="FFFF0000"/>
      <name val="Calibri"/>
      <family val="2"/>
      <scheme val="minor"/>
    </font>
    <font>
      <b/>
      <sz val="11"/>
      <color rgb="FFFF0000"/>
      <name val="Calibri"/>
      <family val="2"/>
      <scheme val="minor"/>
    </font>
    <font>
      <b/>
      <vertAlign val="subscript"/>
      <sz val="14"/>
      <color theme="1"/>
      <name val="Calibri"/>
      <family val="2"/>
      <scheme val="minor"/>
    </font>
    <font>
      <b/>
      <sz val="11"/>
      <color theme="1"/>
      <name val="Adobe Ming Std L"/>
      <family val="1"/>
      <charset val="128"/>
    </font>
    <font>
      <b/>
      <vertAlign val="subscript"/>
      <sz val="11"/>
      <color theme="1"/>
      <name val="Adobe Ming Std L"/>
      <family val="1"/>
      <charset val="128"/>
    </font>
    <font>
      <sz val="11"/>
      <color theme="5" tint="-0.499984740745262"/>
      <name val="Calibri"/>
      <family val="2"/>
      <scheme val="minor"/>
    </font>
    <font>
      <sz val="11"/>
      <color rgb="FF7030A0"/>
      <name val="Calibri"/>
      <family val="2"/>
      <scheme val="minor"/>
    </font>
    <font>
      <b/>
      <sz val="14"/>
      <color rgb="FF00B050"/>
      <name val="Calibri"/>
      <family val="2"/>
      <scheme val="minor"/>
    </font>
    <font>
      <b/>
      <sz val="11"/>
      <name val="Calibri"/>
      <family val="2"/>
      <scheme val="minor"/>
    </font>
    <font>
      <sz val="16"/>
      <color rgb="FF00B050"/>
      <name val="Calibri"/>
      <family val="2"/>
      <scheme val="minor"/>
    </font>
    <font>
      <vertAlign val="subscript"/>
      <sz val="16"/>
      <color rgb="FF00B050"/>
      <name val="Calibri"/>
      <family val="2"/>
      <scheme val="minor"/>
    </font>
    <font>
      <sz val="12"/>
      <color rgb="FF000000"/>
      <name val="Times New Roman"/>
      <family val="1"/>
    </font>
    <font>
      <sz val="12"/>
      <color rgb="FF000000"/>
      <name val="Segoe UI Symbol"/>
      <family val="2"/>
    </font>
    <font>
      <vertAlign val="subscript"/>
      <sz val="12"/>
      <color rgb="FF000000"/>
      <name val="Times New Roman"/>
      <family val="1"/>
    </font>
    <font>
      <i/>
      <sz val="12"/>
      <color rgb="FF000000"/>
      <name val="Times New Roman"/>
      <family val="1"/>
    </font>
    <font>
      <b/>
      <sz val="12"/>
      <color rgb="FF000000"/>
      <name val="Times New Roman"/>
      <family val="1"/>
    </font>
    <font>
      <b/>
      <sz val="12"/>
      <color rgb="FF000000"/>
      <name val="Calibri"/>
      <family val="2"/>
      <scheme val="minor"/>
    </font>
    <font>
      <sz val="12"/>
      <color rgb="FF000000"/>
      <name val="Calibri"/>
      <family val="2"/>
      <scheme val="minor"/>
    </font>
    <font>
      <i/>
      <sz val="16"/>
      <color rgb="FF000000"/>
      <name val="Times New Roman"/>
      <family val="1"/>
    </font>
    <font>
      <sz val="16"/>
      <color rgb="FF000000"/>
      <name val="Segoe UI Symbol"/>
      <family val="2"/>
    </font>
    <font>
      <vertAlign val="subscript"/>
      <sz val="16"/>
      <color rgb="FF000000"/>
      <name val="Times New Roman"/>
      <family val="1"/>
    </font>
    <font>
      <sz val="16"/>
      <color rgb="FF000000"/>
      <name val="Times New Roman"/>
      <family val="1"/>
    </font>
    <font>
      <sz val="14"/>
      <color rgb="FF00B050"/>
      <name val="Calibri"/>
      <family val="2"/>
      <scheme val="minor"/>
    </font>
    <font>
      <vertAlign val="subscript"/>
      <sz val="14"/>
      <color rgb="FF00B050"/>
      <name val="Calibri"/>
      <family val="2"/>
      <scheme val="minor"/>
    </font>
    <font>
      <sz val="11.5"/>
      <color rgb="FF000000"/>
      <name val="Segoe UI Symbol"/>
      <family val="2"/>
    </font>
    <font>
      <sz val="11.5"/>
      <color rgb="FF000000"/>
      <name val="Times New Roman"/>
      <family val="1"/>
    </font>
    <font>
      <vertAlign val="superscript"/>
      <sz val="12"/>
      <color rgb="FF000000"/>
      <name val="Times New Roman"/>
      <family val="1"/>
    </font>
    <font>
      <vertAlign val="superscript"/>
      <sz val="17.5"/>
      <color rgb="FF000000"/>
      <name val="Segoe UI Symbol"/>
      <family val="2"/>
    </font>
    <font>
      <b/>
      <sz val="12"/>
      <color rgb="FF000000"/>
      <name val="Segoe UI Symbol"/>
      <family val="2"/>
    </font>
    <font>
      <b/>
      <vertAlign val="subscript"/>
      <sz val="12"/>
      <color rgb="FF000000"/>
      <name val="Times New Roman"/>
      <family val="1"/>
    </font>
    <font>
      <b/>
      <i/>
      <sz val="12"/>
      <color rgb="FF000000"/>
      <name val="Times New Roman"/>
      <family val="1"/>
    </font>
    <font>
      <b/>
      <vertAlign val="subscript"/>
      <sz val="12"/>
      <color rgb="FF000000"/>
      <name val="Calibri"/>
      <family val="2"/>
      <scheme val="minor"/>
    </font>
    <font>
      <sz val="10"/>
      <color rgb="FF000000"/>
      <name val="Times New Roman"/>
      <family val="1"/>
    </font>
    <font>
      <sz val="10"/>
      <color rgb="FF000000"/>
      <name val="Segoe UI Symbol"/>
      <family val="2"/>
    </font>
    <font>
      <i/>
      <sz val="10"/>
      <color rgb="FF000000"/>
      <name val="Times New Roman"/>
      <family val="1"/>
    </font>
    <font>
      <vertAlign val="superscript"/>
      <sz val="10"/>
      <color rgb="FF000000"/>
      <name val="Times New Roman"/>
      <family val="1"/>
    </font>
    <font>
      <b/>
      <sz val="10"/>
      <color rgb="FF000000"/>
      <name val="Times New Roman"/>
      <family val="1"/>
    </font>
    <font>
      <b/>
      <vertAlign val="subscript"/>
      <sz val="10"/>
      <color rgb="FF000000"/>
      <name val="Times New Roman"/>
      <family val="1"/>
    </font>
    <font>
      <sz val="11"/>
      <name val="Calibri"/>
      <family val="2"/>
      <scheme val="minor"/>
    </font>
    <font>
      <sz val="11"/>
      <color theme="1"/>
      <name val="Symbol"/>
      <family val="1"/>
      <charset val="2"/>
    </font>
    <font>
      <sz val="11"/>
      <color theme="1"/>
      <name val="Calibri"/>
      <family val="2"/>
    </font>
    <font>
      <b/>
      <sz val="11"/>
      <color theme="8" tint="-0.499984740745262"/>
      <name val="Calibri"/>
      <family val="2"/>
      <scheme val="minor"/>
    </font>
    <font>
      <b/>
      <sz val="14"/>
      <color theme="9" tint="-0.249977111117893"/>
      <name val="Calibri"/>
      <family val="2"/>
      <scheme val="minor"/>
    </font>
    <font>
      <b/>
      <sz val="12"/>
      <color theme="1"/>
      <name val="Calibri"/>
      <family val="2"/>
      <scheme val="minor"/>
    </font>
    <font>
      <vertAlign val="subscript"/>
      <sz val="11"/>
      <color theme="1"/>
      <name val="Calibri"/>
      <family val="2"/>
    </font>
    <font>
      <sz val="12"/>
      <color theme="1"/>
      <name val="Calibri"/>
      <family val="2"/>
      <scheme val="minor"/>
    </font>
    <font>
      <vertAlign val="subscript"/>
      <sz val="12"/>
      <color theme="1"/>
      <name val="Calibri"/>
      <family val="2"/>
      <scheme val="minor"/>
    </font>
    <font>
      <sz val="11"/>
      <color rgb="FF0070C0"/>
      <name val="Calibri"/>
      <family val="2"/>
      <scheme val="minor"/>
    </font>
    <font>
      <sz val="11"/>
      <color rgb="FF0070C0"/>
      <name val="Symbol"/>
      <family val="1"/>
      <charset val="2"/>
    </font>
    <font>
      <u/>
      <sz val="16"/>
      <color theme="10"/>
      <name val="Calibri"/>
      <family val="2"/>
      <scheme val="minor"/>
    </font>
    <font>
      <b/>
      <sz val="11"/>
      <color theme="1"/>
      <name val="GreekC"/>
    </font>
    <font>
      <b/>
      <sz val="14"/>
      <color theme="1"/>
      <name val="GreekC"/>
    </font>
    <font>
      <b/>
      <sz val="16"/>
      <color theme="1"/>
      <name val="Calibri"/>
      <family val="2"/>
      <scheme val="minor"/>
    </font>
    <font>
      <b/>
      <sz val="14"/>
      <color rgb="FFFF0000"/>
      <name val="Symbol"/>
      <family val="1"/>
      <charset val="2"/>
    </font>
    <font>
      <b/>
      <sz val="14"/>
      <color theme="6" tint="-0.249977111117893"/>
      <name val="Calibri"/>
      <family val="2"/>
      <scheme val="minor"/>
    </font>
    <font>
      <b/>
      <vertAlign val="subscript"/>
      <sz val="14"/>
      <color theme="6" tint="-0.249977111117893"/>
      <name val="Calibri"/>
      <family val="2"/>
      <scheme val="minor"/>
    </font>
    <font>
      <b/>
      <sz val="14"/>
      <color theme="4" tint="-0.249977111117893"/>
      <name val="Calibri"/>
      <family val="2"/>
      <scheme val="minor"/>
    </font>
    <font>
      <b/>
      <sz val="14"/>
      <color theme="4" tint="-0.249977111117893"/>
      <name val="Symbol"/>
      <family val="1"/>
      <charset val="2"/>
    </font>
    <font>
      <b/>
      <sz val="14"/>
      <color theme="4" tint="-0.249977111117893"/>
      <name val="GreekC"/>
    </font>
    <font>
      <b/>
      <vertAlign val="subscript"/>
      <sz val="14"/>
      <color theme="4" tint="-0.249977111117893"/>
      <name val="Calibri"/>
      <family val="2"/>
    </font>
    <font>
      <b/>
      <sz val="14"/>
      <color theme="4" tint="-0.249977111117893"/>
      <name val="Calibri"/>
      <family val="2"/>
    </font>
    <font>
      <b/>
      <vertAlign val="subscript"/>
      <sz val="14"/>
      <color theme="4" tint="-0.249977111117893"/>
      <name val="Calibri"/>
      <family val="2"/>
      <scheme val="minor"/>
    </font>
    <font>
      <b/>
      <sz val="14"/>
      <color theme="5"/>
      <name val="Calibri"/>
      <family val="2"/>
      <scheme val="minor"/>
    </font>
    <font>
      <b/>
      <vertAlign val="subscript"/>
      <sz val="14"/>
      <color theme="5"/>
      <name val="Calibri"/>
      <family val="2"/>
      <scheme val="minor"/>
    </font>
    <font>
      <b/>
      <vertAlign val="subscript"/>
      <sz val="14"/>
      <color rgb="FF00B050"/>
      <name val="Calibri"/>
      <family val="2"/>
      <scheme val="minor"/>
    </font>
    <font>
      <sz val="16"/>
      <name val="Calibri"/>
      <family val="2"/>
      <scheme val="minor"/>
    </font>
    <font>
      <sz val="11"/>
      <color theme="0"/>
      <name val="Calibri"/>
      <family val="2"/>
      <scheme val="minor"/>
    </font>
    <font>
      <b/>
      <sz val="14"/>
      <color theme="8" tint="-0.249977111117893"/>
      <name val="Calibri"/>
      <family val="2"/>
      <scheme val="minor"/>
    </font>
    <font>
      <b/>
      <vertAlign val="subscript"/>
      <sz val="16"/>
      <color theme="1"/>
      <name val="Calibri"/>
      <family val="2"/>
      <scheme val="minor"/>
    </font>
    <font>
      <sz val="11"/>
      <color rgb="FF000000"/>
      <name val="Arial"/>
      <family val="2"/>
    </font>
    <font>
      <sz val="11"/>
      <color rgb="FF000000"/>
      <name val="Calibri"/>
      <family val="2"/>
      <scheme val="minor"/>
    </font>
    <font>
      <b/>
      <sz val="11"/>
      <color rgb="FF000000"/>
      <name val="Calibri"/>
      <family val="2"/>
      <scheme val="minor"/>
    </font>
    <font>
      <b/>
      <vertAlign val="subscript"/>
      <sz val="11"/>
      <color rgb="FF000000"/>
      <name val="Calibri"/>
      <family val="2"/>
      <scheme val="minor"/>
    </font>
    <font>
      <sz val="8"/>
      <color rgb="FF000000"/>
      <name val="Calibri"/>
      <family val="2"/>
      <scheme val="minor"/>
    </font>
    <font>
      <b/>
      <sz val="8"/>
      <color rgb="FF000000"/>
      <name val="Calibri"/>
      <family val="2"/>
      <scheme val="minor"/>
    </font>
    <font>
      <b/>
      <vertAlign val="subscript"/>
      <sz val="16"/>
      <color rgb="FFFF0000"/>
      <name val="Calibri"/>
      <family val="2"/>
      <scheme val="minor"/>
    </font>
    <font>
      <b/>
      <vertAlign val="subscript"/>
      <sz val="14"/>
      <color rgb="FFFF0000"/>
      <name val="Calibri"/>
      <family val="2"/>
      <scheme val="minor"/>
    </font>
    <font>
      <sz val="11"/>
      <color rgb="FFFF0000"/>
      <name val="Symbol"/>
      <family val="1"/>
      <charset val="2"/>
    </font>
    <font>
      <b/>
      <sz val="14"/>
      <color theme="1"/>
      <name val="Symbol"/>
      <family val="1"/>
      <charset val="2"/>
    </font>
    <font>
      <b/>
      <vertAlign val="subscript"/>
      <sz val="12"/>
      <color theme="1"/>
      <name val="Calibri"/>
      <family val="2"/>
      <scheme val="minor"/>
    </font>
    <font>
      <b/>
      <sz val="12"/>
      <color theme="1"/>
      <name val="Symbol"/>
      <family val="1"/>
      <charset val="2"/>
    </font>
    <font>
      <b/>
      <sz val="12"/>
      <color rgb="FFFF0000"/>
      <name val="Calibri"/>
      <family val="2"/>
      <scheme val="minor"/>
    </font>
    <font>
      <vertAlign val="subscript"/>
      <sz val="9.9"/>
      <color theme="1"/>
      <name val="Calibri"/>
      <family val="2"/>
    </font>
    <font>
      <b/>
      <i/>
      <sz val="11"/>
      <name val="Calibri"/>
      <family val="2"/>
      <scheme val="minor"/>
    </font>
    <font>
      <sz val="12"/>
      <color rgb="FF000000"/>
      <name val="TimesNewRoman"/>
    </font>
    <font>
      <b/>
      <sz val="12"/>
      <color rgb="FF000000"/>
      <name val="TimesNewRoman"/>
    </font>
    <font>
      <b/>
      <sz val="22"/>
      <color theme="1"/>
      <name val="Adobe Ming Std L"/>
      <family val="1"/>
      <charset val="128"/>
    </font>
    <font>
      <sz val="12"/>
      <color theme="4" tint="-0.249977111117893"/>
      <name val="Calibri"/>
      <family val="2"/>
      <scheme val="minor"/>
    </font>
    <font>
      <sz val="11"/>
      <color rgb="FF000000"/>
      <name val="Calibri"/>
      <family val="2"/>
    </font>
  </fonts>
  <fills count="24">
    <fill>
      <patternFill patternType="none"/>
    </fill>
    <fill>
      <patternFill patternType="gray125"/>
    </fill>
    <fill>
      <patternFill patternType="solid">
        <fgColor theme="4" tint="-0.249977111117893"/>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rgb="FFFFC000"/>
        <bgColor indexed="64"/>
      </patternFill>
    </fill>
    <fill>
      <patternFill patternType="solid">
        <fgColor indexed="22"/>
        <bgColor indexed="64"/>
      </patternFill>
    </fill>
    <fill>
      <patternFill patternType="solid">
        <fgColor indexed="44"/>
        <bgColor indexed="64"/>
      </patternFill>
    </fill>
    <fill>
      <patternFill patternType="solid">
        <fgColor theme="9" tint="0.79998168889431442"/>
        <bgColor indexed="64"/>
      </patternFill>
    </fill>
    <fill>
      <patternFill patternType="solid">
        <fgColor theme="4" tint="-0.49998474074526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FFF00"/>
        <bgColor indexed="64"/>
      </patternFill>
    </fill>
    <fill>
      <patternFill patternType="solid">
        <fgColor theme="4" tint="0.39997558519241921"/>
        <bgColor indexed="64"/>
      </patternFill>
    </fill>
  </fills>
  <borders count="92">
    <border>
      <left/>
      <right/>
      <top/>
      <bottom/>
      <diagonal/>
    </border>
    <border>
      <left style="medium">
        <color indexed="64"/>
      </left>
      <right/>
      <top style="medium">
        <color indexed="64"/>
      </top>
      <bottom/>
      <diagonal/>
    </border>
    <border>
      <left/>
      <right/>
      <top style="medium">
        <color indexed="64"/>
      </top>
      <bottom/>
      <diagonal/>
    </border>
    <border>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medium">
        <color indexed="64"/>
      </right>
      <top style="medium">
        <color indexed="64"/>
      </top>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dashed">
        <color indexed="64"/>
      </left>
      <right style="dashed">
        <color indexed="64"/>
      </right>
      <top style="dashed">
        <color indexed="64"/>
      </top>
      <bottom/>
      <diagonal/>
    </border>
    <border>
      <left/>
      <right style="medium">
        <color indexed="64"/>
      </right>
      <top/>
      <bottom style="medium">
        <color indexed="64"/>
      </bottom>
      <diagonal/>
    </border>
    <border>
      <left style="dashed">
        <color indexed="64"/>
      </left>
      <right style="dashed">
        <color indexed="64"/>
      </right>
      <top style="dashed">
        <color indexed="64"/>
      </top>
      <bottom style="thin">
        <color indexed="64"/>
      </bottom>
      <diagonal/>
    </border>
    <border>
      <left/>
      <right style="medium">
        <color indexed="64"/>
      </right>
      <top/>
      <bottom/>
      <diagonal/>
    </border>
    <border>
      <left style="medium">
        <color indexed="64"/>
      </left>
      <right/>
      <top/>
      <bottom/>
      <diagonal/>
    </border>
    <border>
      <left/>
      <right style="dashed">
        <color indexed="64"/>
      </right>
      <top style="dashed">
        <color indexed="64"/>
      </top>
      <bottom/>
      <diagonal/>
    </border>
    <border>
      <left style="medium">
        <color indexed="64"/>
      </left>
      <right/>
      <top/>
      <bottom style="medium">
        <color indexed="64"/>
      </bottom>
      <diagonal/>
    </border>
    <border>
      <left style="medium">
        <color indexed="64"/>
      </left>
      <right style="dashed">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top style="dashed">
        <color indexed="64"/>
      </top>
      <bottom style="medium">
        <color indexed="64"/>
      </bottom>
      <diagonal/>
    </border>
    <border>
      <left/>
      <right/>
      <top style="dashed">
        <color indexed="64"/>
      </top>
      <bottom style="medium">
        <color indexed="64"/>
      </bottom>
      <diagonal/>
    </border>
    <border>
      <left style="dashed">
        <color indexed="64"/>
      </left>
      <right/>
      <top style="dashed">
        <color indexed="64"/>
      </top>
      <bottom/>
      <diagonal/>
    </border>
    <border>
      <left/>
      <right/>
      <top style="dashed">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22"/>
      </left>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bottom style="thin">
        <color indexed="64"/>
      </bottom>
      <diagonal/>
    </border>
    <border>
      <left style="medium">
        <color rgb="FF000000"/>
      </left>
      <right style="dashed">
        <color rgb="FF000000"/>
      </right>
      <top style="medium">
        <color rgb="FF000000"/>
      </top>
      <bottom style="dashed">
        <color rgb="FF000000"/>
      </bottom>
      <diagonal/>
    </border>
    <border>
      <left style="dashed">
        <color rgb="FF000000"/>
      </left>
      <right style="dashed">
        <color rgb="FF000000"/>
      </right>
      <top style="medium">
        <color rgb="FF000000"/>
      </top>
      <bottom style="dashed">
        <color rgb="FF000000"/>
      </bottom>
      <diagonal/>
    </border>
    <border>
      <left style="dashed">
        <color rgb="FF000000"/>
      </left>
      <right style="medium">
        <color rgb="FF000000"/>
      </right>
      <top style="medium">
        <color rgb="FF000000"/>
      </top>
      <bottom style="dashed">
        <color rgb="FF000000"/>
      </bottom>
      <diagonal/>
    </border>
    <border>
      <left style="medium">
        <color rgb="FF000000"/>
      </left>
      <right style="dashed">
        <color rgb="FF000000"/>
      </right>
      <top style="dashed">
        <color rgb="FF000000"/>
      </top>
      <bottom style="dashed">
        <color rgb="FF000000"/>
      </bottom>
      <diagonal/>
    </border>
    <border>
      <left style="dashed">
        <color rgb="FF000000"/>
      </left>
      <right style="dashed">
        <color rgb="FF000000"/>
      </right>
      <top style="dashed">
        <color rgb="FF000000"/>
      </top>
      <bottom style="dashed">
        <color rgb="FF000000"/>
      </bottom>
      <diagonal/>
    </border>
    <border>
      <left style="dashed">
        <color rgb="FF000000"/>
      </left>
      <right style="medium">
        <color rgb="FF000000"/>
      </right>
      <top style="dashed">
        <color rgb="FF000000"/>
      </top>
      <bottom style="dashed">
        <color rgb="FF000000"/>
      </bottom>
      <diagonal/>
    </border>
    <border>
      <left style="medium">
        <color rgb="FF000000"/>
      </left>
      <right style="dashed">
        <color rgb="FF000000"/>
      </right>
      <top style="dashed">
        <color rgb="FF000000"/>
      </top>
      <bottom style="medium">
        <color rgb="FF000000"/>
      </bottom>
      <diagonal/>
    </border>
    <border>
      <left style="dashed">
        <color rgb="FF000000"/>
      </left>
      <right style="dashed">
        <color rgb="FF000000"/>
      </right>
      <top style="dashed">
        <color rgb="FF000000"/>
      </top>
      <bottom style="medium">
        <color rgb="FF000000"/>
      </bottom>
      <diagonal/>
    </border>
    <border>
      <left style="dashed">
        <color rgb="FF000000"/>
      </left>
      <right style="medium">
        <color rgb="FF000000"/>
      </right>
      <top style="dashed">
        <color rgb="FF000000"/>
      </top>
      <bottom style="medium">
        <color rgb="FF000000"/>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style="medium">
        <color auto="1"/>
      </bottom>
      <diagonal/>
    </border>
    <border>
      <left style="thin">
        <color indexed="64"/>
      </left>
      <right/>
      <top style="medium">
        <color indexed="64"/>
      </top>
      <bottom style="thin">
        <color indexed="64"/>
      </bottom>
      <diagonal/>
    </border>
    <border>
      <left/>
      <right/>
      <top style="thick">
        <color auto="1"/>
      </top>
      <bottom/>
      <diagonal/>
    </border>
    <border>
      <left/>
      <right/>
      <top/>
      <bottom style="thick">
        <color auto="1"/>
      </bottom>
      <diagonal/>
    </border>
    <border>
      <left/>
      <right/>
      <top/>
      <bottom style="mediumDashDot">
        <color auto="1"/>
      </bottom>
      <diagonal/>
    </border>
    <border>
      <left style="thin">
        <color indexed="64"/>
      </left>
      <right/>
      <top style="thin">
        <color indexed="64"/>
      </top>
      <bottom style="thin">
        <color indexed="64"/>
      </bottom>
      <diagonal/>
    </border>
    <border>
      <left/>
      <right style="thin">
        <color indexed="64"/>
      </right>
      <top/>
      <bottom/>
      <diagonal/>
    </border>
    <border>
      <left style="thin">
        <color indexed="22"/>
      </left>
      <right style="thin">
        <color indexed="22"/>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9" fontId="1" fillId="0" borderId="0" applyFont="0" applyFill="0" applyBorder="0" applyAlignment="0" applyProtection="0"/>
    <xf numFmtId="0" fontId="26" fillId="0" borderId="0" applyNumberFormat="0" applyFill="0" applyBorder="0" applyAlignment="0" applyProtection="0"/>
  </cellStyleXfs>
  <cellXfs count="427">
    <xf numFmtId="0" fontId="0" fillId="0" borderId="0" xfId="0"/>
    <xf numFmtId="0" fontId="4" fillId="0" borderId="1" xfId="0" applyFont="1" applyBorder="1"/>
    <xf numFmtId="0" fontId="0" fillId="0" borderId="2" xfId="0" applyBorder="1"/>
    <xf numFmtId="0" fontId="0" fillId="3" borderId="2" xfId="0" applyFill="1" applyBorder="1"/>
    <xf numFmtId="0" fontId="2" fillId="0" borderId="6" xfId="0" applyFont="1" applyBorder="1" applyAlignment="1">
      <alignment horizontal="center" wrapText="1"/>
    </xf>
    <xf numFmtId="0" fontId="2" fillId="0" borderId="7" xfId="0" applyFont="1" applyBorder="1" applyAlignment="1">
      <alignment horizontal="center" wrapText="1"/>
    </xf>
    <xf numFmtId="0" fontId="0" fillId="3" borderId="0" xfId="0" applyFill="1" applyBorder="1" applyAlignment="1">
      <alignment horizontal="center" wrapText="1"/>
    </xf>
    <xf numFmtId="0" fontId="2" fillId="0" borderId="8" xfId="0" applyFont="1" applyBorder="1" applyAlignment="1"/>
    <xf numFmtId="0" fontId="2" fillId="0" borderId="9" xfId="0" applyFont="1" applyBorder="1" applyAlignment="1"/>
    <xf numFmtId="0" fontId="2" fillId="0" borderId="9" xfId="0" applyFont="1" applyBorder="1" applyAlignment="1">
      <alignment wrapText="1"/>
    </xf>
    <xf numFmtId="0" fontId="2" fillId="0" borderId="10" xfId="0" applyFont="1" applyBorder="1" applyAlignment="1">
      <alignment wrapText="1"/>
    </xf>
    <xf numFmtId="0" fontId="0" fillId="0" borderId="6" xfId="0" applyFill="1" applyBorder="1" applyAlignment="1">
      <alignment horizontal="center"/>
    </xf>
    <xf numFmtId="0" fontId="0" fillId="0" borderId="7" xfId="0" applyFill="1" applyBorder="1" applyAlignment="1">
      <alignment horizontal="center"/>
    </xf>
    <xf numFmtId="0" fontId="0" fillId="3" borderId="0" xfId="0" applyFill="1" applyBorder="1" applyAlignment="1">
      <alignment horizontal="center"/>
    </xf>
    <xf numFmtId="0" fontId="0" fillId="0" borderId="8" xfId="0" applyFill="1" applyBorder="1" applyAlignment="1"/>
    <xf numFmtId="0" fontId="0" fillId="4" borderId="9" xfId="0" applyFill="1" applyBorder="1"/>
    <xf numFmtId="164" fontId="0" fillId="4" borderId="9" xfId="0" applyNumberFormat="1" applyFill="1" applyBorder="1" applyAlignment="1">
      <alignment horizontal="center"/>
    </xf>
    <xf numFmtId="165" fontId="6" fillId="5" borderId="9" xfId="0" applyNumberFormat="1" applyFont="1" applyFill="1" applyBorder="1" applyAlignment="1">
      <alignment horizontal="center"/>
    </xf>
    <xf numFmtId="166" fontId="0" fillId="5" borderId="10" xfId="0" applyNumberFormat="1" applyFill="1" applyBorder="1" applyAlignment="1">
      <alignment horizontal="center"/>
    </xf>
    <xf numFmtId="0" fontId="0" fillId="4" borderId="9" xfId="0" applyFill="1" applyBorder="1" applyAlignment="1"/>
    <xf numFmtId="0" fontId="2" fillId="6" borderId="0" xfId="0" applyFont="1" applyFill="1"/>
    <xf numFmtId="0" fontId="0" fillId="5" borderId="0" xfId="0" applyFill="1"/>
    <xf numFmtId="0" fontId="7" fillId="7" borderId="0" xfId="0" applyNumberFormat="1" applyFont="1" applyFill="1"/>
    <xf numFmtId="0" fontId="0" fillId="0" borderId="8" xfId="0" applyFill="1" applyBorder="1"/>
    <xf numFmtId="0" fontId="0" fillId="0" borderId="9" xfId="0" applyBorder="1"/>
    <xf numFmtId="0" fontId="0" fillId="0" borderId="10" xfId="0" applyBorder="1"/>
    <xf numFmtId="0" fontId="0" fillId="0" borderId="8" xfId="0" applyBorder="1"/>
    <xf numFmtId="0" fontId="0" fillId="0" borderId="11" xfId="0" applyFill="1" applyBorder="1" applyAlignment="1">
      <alignment horizontal="center"/>
    </xf>
    <xf numFmtId="0" fontId="0" fillId="0" borderId="12" xfId="0" applyFill="1" applyBorder="1" applyAlignment="1">
      <alignment horizontal="center"/>
    </xf>
    <xf numFmtId="0" fontId="0" fillId="3" borderId="13" xfId="0" applyFill="1" applyBorder="1" applyAlignment="1">
      <alignment horizontal="center"/>
    </xf>
    <xf numFmtId="0" fontId="0" fillId="0" borderId="14" xfId="0" applyBorder="1"/>
    <xf numFmtId="0" fontId="0" fillId="0" borderId="15" xfId="0" applyBorder="1"/>
    <xf numFmtId="167" fontId="10" fillId="7" borderId="16" xfId="0" applyNumberFormat="1" applyFont="1" applyFill="1" applyBorder="1"/>
    <xf numFmtId="0" fontId="2" fillId="0" borderId="18" xfId="0" applyFont="1" applyBorder="1" applyAlignment="1">
      <alignment horizontal="center"/>
    </xf>
    <xf numFmtId="0" fontId="2" fillId="0" borderId="19" xfId="0" applyFont="1" applyBorder="1" applyAlignment="1">
      <alignment horizontal="center"/>
    </xf>
    <xf numFmtId="0" fontId="2" fillId="0" borderId="19" xfId="0" applyFont="1" applyBorder="1" applyAlignment="1">
      <alignment horizontal="center" wrapText="1"/>
    </xf>
    <xf numFmtId="0" fontId="2" fillId="0" borderId="20" xfId="0" applyFont="1" applyBorder="1" applyAlignment="1">
      <alignment horizontal="center" wrapText="1"/>
    </xf>
    <xf numFmtId="0" fontId="0" fillId="0" borderId="8" xfId="0" applyFill="1" applyBorder="1" applyAlignment="1">
      <alignment horizontal="center"/>
    </xf>
    <xf numFmtId="0" fontId="0" fillId="4" borderId="9" xfId="0" applyFill="1" applyBorder="1" applyAlignment="1">
      <alignment horizontal="center"/>
    </xf>
    <xf numFmtId="168" fontId="0" fillId="4" borderId="9" xfId="0" applyNumberFormat="1" applyFill="1" applyBorder="1" applyAlignment="1">
      <alignment horizontal="center"/>
    </xf>
    <xf numFmtId="169" fontId="6" fillId="5" borderId="9" xfId="0" applyNumberFormat="1" applyFont="1" applyFill="1" applyBorder="1" applyAlignment="1">
      <alignment horizontal="center"/>
    </xf>
    <xf numFmtId="170" fontId="0" fillId="5" borderId="10" xfId="0" applyNumberFormat="1" applyFill="1" applyBorder="1" applyAlignment="1">
      <alignment horizontal="center"/>
    </xf>
    <xf numFmtId="168" fontId="0" fillId="8" borderId="9" xfId="0" applyNumberFormat="1" applyFill="1" applyBorder="1" applyAlignment="1">
      <alignment horizontal="center"/>
    </xf>
    <xf numFmtId="164" fontId="0" fillId="4" borderId="21" xfId="0" applyNumberFormat="1" applyFill="1" applyBorder="1" applyAlignment="1">
      <alignment horizontal="center"/>
    </xf>
    <xf numFmtId="168" fontId="0" fillId="8" borderId="21" xfId="0" applyNumberFormat="1" applyFill="1" applyBorder="1" applyAlignment="1">
      <alignment horizontal="center"/>
    </xf>
    <xf numFmtId="0" fontId="0" fillId="0" borderId="0" xfId="0" applyBorder="1"/>
    <xf numFmtId="0" fontId="11" fillId="5" borderId="13" xfId="0" applyFont="1" applyFill="1" applyBorder="1" applyAlignment="1"/>
    <xf numFmtId="170" fontId="13" fillId="5" borderId="22" xfId="0" applyNumberFormat="1" applyFont="1" applyFill="1" applyBorder="1" applyAlignment="1"/>
    <xf numFmtId="165" fontId="6" fillId="5" borderId="23" xfId="0" applyNumberFormat="1" applyFont="1" applyFill="1" applyBorder="1" applyAlignment="1">
      <alignment horizontal="center"/>
    </xf>
    <xf numFmtId="0" fontId="0" fillId="0" borderId="24" xfId="0" applyBorder="1"/>
    <xf numFmtId="0" fontId="0" fillId="0" borderId="25" xfId="0" applyFill="1" applyBorder="1" applyAlignment="1">
      <alignment horizontal="center"/>
    </xf>
    <xf numFmtId="165" fontId="6" fillId="0" borderId="0" xfId="0" applyNumberFormat="1" applyFont="1" applyFill="1" applyBorder="1" applyAlignment="1">
      <alignment horizontal="center"/>
    </xf>
    <xf numFmtId="0" fontId="0" fillId="4" borderId="8" xfId="0" applyFill="1" applyBorder="1"/>
    <xf numFmtId="171" fontId="0" fillId="5" borderId="9" xfId="0" applyNumberFormat="1" applyFill="1" applyBorder="1" applyAlignment="1">
      <alignment horizontal="center"/>
    </xf>
    <xf numFmtId="167" fontId="14" fillId="7" borderId="10" xfId="0" applyNumberFormat="1" applyFont="1" applyFill="1" applyBorder="1"/>
    <xf numFmtId="0" fontId="0" fillId="0" borderId="0" xfId="0" applyFill="1" applyBorder="1" applyAlignment="1">
      <alignment horizontal="center"/>
    </xf>
    <xf numFmtId="0" fontId="0" fillId="4" borderId="26" xfId="0" applyFill="1" applyBorder="1"/>
    <xf numFmtId="168" fontId="0" fillId="4" borderId="21" xfId="0" applyNumberFormat="1" applyFill="1" applyBorder="1" applyAlignment="1">
      <alignment horizontal="center"/>
    </xf>
    <xf numFmtId="0" fontId="0" fillId="0" borderId="27" xfId="0" applyFill="1" applyBorder="1" applyAlignment="1">
      <alignment horizontal="center"/>
    </xf>
    <xf numFmtId="0" fontId="0" fillId="0" borderId="13" xfId="0" applyFill="1" applyBorder="1" applyAlignment="1">
      <alignment horizontal="center"/>
    </xf>
    <xf numFmtId="0" fontId="0" fillId="0" borderId="13" xfId="0" applyBorder="1"/>
    <xf numFmtId="0" fontId="11" fillId="0" borderId="13" xfId="0" applyFont="1" applyFill="1" applyBorder="1" applyAlignment="1"/>
    <xf numFmtId="167" fontId="13" fillId="0" borderId="22" xfId="0" applyNumberFormat="1" applyFont="1" applyFill="1" applyBorder="1"/>
    <xf numFmtId="170" fontId="10" fillId="7" borderId="22" xfId="0" applyNumberFormat="1" applyFont="1" applyFill="1" applyBorder="1" applyAlignment="1">
      <alignment horizontal="center"/>
    </xf>
    <xf numFmtId="0" fontId="0" fillId="0" borderId="25" xfId="0" applyBorder="1"/>
    <xf numFmtId="172" fontId="0" fillId="4" borderId="9" xfId="0" applyNumberFormat="1" applyFill="1" applyBorder="1" applyAlignment="1">
      <alignment horizontal="center"/>
    </xf>
    <xf numFmtId="9" fontId="0" fillId="0" borderId="0" xfId="1" applyFont="1" applyBorder="1"/>
    <xf numFmtId="2" fontId="0" fillId="5" borderId="24" xfId="0" applyNumberFormat="1" applyFill="1" applyBorder="1" applyAlignment="1">
      <alignment horizontal="center"/>
    </xf>
    <xf numFmtId="0" fontId="0" fillId="9" borderId="25" xfId="0" applyFill="1" applyBorder="1"/>
    <xf numFmtId="172" fontId="0" fillId="9" borderId="9" xfId="0" applyNumberFormat="1" applyFill="1" applyBorder="1" applyAlignment="1">
      <alignment horizontal="center"/>
    </xf>
    <xf numFmtId="0" fontId="0" fillId="9" borderId="0" xfId="0" applyFill="1" applyBorder="1"/>
    <xf numFmtId="2" fontId="0" fillId="9" borderId="24" xfId="0" applyNumberFormat="1" applyFill="1" applyBorder="1" applyAlignment="1">
      <alignment horizontal="center"/>
    </xf>
    <xf numFmtId="0" fontId="2" fillId="0" borderId="29" xfId="0" applyFont="1" applyBorder="1" applyAlignment="1"/>
    <xf numFmtId="0" fontId="0" fillId="0" borderId="29" xfId="0" applyFill="1" applyBorder="1" applyAlignment="1"/>
    <xf numFmtId="164" fontId="0" fillId="5" borderId="9" xfId="0" applyNumberFormat="1" applyFill="1" applyBorder="1" applyAlignment="1">
      <alignment horizontal="center"/>
    </xf>
    <xf numFmtId="0" fontId="0" fillId="0" borderId="29" xfId="0" applyBorder="1"/>
    <xf numFmtId="0" fontId="0" fillId="0" borderId="30" xfId="0" applyBorder="1"/>
    <xf numFmtId="173" fontId="10" fillId="7" borderId="16" xfId="0" applyNumberFormat="1" applyFont="1" applyFill="1" applyBorder="1"/>
    <xf numFmtId="0" fontId="0" fillId="10" borderId="0" xfId="0" applyFill="1"/>
    <xf numFmtId="0" fontId="0" fillId="0" borderId="0" xfId="0" applyAlignment="1">
      <alignment horizontal="center"/>
    </xf>
    <xf numFmtId="0" fontId="2" fillId="0" borderId="0" xfId="0" applyFont="1"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2" fillId="5" borderId="35" xfId="0" applyFont="1" applyFill="1" applyBorder="1" applyAlignment="1">
      <alignment horizontal="center"/>
    </xf>
    <xf numFmtId="0" fontId="2" fillId="5" borderId="7" xfId="0" applyFont="1" applyFill="1" applyBorder="1" applyAlignment="1">
      <alignment horizontal="center"/>
    </xf>
    <xf numFmtId="174" fontId="8" fillId="7" borderId="7" xfId="0" applyNumberFormat="1" applyFont="1" applyFill="1" applyBorder="1" applyAlignment="1">
      <alignment horizontal="center"/>
    </xf>
    <xf numFmtId="175" fontId="8" fillId="7" borderId="7" xfId="0" applyNumberFormat="1" applyFont="1" applyFill="1" applyBorder="1" applyAlignment="1">
      <alignment horizontal="center"/>
    </xf>
    <xf numFmtId="0" fontId="17" fillId="5" borderId="7" xfId="0" applyFont="1" applyFill="1" applyBorder="1" applyAlignment="1">
      <alignment horizontal="center"/>
    </xf>
    <xf numFmtId="0" fontId="2" fillId="3" borderId="7" xfId="0" applyFont="1" applyFill="1" applyBorder="1" applyAlignment="1">
      <alignment horizontal="center"/>
    </xf>
    <xf numFmtId="0" fontId="2" fillId="11" borderId="12" xfId="0" applyFont="1" applyFill="1" applyBorder="1" applyAlignment="1">
      <alignment horizontal="center"/>
    </xf>
    <xf numFmtId="0" fontId="0" fillId="5" borderId="36" xfId="0" applyFill="1" applyBorder="1" applyAlignment="1">
      <alignment horizontal="center"/>
    </xf>
    <xf numFmtId="0" fontId="0" fillId="5" borderId="37" xfId="0" applyFill="1" applyBorder="1" applyAlignment="1">
      <alignment horizontal="center"/>
    </xf>
    <xf numFmtId="174" fontId="0" fillId="0" borderId="38" xfId="0" applyNumberFormat="1" applyBorder="1" applyAlignment="1">
      <alignment horizontal="center"/>
    </xf>
    <xf numFmtId="175" fontId="0" fillId="0" borderId="38" xfId="0" applyNumberFormat="1" applyFont="1" applyFill="1" applyBorder="1" applyAlignment="1">
      <alignment horizontal="center"/>
    </xf>
    <xf numFmtId="0" fontId="0" fillId="0" borderId="0" xfId="0" applyFill="1" applyBorder="1"/>
    <xf numFmtId="0" fontId="21" fillId="5" borderId="6" xfId="0" applyFont="1" applyFill="1" applyBorder="1" applyAlignment="1">
      <alignment horizontal="center"/>
    </xf>
    <xf numFmtId="0" fontId="0" fillId="5" borderId="7" xfId="0" applyFill="1" applyBorder="1" applyAlignment="1">
      <alignment horizontal="center"/>
    </xf>
    <xf numFmtId="174" fontId="0" fillId="0" borderId="39" xfId="0" applyNumberFormat="1" applyBorder="1" applyAlignment="1">
      <alignment horizontal="center"/>
    </xf>
    <xf numFmtId="175" fontId="0" fillId="0" borderId="39" xfId="0" applyNumberFormat="1" applyFont="1" applyFill="1" applyBorder="1" applyAlignment="1">
      <alignment horizontal="center"/>
    </xf>
    <xf numFmtId="0" fontId="0" fillId="5" borderId="6" xfId="0" applyFill="1" applyBorder="1" applyAlignment="1">
      <alignment horizontal="center"/>
    </xf>
    <xf numFmtId="0" fontId="0" fillId="5" borderId="11" xfId="0" applyFill="1" applyBorder="1" applyAlignment="1">
      <alignment horizontal="center"/>
    </xf>
    <xf numFmtId="0" fontId="0" fillId="5" borderId="12" xfId="0" applyFill="1" applyBorder="1" applyAlignment="1">
      <alignment horizontal="center"/>
    </xf>
    <xf numFmtId="174" fontId="0" fillId="0" borderId="40" xfId="0" applyNumberFormat="1" applyBorder="1" applyAlignment="1">
      <alignment horizontal="center"/>
    </xf>
    <xf numFmtId="175" fontId="0" fillId="0" borderId="40" xfId="0" applyNumberFormat="1" applyFont="1" applyFill="1" applyBorder="1" applyAlignment="1">
      <alignment horizontal="center"/>
    </xf>
    <xf numFmtId="174" fontId="0" fillId="0" borderId="0" xfId="0" applyNumberFormat="1" applyBorder="1" applyAlignment="1">
      <alignment horizontal="center"/>
    </xf>
    <xf numFmtId="175" fontId="0" fillId="0" borderId="0" xfId="0" applyNumberFormat="1" applyFont="1" applyFill="1" applyBorder="1" applyAlignment="1">
      <alignment horizontal="center"/>
    </xf>
    <xf numFmtId="0" fontId="0" fillId="0" borderId="39" xfId="0" applyBorder="1" applyAlignment="1">
      <alignment horizontal="center"/>
    </xf>
    <xf numFmtId="0" fontId="0" fillId="0" borderId="12" xfId="0" applyBorder="1" applyAlignment="1">
      <alignment horizontal="center"/>
    </xf>
    <xf numFmtId="0" fontId="0" fillId="0" borderId="40" xfId="0" applyBorder="1" applyAlignment="1">
      <alignment horizontal="center"/>
    </xf>
    <xf numFmtId="0" fontId="26" fillId="0" borderId="0" xfId="2"/>
    <xf numFmtId="0" fontId="27" fillId="0" borderId="0" xfId="0" applyFont="1"/>
    <xf numFmtId="0" fontId="17" fillId="5" borderId="37" xfId="0" applyFont="1" applyFill="1" applyBorder="1" applyAlignment="1">
      <alignment horizontal="center"/>
    </xf>
    <xf numFmtId="0" fontId="17" fillId="5" borderId="38" xfId="0" applyFont="1" applyFill="1" applyBorder="1" applyAlignment="1">
      <alignment horizontal="center"/>
    </xf>
    <xf numFmtId="0" fontId="30" fillId="0" borderId="0" xfId="0" applyFont="1"/>
    <xf numFmtId="0" fontId="32" fillId="0" borderId="0" xfId="0" applyFont="1"/>
    <xf numFmtId="0" fontId="0" fillId="0" borderId="0" xfId="0" applyAlignment="1">
      <alignment horizontal="right"/>
    </xf>
    <xf numFmtId="0" fontId="33" fillId="0" borderId="0" xfId="0" applyFont="1" applyAlignment="1">
      <alignment horizontal="right"/>
    </xf>
    <xf numFmtId="0" fontId="33" fillId="0" borderId="0" xfId="0" applyFont="1"/>
    <xf numFmtId="0" fontId="34" fillId="0" borderId="0" xfId="0" applyFont="1"/>
    <xf numFmtId="0" fontId="0" fillId="0" borderId="0" xfId="0" applyAlignment="1"/>
    <xf numFmtId="0" fontId="0" fillId="0" borderId="0" xfId="0" applyAlignment="1">
      <alignment horizontal="left"/>
    </xf>
    <xf numFmtId="0" fontId="0" fillId="0" borderId="0" xfId="0" applyFont="1" applyAlignment="1">
      <alignment horizontal="left"/>
    </xf>
    <xf numFmtId="0" fontId="37" fillId="0" borderId="0" xfId="0" applyFont="1" applyAlignment="1"/>
    <xf numFmtId="0" fontId="38" fillId="0" borderId="0" xfId="0" applyFont="1" applyAlignment="1">
      <alignment horizontal="right"/>
    </xf>
    <xf numFmtId="0" fontId="39" fillId="0" borderId="0" xfId="0" applyFont="1"/>
    <xf numFmtId="0" fontId="40" fillId="0" borderId="0" xfId="0" applyFont="1"/>
    <xf numFmtId="0" fontId="40" fillId="0" borderId="0" xfId="0" applyFont="1" applyAlignment="1">
      <alignment horizontal="right"/>
    </xf>
    <xf numFmtId="0" fontId="0" fillId="0" borderId="0" xfId="0" applyAlignment="1">
      <alignment wrapText="1"/>
    </xf>
    <xf numFmtId="0" fontId="41" fillId="0" borderId="0" xfId="0" applyFont="1"/>
    <xf numFmtId="0" fontId="45" fillId="0" borderId="0" xfId="0" applyFont="1"/>
    <xf numFmtId="49" fontId="0" fillId="0" borderId="0" xfId="0" applyNumberFormat="1" applyAlignment="1">
      <alignment horizontal="center"/>
    </xf>
    <xf numFmtId="0" fontId="47" fillId="0" borderId="0" xfId="0" applyFont="1"/>
    <xf numFmtId="0" fontId="52" fillId="0" borderId="0" xfId="0" applyFont="1"/>
    <xf numFmtId="0" fontId="2" fillId="0" borderId="0" xfId="0" applyFont="1"/>
    <xf numFmtId="0" fontId="32" fillId="0" borderId="0" xfId="0" applyFont="1" applyAlignment="1">
      <alignment horizontal="center"/>
    </xf>
    <xf numFmtId="0" fontId="0" fillId="14" borderId="7" xfId="0" applyFill="1" applyBorder="1" applyAlignment="1">
      <alignment horizontal="center"/>
    </xf>
    <xf numFmtId="0" fontId="54" fillId="14" borderId="7" xfId="0" applyFont="1" applyFill="1" applyBorder="1" applyAlignment="1">
      <alignment horizontal="center"/>
    </xf>
    <xf numFmtId="0" fontId="54" fillId="0" borderId="0" xfId="0" applyFont="1" applyAlignment="1">
      <alignment horizontal="right"/>
    </xf>
    <xf numFmtId="0" fontId="0" fillId="15" borderId="0" xfId="0" applyFill="1"/>
    <xf numFmtId="0" fontId="0" fillId="0" borderId="0" xfId="0" applyAlignment="1">
      <alignment vertical="center"/>
    </xf>
    <xf numFmtId="0" fontId="0" fillId="14" borderId="52" xfId="0" applyFill="1" applyBorder="1" applyAlignment="1">
      <alignment horizontal="center"/>
    </xf>
    <xf numFmtId="0" fontId="0" fillId="6" borderId="52" xfId="0" applyFill="1" applyBorder="1" applyAlignment="1">
      <alignment horizontal="center"/>
    </xf>
    <xf numFmtId="0" fontId="0" fillId="16" borderId="51" xfId="0" applyFill="1" applyBorder="1" applyAlignment="1">
      <alignment horizontal="center"/>
    </xf>
    <xf numFmtId="0" fontId="57" fillId="0" borderId="0" xfId="0" applyFont="1" applyAlignment="1">
      <alignment horizontal="center" vertical="center"/>
    </xf>
    <xf numFmtId="0" fontId="2" fillId="12" borderId="0" xfId="0" applyFont="1" applyFill="1"/>
    <xf numFmtId="0" fontId="0" fillId="12" borderId="0" xfId="0" applyFill="1"/>
    <xf numFmtId="0" fontId="16" fillId="0" borderId="0" xfId="0" applyFont="1"/>
    <xf numFmtId="0" fontId="0" fillId="0" borderId="0" xfId="0" applyAlignment="1">
      <alignment vertical="top" wrapText="1"/>
    </xf>
    <xf numFmtId="0" fontId="54" fillId="0" borderId="0" xfId="0" applyFont="1" applyAlignment="1">
      <alignment horizontal="center"/>
    </xf>
    <xf numFmtId="0" fontId="60" fillId="0" borderId="0" xfId="0" applyFont="1"/>
    <xf numFmtId="0" fontId="59" fillId="0" borderId="0" xfId="0" applyFont="1" applyAlignment="1">
      <alignment horizontal="right"/>
    </xf>
    <xf numFmtId="0" fontId="65" fillId="0" borderId="57" xfId="0" applyFont="1" applyBorder="1" applyAlignment="1">
      <alignment horizontal="center" vertical="center"/>
    </xf>
    <xf numFmtId="0" fontId="65" fillId="0" borderId="58" xfId="0" applyFont="1" applyBorder="1" applyAlignment="1">
      <alignment horizontal="center" vertical="center"/>
    </xf>
    <xf numFmtId="0" fontId="65" fillId="0" borderId="60" xfId="0" applyFont="1" applyBorder="1" applyAlignment="1">
      <alignment horizontal="center" vertical="center"/>
    </xf>
    <xf numFmtId="0" fontId="65" fillId="0" borderId="61" xfId="0" applyFont="1" applyBorder="1" applyAlignment="1">
      <alignment horizontal="center" vertical="center"/>
    </xf>
    <xf numFmtId="0" fontId="65" fillId="5" borderId="54" xfId="0" applyFont="1" applyFill="1" applyBorder="1" applyAlignment="1">
      <alignment horizontal="center" vertical="center"/>
    </xf>
    <xf numFmtId="0" fontId="65" fillId="5" borderId="55" xfId="0" applyFont="1" applyFill="1" applyBorder="1" applyAlignment="1">
      <alignment horizontal="center" vertical="center"/>
    </xf>
    <xf numFmtId="0" fontId="0" fillId="0" borderId="0" xfId="0" applyFont="1"/>
    <xf numFmtId="0" fontId="0" fillId="0" borderId="6" xfId="0" applyFont="1" applyBorder="1"/>
    <xf numFmtId="0" fontId="71" fillId="0" borderId="39" xfId="0" applyFont="1" applyBorder="1" applyAlignment="1">
      <alignment horizontal="center" vertical="center"/>
    </xf>
    <xf numFmtId="0" fontId="0" fillId="0" borderId="11" xfId="0" applyFont="1" applyBorder="1"/>
    <xf numFmtId="0" fontId="71" fillId="0" borderId="40" xfId="0" applyFont="1" applyBorder="1" applyAlignment="1">
      <alignment horizontal="center" vertical="center"/>
    </xf>
    <xf numFmtId="0" fontId="70" fillId="0" borderId="39" xfId="0" applyFont="1" applyBorder="1" applyAlignment="1">
      <alignment vertical="center"/>
    </xf>
    <xf numFmtId="0" fontId="68" fillId="0" borderId="0" xfId="0" applyFont="1"/>
    <xf numFmtId="0" fontId="72" fillId="0" borderId="0" xfId="0" applyFont="1"/>
    <xf numFmtId="0" fontId="82" fillId="5" borderId="38" xfId="0" applyFont="1" applyFill="1" applyBorder="1" applyAlignment="1">
      <alignment horizontal="center" vertical="center"/>
    </xf>
    <xf numFmtId="0" fontId="70" fillId="5" borderId="38" xfId="0" applyFont="1" applyFill="1" applyBorder="1" applyAlignment="1">
      <alignment horizontal="center" vertical="center"/>
    </xf>
    <xf numFmtId="0" fontId="86" fillId="0" borderId="37" xfId="0" applyFont="1" applyBorder="1" applyAlignment="1">
      <alignment horizontal="left" vertical="center" wrapText="1"/>
    </xf>
    <xf numFmtId="0" fontId="87" fillId="0" borderId="38" xfId="0" applyFont="1" applyBorder="1" applyAlignment="1">
      <alignment horizontal="center" vertical="center" wrapText="1"/>
    </xf>
    <xf numFmtId="0" fontId="86" fillId="0" borderId="69" xfId="0" applyFont="1" applyBorder="1" applyAlignment="1">
      <alignment horizontal="left" vertical="center" wrapText="1"/>
    </xf>
    <xf numFmtId="0" fontId="86" fillId="0" borderId="70" xfId="0" applyFont="1" applyBorder="1" applyAlignment="1">
      <alignment horizontal="center" vertical="center" wrapText="1"/>
    </xf>
    <xf numFmtId="0" fontId="86" fillId="0" borderId="72" xfId="0" applyFont="1" applyBorder="1" applyAlignment="1">
      <alignment horizontal="left" vertical="center" wrapText="1"/>
    </xf>
    <xf numFmtId="0" fontId="86" fillId="0" borderId="73" xfId="0" applyFont="1" applyBorder="1" applyAlignment="1">
      <alignment horizontal="center" vertical="center" wrapText="1"/>
    </xf>
    <xf numFmtId="0" fontId="90" fillId="0" borderId="0" xfId="0" applyFont="1" applyAlignment="1">
      <alignment horizontal="left" vertical="center"/>
    </xf>
    <xf numFmtId="0" fontId="31" fillId="0" borderId="0" xfId="0" applyFont="1" applyAlignment="1">
      <alignment horizontal="right"/>
    </xf>
    <xf numFmtId="0" fontId="2" fillId="0" borderId="0" xfId="0" applyFont="1" applyBorder="1" applyAlignment="1"/>
    <xf numFmtId="0" fontId="2" fillId="12" borderId="0" xfId="0" applyFont="1" applyFill="1" applyAlignment="1">
      <alignment horizontal="center"/>
    </xf>
    <xf numFmtId="0" fontId="0" fillId="0" borderId="0" xfId="0"/>
    <xf numFmtId="0" fontId="2" fillId="13" borderId="44" xfId="0" applyFont="1" applyFill="1" applyBorder="1" applyAlignment="1">
      <alignment horizontal="center"/>
    </xf>
    <xf numFmtId="0" fontId="2" fillId="13" borderId="45" xfId="0" applyFont="1" applyFill="1" applyBorder="1" applyAlignment="1">
      <alignment horizontal="center"/>
    </xf>
    <xf numFmtId="0" fontId="0" fillId="13" borderId="46" xfId="0" applyFill="1" applyBorder="1" applyAlignment="1">
      <alignment horizontal="center"/>
    </xf>
    <xf numFmtId="0" fontId="0" fillId="13" borderId="47" xfId="0" applyFill="1" applyBorder="1" applyAlignment="1">
      <alignment horizontal="center"/>
    </xf>
    <xf numFmtId="0" fontId="0" fillId="12" borderId="0" xfId="0" applyFill="1" applyAlignment="1">
      <alignment horizontal="center"/>
    </xf>
    <xf numFmtId="0" fontId="39" fillId="0" borderId="0" xfId="0" applyFont="1" applyAlignment="1">
      <alignment horizontal="center"/>
    </xf>
    <xf numFmtId="0" fontId="39" fillId="0" borderId="0" xfId="0" applyFont="1" applyAlignment="1">
      <alignment horizontal="right"/>
    </xf>
    <xf numFmtId="9" fontId="39" fillId="0" borderId="0" xfId="1" applyFont="1"/>
    <xf numFmtId="0" fontId="63" fillId="0" borderId="0" xfId="0" applyFont="1"/>
    <xf numFmtId="0" fontId="71" fillId="0" borderId="0" xfId="0" applyFont="1"/>
    <xf numFmtId="0" fontId="26" fillId="0" borderId="0" xfId="2" applyAlignment="1"/>
    <xf numFmtId="0" fontId="54" fillId="0" borderId="0" xfId="0" applyFont="1"/>
    <xf numFmtId="0" fontId="0" fillId="0" borderId="0" xfId="0" applyAlignment="1">
      <alignment horizontal="right" wrapText="1"/>
    </xf>
    <xf numFmtId="0" fontId="22" fillId="0" borderId="0" xfId="0" applyFont="1" applyAlignment="1">
      <alignment horizontal="right"/>
    </xf>
    <xf numFmtId="0" fontId="95" fillId="0" borderId="0" xfId="0" applyFont="1" applyAlignment="1">
      <alignment horizontal="right"/>
    </xf>
    <xf numFmtId="0" fontId="95" fillId="0" borderId="0" xfId="0" applyFont="1"/>
    <xf numFmtId="0" fontId="96" fillId="0" borderId="0" xfId="0" applyFont="1" applyAlignment="1">
      <alignment horizontal="right"/>
    </xf>
    <xf numFmtId="0" fontId="96" fillId="0" borderId="0" xfId="0" applyFont="1"/>
    <xf numFmtId="0" fontId="55" fillId="0" borderId="0" xfId="0" applyFont="1" applyAlignment="1">
      <alignment horizontal="right"/>
    </xf>
    <xf numFmtId="0" fontId="0" fillId="0" borderId="73" xfId="0" applyBorder="1" applyAlignment="1">
      <alignment vertical="center"/>
    </xf>
    <xf numFmtId="0" fontId="39" fillId="0" borderId="75" xfId="0" applyFont="1" applyBorder="1" applyAlignment="1">
      <alignment horizontal="center" vertical="center"/>
    </xf>
    <xf numFmtId="0" fontId="39" fillId="5" borderId="36" xfId="0" applyFont="1" applyFill="1" applyBorder="1" applyAlignment="1">
      <alignment horizontal="center" vertical="center" wrapText="1"/>
    </xf>
    <xf numFmtId="0" fontId="39" fillId="5" borderId="38" xfId="0" applyFont="1" applyFill="1" applyBorder="1" applyAlignment="1">
      <alignment horizontal="center" vertical="center" wrapText="1"/>
    </xf>
    <xf numFmtId="0" fontId="103" fillId="0" borderId="0" xfId="2" applyFont="1" applyAlignment="1">
      <alignment horizontal="center" vertical="center"/>
    </xf>
    <xf numFmtId="0" fontId="2" fillId="0" borderId="0" xfId="0" applyFont="1" applyBorder="1" applyAlignment="1">
      <alignment horizontal="center"/>
    </xf>
    <xf numFmtId="0" fontId="0" fillId="0" borderId="0" xfId="0" applyAlignment="1">
      <alignment horizontal="left" wrapText="1"/>
    </xf>
    <xf numFmtId="0" fontId="0" fillId="0" borderId="41" xfId="0" applyBorder="1" applyAlignment="1"/>
    <xf numFmtId="0" fontId="0" fillId="0" borderId="42" xfId="0" applyBorder="1" applyAlignment="1"/>
    <xf numFmtId="0" fontId="0" fillId="0" borderId="43" xfId="0" applyBorder="1" applyAlignment="1"/>
    <xf numFmtId="0" fontId="0" fillId="0" borderId="81" xfId="0" applyBorder="1"/>
    <xf numFmtId="0" fontId="31" fillId="0" borderId="81" xfId="0" applyFont="1" applyBorder="1" applyAlignment="1"/>
    <xf numFmtId="0" fontId="32" fillId="0" borderId="81" xfId="0" applyFont="1" applyBorder="1"/>
    <xf numFmtId="0" fontId="0" fillId="0" borderId="81" xfId="0" applyBorder="1" applyAlignment="1">
      <alignment horizontal="left"/>
    </xf>
    <xf numFmtId="0" fontId="0" fillId="0" borderId="0" xfId="0" applyBorder="1" applyAlignment="1">
      <alignment horizontal="left"/>
    </xf>
    <xf numFmtId="0" fontId="0" fillId="0" borderId="82" xfId="0" applyBorder="1"/>
    <xf numFmtId="0" fontId="0" fillId="0" borderId="82" xfId="0" applyBorder="1" applyAlignment="1">
      <alignment horizontal="left"/>
    </xf>
    <xf numFmtId="0" fontId="0" fillId="0" borderId="83" xfId="0" applyBorder="1"/>
    <xf numFmtId="0" fontId="0" fillId="0" borderId="83" xfId="0" applyBorder="1" applyAlignment="1">
      <alignment horizontal="left"/>
    </xf>
    <xf numFmtId="0" fontId="30" fillId="0" borderId="82" xfId="0" applyFont="1" applyBorder="1" applyAlignment="1">
      <alignment horizontal="center"/>
    </xf>
    <xf numFmtId="0" fontId="30" fillId="0" borderId="82" xfId="0" applyFont="1" applyBorder="1" applyAlignment="1"/>
    <xf numFmtId="0" fontId="30" fillId="0" borderId="82" xfId="0" applyFont="1" applyBorder="1"/>
    <xf numFmtId="0" fontId="52" fillId="0" borderId="0" xfId="0" applyFont="1" applyAlignment="1">
      <alignment horizontal="right"/>
    </xf>
    <xf numFmtId="0" fontId="97" fillId="17" borderId="68" xfId="0" applyFont="1" applyFill="1" applyBorder="1" applyAlignment="1">
      <alignment horizontal="center" vertical="center"/>
    </xf>
    <xf numFmtId="0" fontId="0" fillId="17" borderId="75" xfId="0" applyFill="1" applyBorder="1" applyAlignment="1">
      <alignment horizontal="center" vertical="center"/>
    </xf>
    <xf numFmtId="0" fontId="97" fillId="18" borderId="68" xfId="0" applyFont="1" applyFill="1" applyBorder="1" applyAlignment="1">
      <alignment horizontal="center" vertical="center"/>
    </xf>
    <xf numFmtId="0" fontId="0" fillId="18" borderId="75" xfId="0" applyFill="1" applyBorder="1" applyAlignment="1">
      <alignment horizontal="center" vertical="center"/>
    </xf>
    <xf numFmtId="0" fontId="97" fillId="19" borderId="68" xfId="0" applyFont="1" applyFill="1" applyBorder="1" applyAlignment="1">
      <alignment horizontal="center" vertical="center"/>
    </xf>
    <xf numFmtId="0" fontId="0" fillId="19" borderId="75" xfId="0" applyFill="1" applyBorder="1" applyAlignment="1">
      <alignment horizontal="center" vertical="center"/>
    </xf>
    <xf numFmtId="0" fontId="97" fillId="19" borderId="68" xfId="0" applyFont="1" applyFill="1" applyBorder="1" applyAlignment="1">
      <alignment horizontal="right" vertical="center"/>
    </xf>
    <xf numFmtId="0" fontId="0" fillId="0" borderId="74" xfId="0" applyBorder="1" applyAlignment="1">
      <alignment horizontal="center"/>
    </xf>
    <xf numFmtId="0" fontId="39" fillId="18" borderId="74" xfId="0" applyFont="1" applyFill="1" applyBorder="1" applyAlignment="1">
      <alignment horizontal="center"/>
    </xf>
    <xf numFmtId="0" fontId="119" fillId="0" borderId="0" xfId="0" applyFont="1" applyAlignment="1"/>
    <xf numFmtId="0" fontId="34" fillId="0" borderId="0" xfId="0" applyFont="1" applyAlignment="1">
      <alignment horizontal="center"/>
    </xf>
    <xf numFmtId="0" fontId="16" fillId="0" borderId="0" xfId="0" applyFont="1" applyAlignment="1">
      <alignment horizontal="right"/>
    </xf>
    <xf numFmtId="0" fontId="0" fillId="0" borderId="0" xfId="0"/>
    <xf numFmtId="0" fontId="0" fillId="0" borderId="0" xfId="0" applyFill="1"/>
    <xf numFmtId="0" fontId="2" fillId="13" borderId="74" xfId="0" applyFont="1" applyFill="1" applyBorder="1" applyAlignment="1">
      <alignment horizontal="center"/>
    </xf>
    <xf numFmtId="0" fontId="0" fillId="13" borderId="74" xfId="0" applyFill="1" applyBorder="1" applyAlignment="1">
      <alignment horizontal="center"/>
    </xf>
    <xf numFmtId="0" fontId="0" fillId="0" borderId="74" xfId="0" applyBorder="1"/>
    <xf numFmtId="0" fontId="0" fillId="6" borderId="74" xfId="0" applyFill="1" applyBorder="1"/>
    <xf numFmtId="0" fontId="120" fillId="20" borderId="74" xfId="0" applyFont="1" applyFill="1" applyBorder="1"/>
    <xf numFmtId="0" fontId="0" fillId="0" borderId="74" xfId="0" applyFill="1" applyBorder="1"/>
    <xf numFmtId="0" fontId="2" fillId="12" borderId="36" xfId="0" applyFont="1" applyFill="1" applyBorder="1"/>
    <xf numFmtId="0" fontId="0" fillId="12" borderId="37" xfId="0" applyFill="1" applyBorder="1"/>
    <xf numFmtId="0" fontId="0" fillId="12" borderId="38" xfId="0" applyFill="1" applyBorder="1"/>
    <xf numFmtId="0" fontId="2" fillId="13" borderId="68" xfId="0" applyFont="1" applyFill="1" applyBorder="1" applyAlignment="1">
      <alignment horizontal="center"/>
    </xf>
    <xf numFmtId="0" fontId="2" fillId="13" borderId="75" xfId="0" applyFont="1" applyFill="1" applyBorder="1" applyAlignment="1">
      <alignment horizontal="center"/>
    </xf>
    <xf numFmtId="0" fontId="0" fillId="13" borderId="68" xfId="0" applyFill="1" applyBorder="1" applyAlignment="1">
      <alignment horizontal="center"/>
    </xf>
    <xf numFmtId="0" fontId="0" fillId="13" borderId="75" xfId="0" applyFill="1" applyBorder="1" applyAlignment="1">
      <alignment horizontal="center"/>
    </xf>
    <xf numFmtId="0" fontId="0" fillId="0" borderId="68" xfId="0" applyBorder="1"/>
    <xf numFmtId="0" fontId="0" fillId="6" borderId="75" xfId="0" applyFill="1" applyBorder="1"/>
    <xf numFmtId="0" fontId="120" fillId="20" borderId="75" xfId="0" applyFont="1" applyFill="1" applyBorder="1"/>
    <xf numFmtId="0" fontId="0" fillId="0" borderId="75" xfId="0" applyFill="1" applyBorder="1"/>
    <xf numFmtId="0" fontId="0" fillId="0" borderId="71" xfId="0" applyBorder="1"/>
    <xf numFmtId="0" fontId="0" fillId="0" borderId="72" xfId="0" applyBorder="1"/>
    <xf numFmtId="0" fontId="0" fillId="0" borderId="72" xfId="0" applyFill="1" applyBorder="1"/>
    <xf numFmtId="0" fontId="0" fillId="0" borderId="73" xfId="0" applyFill="1" applyBorder="1"/>
    <xf numFmtId="0" fontId="96" fillId="0" borderId="13" xfId="0" applyFont="1" applyBorder="1" applyAlignment="1">
      <alignment horizontal="right"/>
    </xf>
    <xf numFmtId="0" fontId="2" fillId="12" borderId="74" xfId="0" applyFont="1" applyFill="1" applyBorder="1"/>
    <xf numFmtId="0" fontId="0" fillId="0" borderId="0" xfId="0"/>
    <xf numFmtId="0" fontId="0" fillId="0" borderId="0" xfId="0"/>
    <xf numFmtId="0" fontId="0" fillId="12" borderId="74" xfId="0" applyFill="1" applyBorder="1"/>
    <xf numFmtId="0" fontId="106" fillId="0" borderId="0" xfId="0" applyFont="1"/>
    <xf numFmtId="0" fontId="0" fillId="0" borderId="0" xfId="0"/>
    <xf numFmtId="0" fontId="0" fillId="6" borderId="74" xfId="0" applyFill="1" applyBorder="1" applyAlignment="1">
      <alignment horizontal="center"/>
    </xf>
    <xf numFmtId="0" fontId="92" fillId="0" borderId="0" xfId="0" applyFont="1"/>
    <xf numFmtId="0" fontId="121" fillId="0" borderId="0" xfId="0" applyFont="1"/>
    <xf numFmtId="0" fontId="61" fillId="0" borderId="0" xfId="0" applyFont="1"/>
    <xf numFmtId="0" fontId="0" fillId="0" borderId="0" xfId="0"/>
    <xf numFmtId="0" fontId="55" fillId="6" borderId="74" xfId="0" applyFont="1" applyFill="1" applyBorder="1"/>
    <xf numFmtId="0" fontId="0" fillId="0" borderId="0" xfId="0"/>
    <xf numFmtId="0" fontId="2" fillId="0" borderId="0" xfId="0" applyFont="1" applyAlignment="1">
      <alignment horizontal="center"/>
    </xf>
    <xf numFmtId="0" fontId="26" fillId="0" borderId="0" xfId="2" applyAlignment="1">
      <alignment horizontal="center"/>
    </xf>
    <xf numFmtId="0" fontId="0" fillId="0" borderId="0" xfId="0"/>
    <xf numFmtId="0" fontId="0" fillId="21" borderId="74" xfId="0" applyFill="1" applyBorder="1"/>
    <xf numFmtId="0" fontId="0" fillId="0" borderId="77" xfId="0" applyFill="1" applyBorder="1"/>
    <xf numFmtId="0" fontId="30" fillId="0" borderId="0" xfId="0" applyFont="1" applyFill="1" applyAlignment="1">
      <alignment horizontal="center"/>
    </xf>
    <xf numFmtId="0" fontId="0" fillId="0" borderId="85" xfId="0" applyFill="1" applyBorder="1"/>
    <xf numFmtId="0" fontId="2" fillId="13" borderId="74" xfId="0" applyFont="1" applyFill="1" applyBorder="1" applyAlignment="1">
      <alignment horizontal="center" wrapText="1"/>
    </xf>
    <xf numFmtId="0" fontId="106" fillId="0" borderId="0" xfId="0" applyFont="1" applyAlignment="1">
      <alignment horizontal="center"/>
    </xf>
    <xf numFmtId="0" fontId="123" fillId="0" borderId="0" xfId="0" applyFont="1"/>
    <xf numFmtId="0" fontId="124" fillId="0" borderId="0" xfId="0" applyFont="1"/>
    <xf numFmtId="0" fontId="0" fillId="0" borderId="0" xfId="0"/>
    <xf numFmtId="0" fontId="0" fillId="0" borderId="0" xfId="0"/>
    <xf numFmtId="0" fontId="0" fillId="0" borderId="0" xfId="0"/>
    <xf numFmtId="0" fontId="2" fillId="12" borderId="0" xfId="0" applyFont="1" applyFill="1"/>
    <xf numFmtId="0" fontId="0" fillId="12" borderId="0" xfId="0" applyFill="1"/>
    <xf numFmtId="0" fontId="2" fillId="13" borderId="44" xfId="0" applyFont="1" applyFill="1" applyBorder="1" applyAlignment="1">
      <alignment horizontal="center"/>
    </xf>
    <xf numFmtId="0" fontId="2" fillId="13" borderId="45" xfId="0" applyFont="1" applyFill="1" applyBorder="1" applyAlignment="1">
      <alignment horizontal="center"/>
    </xf>
    <xf numFmtId="0" fontId="2" fillId="12" borderId="0" xfId="0" applyFont="1" applyFill="1"/>
    <xf numFmtId="0" fontId="0" fillId="12" borderId="0" xfId="0" applyFill="1"/>
    <xf numFmtId="0" fontId="2" fillId="13" borderId="44" xfId="0" applyFont="1" applyFill="1" applyBorder="1" applyAlignment="1">
      <alignment horizontal="center"/>
    </xf>
    <xf numFmtId="0" fontId="2" fillId="13" borderId="45" xfId="0" applyFont="1"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2" fillId="13" borderId="44" xfId="0" applyFont="1" applyFill="1" applyBorder="1" applyAlignment="1">
      <alignment horizontal="center"/>
    </xf>
    <xf numFmtId="0" fontId="0" fillId="0" borderId="0" xfId="0"/>
    <xf numFmtId="0" fontId="2" fillId="12" borderId="0" xfId="0" applyFont="1" applyFill="1"/>
    <xf numFmtId="0" fontId="0" fillId="12" borderId="0" xfId="0" applyFill="1"/>
    <xf numFmtId="0" fontId="2" fillId="13" borderId="44" xfId="0" applyFont="1" applyFill="1" applyBorder="1" applyAlignment="1">
      <alignment horizontal="center"/>
    </xf>
    <xf numFmtId="0" fontId="2" fillId="13" borderId="45" xfId="0" applyFont="1" applyFill="1" applyBorder="1" applyAlignment="1">
      <alignment horizontal="center"/>
    </xf>
    <xf numFmtId="0" fontId="0" fillId="13" borderId="46" xfId="0" applyFill="1" applyBorder="1" applyAlignment="1">
      <alignment horizontal="center"/>
    </xf>
    <xf numFmtId="0" fontId="0" fillId="0" borderId="0" xfId="0" applyBorder="1" applyAlignment="1">
      <alignment horizontal="center"/>
    </xf>
    <xf numFmtId="0" fontId="2" fillId="22" borderId="0" xfId="0" applyFont="1" applyFill="1" applyAlignment="1">
      <alignment horizontal="center"/>
    </xf>
    <xf numFmtId="0" fontId="0" fillId="22" borderId="0" xfId="0" applyFill="1" applyAlignment="1">
      <alignment horizontal="center"/>
    </xf>
    <xf numFmtId="0" fontId="97" fillId="0" borderId="74" xfId="0" applyFont="1" applyBorder="1" applyAlignment="1">
      <alignment horizontal="center" vertical="center"/>
    </xf>
    <xf numFmtId="0" fontId="2" fillId="12" borderId="0" xfId="0" applyFont="1" applyFill="1" applyAlignment="1">
      <alignment horizontal="left"/>
    </xf>
    <xf numFmtId="0" fontId="54" fillId="0" borderId="0" xfId="0" applyFont="1" applyAlignment="1">
      <alignment horizontal="left"/>
    </xf>
    <xf numFmtId="0" fontId="135" fillId="0" borderId="0" xfId="0" applyFont="1"/>
    <xf numFmtId="0" fontId="132" fillId="0" borderId="0" xfId="0" applyFont="1" applyAlignment="1">
      <alignment horizontal="center"/>
    </xf>
    <xf numFmtId="0" fontId="132" fillId="0" borderId="74" xfId="0" applyFont="1" applyBorder="1" applyAlignment="1">
      <alignment horizontal="center"/>
    </xf>
    <xf numFmtId="0" fontId="2" fillId="0" borderId="74" xfId="0" applyFont="1" applyBorder="1" applyAlignment="1">
      <alignment horizontal="center"/>
    </xf>
    <xf numFmtId="0" fontId="0" fillId="0" borderId="74" xfId="0" applyFont="1" applyBorder="1" applyAlignment="1">
      <alignment horizontal="center"/>
    </xf>
    <xf numFmtId="0" fontId="0" fillId="0" borderId="0" xfId="0" applyFill="1" applyBorder="1" applyAlignment="1">
      <alignment horizontal="left"/>
    </xf>
    <xf numFmtId="0" fontId="0" fillId="8" borderId="0" xfId="0" applyFill="1" applyBorder="1" applyAlignment="1">
      <alignment horizontal="right"/>
    </xf>
    <xf numFmtId="0" fontId="0" fillId="23" borderId="0" xfId="0" applyFill="1" applyBorder="1" applyAlignment="1">
      <alignment horizontal="right"/>
    </xf>
    <xf numFmtId="0" fontId="0" fillId="23" borderId="88" xfId="0" applyFill="1" applyBorder="1" applyAlignment="1">
      <alignment horizontal="right"/>
    </xf>
    <xf numFmtId="0" fontId="0" fillId="23" borderId="85" xfId="0" applyFill="1" applyBorder="1" applyAlignment="1">
      <alignment horizontal="right"/>
    </xf>
    <xf numFmtId="0" fontId="0" fillId="23" borderId="89" xfId="0" applyFill="1" applyBorder="1" applyAlignment="1">
      <alignment horizontal="right"/>
    </xf>
    <xf numFmtId="0" fontId="0" fillId="23" borderId="90" xfId="0" applyFill="1" applyBorder="1" applyAlignment="1">
      <alignment horizontal="right"/>
    </xf>
    <xf numFmtId="0" fontId="0" fillId="23" borderId="91" xfId="0" applyFill="1" applyBorder="1" applyAlignment="1">
      <alignment horizontal="right"/>
    </xf>
    <xf numFmtId="0" fontId="141" fillId="0" borderId="0" xfId="0" applyFont="1" applyBorder="1"/>
    <xf numFmtId="0" fontId="99" fillId="0" borderId="0" xfId="0" applyFont="1" applyBorder="1"/>
    <xf numFmtId="0" fontId="99" fillId="0" borderId="0" xfId="0" applyFont="1" applyBorder="1" applyAlignment="1">
      <alignment horizontal="right"/>
    </xf>
    <xf numFmtId="0" fontId="140" fillId="23" borderId="87" xfId="0" applyFont="1" applyFill="1" applyBorder="1" applyAlignment="1">
      <alignment horizontal="center"/>
    </xf>
    <xf numFmtId="0" fontId="140" fillId="23" borderId="77" xfId="0" applyFont="1" applyFill="1" applyBorder="1" applyAlignment="1">
      <alignment horizontal="center"/>
    </xf>
    <xf numFmtId="0" fontId="140" fillId="23" borderId="78" xfId="0" applyFont="1" applyFill="1" applyBorder="1" applyAlignment="1">
      <alignment horizontal="center"/>
    </xf>
    <xf numFmtId="0" fontId="140" fillId="23" borderId="89" xfId="0" applyFont="1" applyFill="1" applyBorder="1" applyAlignment="1">
      <alignment horizontal="center"/>
    </xf>
    <xf numFmtId="0" fontId="140" fillId="23" borderId="90" xfId="0" applyFont="1" applyFill="1" applyBorder="1" applyAlignment="1">
      <alignment horizontal="center"/>
    </xf>
    <xf numFmtId="0" fontId="140" fillId="23" borderId="91" xfId="0" applyFont="1" applyFill="1" applyBorder="1" applyAlignment="1">
      <alignment horizontal="center"/>
    </xf>
    <xf numFmtId="0" fontId="11" fillId="0" borderId="13" xfId="0" applyFont="1" applyFill="1" applyBorder="1" applyAlignment="1">
      <alignment horizontal="center"/>
    </xf>
    <xf numFmtId="0" fontId="3" fillId="2" borderId="0" xfId="0" applyFont="1" applyFill="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2" fillId="0" borderId="0" xfId="0" applyFont="1" applyAlignment="1">
      <alignment horizontal="center"/>
    </xf>
    <xf numFmtId="0" fontId="8" fillId="7" borderId="15" xfId="0" applyFont="1" applyFill="1" applyBorder="1" applyAlignment="1">
      <alignment horizontal="center"/>
    </xf>
    <xf numFmtId="0" fontId="5" fillId="0" borderId="2" xfId="0" applyFont="1" applyBorder="1" applyAlignment="1">
      <alignment horizontal="center"/>
    </xf>
    <xf numFmtId="0" fontId="5" fillId="0" borderId="17" xfId="0" applyFont="1" applyBorder="1" applyAlignment="1">
      <alignment horizontal="center"/>
    </xf>
    <xf numFmtId="0" fontId="8" fillId="7" borderId="13" xfId="0" applyFont="1" applyFill="1" applyBorder="1" applyAlignment="1">
      <alignment horizontal="center"/>
    </xf>
    <xf numFmtId="0" fontId="5" fillId="0" borderId="28" xfId="0" applyFont="1" applyBorder="1" applyAlignment="1">
      <alignment horizontal="center"/>
    </xf>
    <xf numFmtId="0" fontId="8" fillId="7" borderId="31" xfId="0" applyFont="1" applyFill="1" applyBorder="1" applyAlignment="1">
      <alignment horizontal="center"/>
    </xf>
    <xf numFmtId="0" fontId="8" fillId="7" borderId="32" xfId="0" applyFont="1" applyFill="1" applyBorder="1" applyAlignment="1">
      <alignment horizontal="center"/>
    </xf>
    <xf numFmtId="0" fontId="8" fillId="7" borderId="14" xfId="0" applyFont="1" applyFill="1" applyBorder="1" applyAlignment="1">
      <alignment horizontal="center"/>
    </xf>
    <xf numFmtId="0" fontId="8" fillId="7" borderId="33" xfId="0" applyFont="1" applyFill="1" applyBorder="1" applyAlignment="1">
      <alignment horizontal="center"/>
    </xf>
    <xf numFmtId="0" fontId="8" fillId="7" borderId="34" xfId="0" applyFont="1" applyFill="1" applyBorder="1" applyAlignment="1">
      <alignment horizontal="center"/>
    </xf>
    <xf numFmtId="0" fontId="8" fillId="7" borderId="26" xfId="0" applyFont="1" applyFill="1" applyBorder="1" applyAlignment="1">
      <alignment horizontal="center"/>
    </xf>
    <xf numFmtId="0" fontId="19" fillId="7" borderId="7" xfId="0" applyFont="1" applyFill="1" applyBorder="1" applyAlignment="1">
      <alignment horizontal="center"/>
    </xf>
    <xf numFmtId="0" fontId="29" fillId="2" borderId="0" xfId="0" applyFont="1" applyFill="1" applyAlignment="1">
      <alignment horizontal="center"/>
    </xf>
    <xf numFmtId="0" fontId="99" fillId="0" borderId="0" xfId="0" applyFont="1" applyBorder="1" applyAlignment="1">
      <alignment horizontal="center" wrapText="1"/>
    </xf>
    <xf numFmtId="0" fontId="0" fillId="0" borderId="0" xfId="0" applyAlignment="1">
      <alignment horizontal="left" vertical="top" wrapText="1"/>
    </xf>
    <xf numFmtId="0" fontId="26" fillId="0" borderId="0" xfId="2" applyAlignment="1">
      <alignment horizontal="left"/>
    </xf>
    <xf numFmtId="0" fontId="11" fillId="18" borderId="74" xfId="2" applyFont="1" applyFill="1" applyBorder="1" applyAlignment="1">
      <alignment horizontal="center"/>
    </xf>
    <xf numFmtId="0" fontId="26" fillId="0" borderId="74" xfId="2" applyBorder="1" applyAlignment="1">
      <alignment horizontal="left"/>
    </xf>
    <xf numFmtId="0" fontId="41" fillId="0" borderId="0" xfId="0" applyFont="1" applyAlignment="1">
      <alignment horizontal="left" vertical="top" wrapText="1"/>
    </xf>
    <xf numFmtId="0" fontId="26" fillId="0" borderId="0" xfId="2" applyAlignment="1">
      <alignment horizontal="center"/>
    </xf>
    <xf numFmtId="0" fontId="0" fillId="0" borderId="0" xfId="0" applyAlignment="1">
      <alignment horizontal="center" wrapText="1"/>
    </xf>
    <xf numFmtId="0" fontId="65" fillId="5" borderId="53" xfId="0" applyFont="1" applyFill="1" applyBorder="1" applyAlignment="1">
      <alignment horizontal="left" vertical="center"/>
    </xf>
    <xf numFmtId="0" fontId="65" fillId="5" borderId="54" xfId="0" applyFont="1" applyFill="1" applyBorder="1" applyAlignment="1">
      <alignment horizontal="left" vertical="center"/>
    </xf>
    <xf numFmtId="0" fontId="65" fillId="0" borderId="56" xfId="0" applyFont="1" applyBorder="1" applyAlignment="1">
      <alignment horizontal="left" vertical="center"/>
    </xf>
    <xf numFmtId="0" fontId="65" fillId="0" borderId="57" xfId="0" applyFont="1" applyBorder="1" applyAlignment="1">
      <alignment horizontal="left" vertical="center"/>
    </xf>
    <xf numFmtId="0" fontId="65" fillId="0" borderId="59" xfId="0" applyFont="1" applyBorder="1" applyAlignment="1">
      <alignment horizontal="left" vertical="center"/>
    </xf>
    <xf numFmtId="0" fontId="65" fillId="0" borderId="60" xfId="0" applyFont="1" applyBorder="1" applyAlignment="1">
      <alignment horizontal="left" vertical="center"/>
    </xf>
    <xf numFmtId="0" fontId="39" fillId="5" borderId="36" xfId="0" applyFont="1" applyFill="1" applyBorder="1" applyAlignment="1">
      <alignment horizontal="center"/>
    </xf>
    <xf numFmtId="0" fontId="39" fillId="5" borderId="37" xfId="0" applyFont="1" applyFill="1" applyBorder="1" applyAlignment="1">
      <alignment horizontal="center"/>
    </xf>
    <xf numFmtId="0" fontId="2" fillId="0" borderId="48" xfId="0" applyFont="1" applyBorder="1" applyAlignment="1">
      <alignment horizontal="center"/>
    </xf>
    <xf numFmtId="0" fontId="2" fillId="0" borderId="49" xfId="0" applyFont="1" applyBorder="1" applyAlignment="1">
      <alignment horizontal="center"/>
    </xf>
    <xf numFmtId="0" fontId="2" fillId="0" borderId="50" xfId="0" applyFont="1" applyBorder="1" applyAlignment="1">
      <alignment horizontal="center"/>
    </xf>
    <xf numFmtId="0" fontId="71" fillId="0" borderId="7" xfId="0" applyFont="1" applyBorder="1" applyAlignment="1">
      <alignment vertical="center"/>
    </xf>
    <xf numFmtId="0" fontId="71" fillId="0" borderId="12" xfId="0" applyFont="1" applyBorder="1" applyAlignment="1">
      <alignment vertical="center"/>
    </xf>
    <xf numFmtId="0" fontId="39" fillId="5" borderId="65" xfId="0" applyFont="1" applyFill="1" applyBorder="1" applyAlignment="1">
      <alignment horizontal="center"/>
    </xf>
    <xf numFmtId="0" fontId="39" fillId="5" borderId="66" xfId="0" applyFont="1" applyFill="1" applyBorder="1" applyAlignment="1">
      <alignment horizontal="center"/>
    </xf>
    <xf numFmtId="0" fontId="39" fillId="5" borderId="67" xfId="0" applyFont="1" applyFill="1" applyBorder="1" applyAlignment="1">
      <alignment horizontal="center"/>
    </xf>
    <xf numFmtId="0" fontId="78" fillId="0" borderId="6" xfId="0" applyFont="1" applyBorder="1" applyAlignment="1">
      <alignment horizontal="center" vertical="center" wrapText="1"/>
    </xf>
    <xf numFmtId="0" fontId="78" fillId="0" borderId="7" xfId="0" applyFont="1" applyBorder="1" applyAlignment="1">
      <alignment horizontal="center" vertical="center" wrapText="1"/>
    </xf>
    <xf numFmtId="0" fontId="79" fillId="0" borderId="11" xfId="0" applyFont="1" applyBorder="1" applyAlignment="1">
      <alignment horizontal="center" vertical="center" wrapText="1"/>
    </xf>
    <xf numFmtId="0" fontId="79" fillId="0" borderId="12" xfId="0" applyFont="1" applyBorder="1" applyAlignment="1">
      <alignment horizontal="center" vertical="center" wrapText="1"/>
    </xf>
    <xf numFmtId="0" fontId="81" fillId="0" borderId="0" xfId="0" applyFont="1" applyBorder="1" applyAlignment="1">
      <alignment horizontal="justify" vertical="center" wrapText="1"/>
    </xf>
    <xf numFmtId="0" fontId="70" fillId="0" borderId="62" xfId="0" applyFont="1" applyBorder="1" applyAlignment="1">
      <alignment horizontal="left" vertical="center"/>
    </xf>
    <xf numFmtId="0" fontId="70" fillId="0" borderId="63" xfId="0" applyFont="1" applyBorder="1" applyAlignment="1">
      <alignment horizontal="left" vertical="center"/>
    </xf>
    <xf numFmtId="0" fontId="70" fillId="0" borderId="64" xfId="0" applyFont="1" applyBorder="1" applyAlignment="1">
      <alignment horizontal="left" vertical="center"/>
    </xf>
    <xf numFmtId="0" fontId="0" fillId="0" borderId="7" xfId="0" applyFont="1" applyBorder="1"/>
    <xf numFmtId="0" fontId="71" fillId="0" borderId="7" xfId="0" applyFont="1" applyBorder="1"/>
    <xf numFmtId="0" fontId="71" fillId="0" borderId="0" xfId="0" applyFont="1" applyAlignment="1">
      <alignment horizontal="left" wrapText="1"/>
    </xf>
    <xf numFmtId="0" fontId="0" fillId="0" borderId="0" xfId="0" applyAlignment="1">
      <alignment horizontal="left" wrapText="1"/>
    </xf>
    <xf numFmtId="0" fontId="80" fillId="0" borderId="0" xfId="0" applyFont="1" applyBorder="1" applyAlignment="1">
      <alignment horizontal="justify" vertical="center" wrapText="1"/>
    </xf>
    <xf numFmtId="0" fontId="86" fillId="0" borderId="36" xfId="0" applyFont="1" applyBorder="1" applyAlignment="1">
      <alignment horizontal="center" vertical="center" wrapText="1"/>
    </xf>
    <xf numFmtId="0" fontId="86" fillId="0" borderId="37" xfId="0" applyFont="1" applyBorder="1" applyAlignment="1">
      <alignment horizontal="center" vertical="center" wrapText="1"/>
    </xf>
    <xf numFmtId="0" fontId="86" fillId="0" borderId="68" xfId="0" applyFont="1" applyBorder="1" applyAlignment="1">
      <alignment horizontal="center" vertical="center" wrapText="1"/>
    </xf>
    <xf numFmtId="0" fontId="86" fillId="0" borderId="69" xfId="0" applyFont="1" applyBorder="1" applyAlignment="1">
      <alignment horizontal="center" vertical="center" wrapText="1"/>
    </xf>
    <xf numFmtId="0" fontId="86" fillId="0" borderId="71" xfId="0" applyFont="1" applyBorder="1" applyAlignment="1">
      <alignment horizontal="center" vertical="center" wrapText="1"/>
    </xf>
    <xf numFmtId="0" fontId="86" fillId="0" borderId="72" xfId="0" applyFont="1" applyBorder="1" applyAlignment="1">
      <alignment horizontal="center" vertical="center" wrapText="1"/>
    </xf>
    <xf numFmtId="0" fontId="39" fillId="5" borderId="80" xfId="0" applyFont="1" applyFill="1" applyBorder="1" applyAlignment="1">
      <alignment horizontal="center" vertical="center"/>
    </xf>
    <xf numFmtId="0" fontId="39" fillId="5" borderId="67" xfId="0" applyFont="1" applyFill="1" applyBorder="1" applyAlignment="1">
      <alignment horizontal="center" vertical="center"/>
    </xf>
    <xf numFmtId="0" fontId="39" fillId="5" borderId="37" xfId="0" applyFont="1" applyFill="1" applyBorder="1" applyAlignment="1">
      <alignment horizontal="center" vertical="center" wrapText="1"/>
    </xf>
    <xf numFmtId="0" fontId="106" fillId="17" borderId="74" xfId="0" applyFont="1" applyFill="1" applyBorder="1" applyAlignment="1">
      <alignment horizontal="center" vertical="center" wrapText="1"/>
    </xf>
    <xf numFmtId="0" fontId="39" fillId="17" borderId="74" xfId="0" applyFont="1" applyFill="1" applyBorder="1" applyAlignment="1">
      <alignment vertical="center"/>
    </xf>
    <xf numFmtId="0" fontId="101" fillId="17" borderId="74" xfId="0" applyFont="1" applyFill="1" applyBorder="1" applyAlignment="1">
      <alignment horizontal="center" vertical="center" wrapText="1"/>
    </xf>
    <xf numFmtId="0" fontId="0" fillId="17" borderId="74" xfId="0" applyFill="1" applyBorder="1" applyAlignment="1">
      <alignment horizontal="center" vertical="center"/>
    </xf>
    <xf numFmtId="0" fontId="106" fillId="19" borderId="74" xfId="0" applyFont="1" applyFill="1" applyBorder="1" applyAlignment="1">
      <alignment horizontal="center" vertical="center" wrapText="1"/>
    </xf>
    <xf numFmtId="0" fontId="39" fillId="19" borderId="74" xfId="0" applyFont="1" applyFill="1" applyBorder="1" applyAlignment="1">
      <alignment vertical="center"/>
    </xf>
    <xf numFmtId="0" fontId="101" fillId="19" borderId="74" xfId="0" applyFont="1" applyFill="1" applyBorder="1" applyAlignment="1">
      <alignment horizontal="center" vertical="center" wrapText="1"/>
    </xf>
    <xf numFmtId="0" fontId="0" fillId="19" borderId="84" xfId="0" applyFill="1" applyBorder="1" applyAlignment="1">
      <alignment horizontal="center" vertical="center"/>
    </xf>
    <xf numFmtId="0" fontId="0" fillId="19" borderId="64" xfId="0" applyFill="1" applyBorder="1" applyAlignment="1">
      <alignment horizontal="center" vertical="center"/>
    </xf>
    <xf numFmtId="0" fontId="62" fillId="19" borderId="74" xfId="0" applyFont="1" applyFill="1" applyBorder="1" applyAlignment="1">
      <alignment horizontal="center" vertical="center" wrapText="1"/>
    </xf>
    <xf numFmtId="0" fontId="101" fillId="19" borderId="74" xfId="0" applyFont="1" applyFill="1" applyBorder="1" applyAlignment="1">
      <alignment horizontal="center" vertical="center"/>
    </xf>
    <xf numFmtId="0" fontId="0" fillId="19" borderId="74" xfId="0" applyFill="1" applyBorder="1" applyAlignment="1">
      <alignment horizontal="center" vertical="center"/>
    </xf>
    <xf numFmtId="0" fontId="62" fillId="19" borderId="74" xfId="0" applyFont="1" applyFill="1" applyBorder="1" applyAlignment="1">
      <alignment horizontal="left" vertical="center" wrapText="1"/>
    </xf>
    <xf numFmtId="0" fontId="99" fillId="0" borderId="76" xfId="0" applyFont="1" applyBorder="1" applyAlignment="1">
      <alignment horizontal="left" vertical="top" wrapText="1"/>
    </xf>
    <xf numFmtId="0" fontId="99" fillId="0" borderId="77" xfId="0" applyFont="1" applyBorder="1" applyAlignment="1">
      <alignment horizontal="left" vertical="top" wrapText="1"/>
    </xf>
    <xf numFmtId="0" fontId="99" fillId="0" borderId="78" xfId="0" applyFont="1" applyBorder="1" applyAlignment="1">
      <alignment horizontal="left" vertical="top" wrapText="1"/>
    </xf>
    <xf numFmtId="0" fontId="99" fillId="0" borderId="27" xfId="0" applyFont="1" applyBorder="1" applyAlignment="1">
      <alignment horizontal="left" vertical="top" wrapText="1"/>
    </xf>
    <xf numFmtId="0" fontId="99" fillId="0" borderId="13" xfId="0" applyFont="1" applyBorder="1" applyAlignment="1">
      <alignment horizontal="left" vertical="top" wrapText="1"/>
    </xf>
    <xf numFmtId="0" fontId="99" fillId="0" borderId="79" xfId="0" applyFont="1" applyBorder="1" applyAlignment="1">
      <alignment horizontal="left" vertical="top" wrapText="1"/>
    </xf>
    <xf numFmtId="0" fontId="39" fillId="0" borderId="74" xfId="0" applyFont="1" applyBorder="1" applyAlignment="1">
      <alignment horizontal="center" vertical="center"/>
    </xf>
    <xf numFmtId="0" fontId="0" fillId="0" borderId="72" xfId="0" applyBorder="1" applyAlignment="1">
      <alignment horizontal="center" vertical="center"/>
    </xf>
    <xf numFmtId="0" fontId="4" fillId="18" borderId="74" xfId="0" applyFont="1" applyFill="1" applyBorder="1" applyAlignment="1">
      <alignment horizontal="center" vertical="center" wrapText="1"/>
    </xf>
    <xf numFmtId="0" fontId="39" fillId="18" borderId="74" xfId="0" applyFont="1" applyFill="1" applyBorder="1" applyAlignment="1">
      <alignment vertical="center"/>
    </xf>
    <xf numFmtId="0" fontId="101" fillId="18" borderId="74" xfId="0" applyFont="1" applyFill="1" applyBorder="1" applyAlignment="1">
      <alignment horizontal="center" vertical="center" wrapText="1"/>
    </xf>
    <xf numFmtId="0" fontId="0" fillId="18" borderId="74" xfId="0" applyFill="1" applyBorder="1" applyAlignment="1">
      <alignment horizontal="center" vertical="center"/>
    </xf>
    <xf numFmtId="0" fontId="134" fillId="0" borderId="74" xfId="0" applyFont="1" applyBorder="1" applyAlignment="1">
      <alignment horizontal="center" vertical="center"/>
    </xf>
    <xf numFmtId="0" fontId="97" fillId="0" borderId="74" xfId="0" applyFont="1" applyBorder="1" applyAlignment="1">
      <alignment horizontal="center" vertical="center"/>
    </xf>
    <xf numFmtId="0" fontId="2" fillId="13" borderId="45" xfId="0" applyFont="1" applyFill="1" applyBorder="1" applyAlignment="1">
      <alignment horizontal="center" wrapText="1"/>
    </xf>
    <xf numFmtId="0" fontId="2" fillId="13" borderId="86" xfId="0" applyFont="1" applyFill="1" applyBorder="1" applyAlignment="1">
      <alignment horizontal="center" wrapText="1"/>
    </xf>
    <xf numFmtId="0" fontId="26" fillId="0" borderId="0" xfId="2" applyFont="1" applyAlignment="1">
      <alignment horizontal="center"/>
    </xf>
    <xf numFmtId="0" fontId="2" fillId="13" borderId="74" xfId="0" applyFont="1" applyFill="1" applyBorder="1" applyAlignment="1">
      <alignment horizontal="center" wrapText="1"/>
    </xf>
    <xf numFmtId="0" fontId="2" fillId="12" borderId="84" xfId="0" applyFont="1" applyFill="1" applyBorder="1" applyAlignment="1">
      <alignment horizontal="left"/>
    </xf>
    <xf numFmtId="0" fontId="2" fillId="12" borderId="63" xfId="0" applyFont="1" applyFill="1" applyBorder="1" applyAlignment="1">
      <alignment horizontal="left"/>
    </xf>
    <xf numFmtId="0" fontId="2" fillId="12" borderId="64" xfId="0" applyFont="1" applyFill="1" applyBorder="1" applyAlignment="1">
      <alignment horizontal="left"/>
    </xf>
  </cellXfs>
  <cellStyles count="3">
    <cellStyle name="Hyperlink" xfId="2" builtinId="8"/>
    <cellStyle name="Normal" xfId="0" builtinId="0"/>
    <cellStyle name="Percent" xfId="1" builtinId="5"/>
  </cellStyles>
  <dxfs count="1">
    <dxf>
      <font>
        <color rgb="FFFF0000"/>
      </font>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3" Type="http://schemas.openxmlformats.org/officeDocument/2006/relationships/image" Target="../media/image23.png"/><Relationship Id="rId18" Type="http://schemas.openxmlformats.org/officeDocument/2006/relationships/image" Target="../media/image28.png"/><Relationship Id="rId26" Type="http://schemas.openxmlformats.org/officeDocument/2006/relationships/image" Target="../media/image35.png"/><Relationship Id="rId3" Type="http://schemas.openxmlformats.org/officeDocument/2006/relationships/image" Target="../media/image13.png"/><Relationship Id="rId21" Type="http://schemas.openxmlformats.org/officeDocument/2006/relationships/image" Target="../media/image30.png"/><Relationship Id="rId34" Type="http://schemas.openxmlformats.org/officeDocument/2006/relationships/image" Target="../media/image43.png"/><Relationship Id="rId7" Type="http://schemas.openxmlformats.org/officeDocument/2006/relationships/image" Target="../media/image17.png"/><Relationship Id="rId12" Type="http://schemas.openxmlformats.org/officeDocument/2006/relationships/image" Target="../media/image22.png"/><Relationship Id="rId17" Type="http://schemas.openxmlformats.org/officeDocument/2006/relationships/image" Target="../media/image27.png"/><Relationship Id="rId25" Type="http://schemas.openxmlformats.org/officeDocument/2006/relationships/image" Target="../media/image34.png"/><Relationship Id="rId33" Type="http://schemas.openxmlformats.org/officeDocument/2006/relationships/image" Target="../media/image42.png"/><Relationship Id="rId2" Type="http://schemas.openxmlformats.org/officeDocument/2006/relationships/image" Target="../media/image12.png"/><Relationship Id="rId16" Type="http://schemas.openxmlformats.org/officeDocument/2006/relationships/image" Target="../media/image26.png"/><Relationship Id="rId20" Type="http://schemas.openxmlformats.org/officeDocument/2006/relationships/image" Target="../media/image29.png"/><Relationship Id="rId29" Type="http://schemas.openxmlformats.org/officeDocument/2006/relationships/image" Target="../media/image38.png"/><Relationship Id="rId1" Type="http://schemas.openxmlformats.org/officeDocument/2006/relationships/image" Target="../media/image11.png"/><Relationship Id="rId6" Type="http://schemas.openxmlformats.org/officeDocument/2006/relationships/image" Target="../media/image16.png"/><Relationship Id="rId11" Type="http://schemas.openxmlformats.org/officeDocument/2006/relationships/image" Target="../media/image21.png"/><Relationship Id="rId24" Type="http://schemas.openxmlformats.org/officeDocument/2006/relationships/image" Target="../media/image33.png"/><Relationship Id="rId32" Type="http://schemas.openxmlformats.org/officeDocument/2006/relationships/image" Target="../media/image41.png"/><Relationship Id="rId5" Type="http://schemas.openxmlformats.org/officeDocument/2006/relationships/image" Target="../media/image15.png"/><Relationship Id="rId15" Type="http://schemas.openxmlformats.org/officeDocument/2006/relationships/image" Target="../media/image25.png"/><Relationship Id="rId23" Type="http://schemas.openxmlformats.org/officeDocument/2006/relationships/image" Target="../media/image32.png"/><Relationship Id="rId28" Type="http://schemas.openxmlformats.org/officeDocument/2006/relationships/image" Target="../media/image37.png"/><Relationship Id="rId36" Type="http://schemas.openxmlformats.org/officeDocument/2006/relationships/image" Target="../media/image45.png"/><Relationship Id="rId10" Type="http://schemas.openxmlformats.org/officeDocument/2006/relationships/image" Target="../media/image20.png"/><Relationship Id="rId19" Type="http://schemas.microsoft.com/office/2007/relationships/hdphoto" Target="../media/hdphoto1.wdp"/><Relationship Id="rId31" Type="http://schemas.openxmlformats.org/officeDocument/2006/relationships/image" Target="../media/image40.png"/><Relationship Id="rId4" Type="http://schemas.openxmlformats.org/officeDocument/2006/relationships/image" Target="../media/image14.png"/><Relationship Id="rId9" Type="http://schemas.openxmlformats.org/officeDocument/2006/relationships/image" Target="../media/image19.png"/><Relationship Id="rId14" Type="http://schemas.openxmlformats.org/officeDocument/2006/relationships/image" Target="../media/image24.png"/><Relationship Id="rId22" Type="http://schemas.openxmlformats.org/officeDocument/2006/relationships/image" Target="../media/image31.png"/><Relationship Id="rId27" Type="http://schemas.openxmlformats.org/officeDocument/2006/relationships/image" Target="../media/image36.png"/><Relationship Id="rId30" Type="http://schemas.openxmlformats.org/officeDocument/2006/relationships/image" Target="../media/image39.png"/><Relationship Id="rId35" Type="http://schemas.openxmlformats.org/officeDocument/2006/relationships/image" Target="../media/image44.png"/><Relationship Id="rId8" Type="http://schemas.openxmlformats.org/officeDocument/2006/relationships/image" Target="../media/image18.png"/></Relationships>
</file>

<file path=xl/drawings/_rels/drawing6.xml.rels><?xml version="1.0" encoding="UTF-8" standalone="yes"?>
<Relationships xmlns="http://schemas.openxmlformats.org/package/2006/relationships"><Relationship Id="rId3" Type="http://schemas.openxmlformats.org/officeDocument/2006/relationships/image" Target="../media/image48.png"/><Relationship Id="rId2" Type="http://schemas.openxmlformats.org/officeDocument/2006/relationships/image" Target="../media/image47.png"/><Relationship Id="rId1" Type="http://schemas.openxmlformats.org/officeDocument/2006/relationships/image" Target="../media/image46.png"/></Relationships>
</file>

<file path=xl/drawings/_rels/drawing7.xml.rels><?xml version="1.0" encoding="UTF-8" standalone="yes"?>
<Relationships xmlns="http://schemas.openxmlformats.org/package/2006/relationships"><Relationship Id="rId3" Type="http://schemas.openxmlformats.org/officeDocument/2006/relationships/image" Target="../media/image51.png"/><Relationship Id="rId2" Type="http://schemas.openxmlformats.org/officeDocument/2006/relationships/image" Target="../media/image50.png"/><Relationship Id="rId1" Type="http://schemas.openxmlformats.org/officeDocument/2006/relationships/image" Target="../media/image49.png"/><Relationship Id="rId4" Type="http://schemas.openxmlformats.org/officeDocument/2006/relationships/image" Target="../media/image52.png"/></Relationships>
</file>

<file path=xl/drawings/_rels/drawing8.xml.rels><?xml version="1.0" encoding="UTF-8" standalone="yes"?>
<Relationships xmlns="http://schemas.openxmlformats.org/package/2006/relationships"><Relationship Id="rId1" Type="http://schemas.openxmlformats.org/officeDocument/2006/relationships/image" Target="../media/image53.png"/></Relationships>
</file>

<file path=xl/drawings/_rels/drawing9.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png"/><Relationship Id="rId1" Type="http://schemas.openxmlformats.org/officeDocument/2006/relationships/image" Target="../media/image54.png"/><Relationship Id="rId5" Type="http://schemas.openxmlformats.org/officeDocument/2006/relationships/image" Target="../media/image58.png"/><Relationship Id="rId4" Type="http://schemas.openxmlformats.org/officeDocument/2006/relationships/image" Target="../media/image5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342900</xdr:colOff>
          <xdr:row>4</xdr:row>
          <xdr:rowOff>142875</xdr:rowOff>
        </xdr:from>
        <xdr:to>
          <xdr:col>5</xdr:col>
          <xdr:colOff>581025</xdr:colOff>
          <xdr:row>7</xdr:row>
          <xdr:rowOff>47625</xdr:rowOff>
        </xdr:to>
        <xdr:sp macro="" textlink="">
          <xdr:nvSpPr>
            <xdr:cNvPr id="9218" name="Button 2"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Permanent 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504825</xdr:colOff>
          <xdr:row>4</xdr:row>
          <xdr:rowOff>114300</xdr:rowOff>
        </xdr:from>
        <xdr:to>
          <xdr:col>10</xdr:col>
          <xdr:colOff>314325</xdr:colOff>
          <xdr:row>7</xdr:row>
          <xdr:rowOff>19050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Variable 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13</xdr:row>
          <xdr:rowOff>190500</xdr:rowOff>
        </xdr:from>
        <xdr:to>
          <xdr:col>2</xdr:col>
          <xdr:colOff>523875</xdr:colOff>
          <xdr:row>16</xdr:row>
          <xdr:rowOff>95250</xdr:rowOff>
        </xdr:to>
        <xdr:sp macro="" textlink="">
          <xdr:nvSpPr>
            <xdr:cNvPr id="9220" name="Button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10</xdr:row>
          <xdr:rowOff>114300</xdr:rowOff>
        </xdr:from>
        <xdr:to>
          <xdr:col>4</xdr:col>
          <xdr:colOff>523875</xdr:colOff>
          <xdr:row>13</xdr:row>
          <xdr:rowOff>19050</xdr:rowOff>
        </xdr:to>
        <xdr:sp macro="" textlink="">
          <xdr:nvSpPr>
            <xdr:cNvPr id="9224" name="Button 8"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Define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180975</xdr:colOff>
          <xdr:row>10</xdr:row>
          <xdr:rowOff>114300</xdr:rowOff>
        </xdr:from>
        <xdr:to>
          <xdr:col>2</xdr:col>
          <xdr:colOff>533400</xdr:colOff>
          <xdr:row>13</xdr:row>
          <xdr:rowOff>19050</xdr:rowOff>
        </xdr:to>
        <xdr:sp macro="" textlink="">
          <xdr:nvSpPr>
            <xdr:cNvPr id="9225" name="Button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New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257175</xdr:colOff>
          <xdr:row>10</xdr:row>
          <xdr:rowOff>114300</xdr:rowOff>
        </xdr:from>
        <xdr:to>
          <xdr:col>7</xdr:col>
          <xdr:colOff>0</xdr:colOff>
          <xdr:row>13</xdr:row>
          <xdr:rowOff>19050</xdr:rowOff>
        </xdr:to>
        <xdr:sp macro="" textlink="">
          <xdr:nvSpPr>
            <xdr:cNvPr id="9226" name="Button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Assign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10</xdr:row>
          <xdr:rowOff>114300</xdr:rowOff>
        </xdr:from>
        <xdr:to>
          <xdr:col>11</xdr:col>
          <xdr:colOff>428625</xdr:colOff>
          <xdr:row>13</xdr:row>
          <xdr:rowOff>19050</xdr:rowOff>
        </xdr:to>
        <xdr:sp macro="" textlink="">
          <xdr:nvSpPr>
            <xdr:cNvPr id="9227" name="Button 11" hidden="1">
              <a:extLst>
                <a:ext uri="{63B3BB69-23CF-44E3-9099-C40C66FF867C}">
                  <a14:compatExt spid="_x0000_s92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Display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10</xdr:row>
          <xdr:rowOff>114300</xdr:rowOff>
        </xdr:from>
        <xdr:to>
          <xdr:col>9</xdr:col>
          <xdr:colOff>142875</xdr:colOff>
          <xdr:row>13</xdr:row>
          <xdr:rowOff>19050</xdr:rowOff>
        </xdr:to>
        <xdr:sp macro="" textlink="">
          <xdr:nvSpPr>
            <xdr:cNvPr id="9228" name="Button 12" hidden="1">
              <a:extLst>
                <a:ext uri="{63B3BB69-23CF-44E3-9099-C40C66FF867C}">
                  <a14:compatExt spid="_x0000_s92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Analysis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647700</xdr:colOff>
          <xdr:row>0</xdr:row>
          <xdr:rowOff>57150</xdr:rowOff>
        </xdr:from>
        <xdr:to>
          <xdr:col>5</xdr:col>
          <xdr:colOff>228600</xdr:colOff>
          <xdr:row>1</xdr:row>
          <xdr:rowOff>238125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main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354541</xdr:colOff>
      <xdr:row>17</xdr:row>
      <xdr:rowOff>122767</xdr:rowOff>
    </xdr:from>
    <xdr:to>
      <xdr:col>19</xdr:col>
      <xdr:colOff>26831</xdr:colOff>
      <xdr:row>36</xdr:row>
      <xdr:rowOff>84666</xdr:rowOff>
    </xdr:to>
    <xdr:pic>
      <xdr:nvPicPr>
        <xdr:cNvPr id="2" name="Picture 1"/>
        <xdr:cNvPicPr>
          <a:picLocks noChangeAspect="1"/>
        </xdr:cNvPicPr>
      </xdr:nvPicPr>
      <xdr:blipFill>
        <a:blip xmlns:r="http://schemas.openxmlformats.org/officeDocument/2006/relationships" r:embed="rId1"/>
        <a:stretch>
          <a:fillRect/>
        </a:stretch>
      </xdr:blipFill>
      <xdr:spPr>
        <a:xfrm>
          <a:off x="9784291" y="3904192"/>
          <a:ext cx="4549090" cy="3686174"/>
        </a:xfrm>
        <a:prstGeom prst="rect">
          <a:avLst/>
        </a:prstGeom>
      </xdr:spPr>
    </xdr:pic>
    <xdr:clientData/>
  </xdr:twoCellAnchor>
  <xdr:twoCellAnchor editAs="oneCell">
    <xdr:from>
      <xdr:col>5</xdr:col>
      <xdr:colOff>42334</xdr:colOff>
      <xdr:row>8</xdr:row>
      <xdr:rowOff>31750</xdr:rowOff>
    </xdr:from>
    <xdr:to>
      <xdr:col>11</xdr:col>
      <xdr:colOff>86193</xdr:colOff>
      <xdr:row>36</xdr:row>
      <xdr:rowOff>5631</xdr:rowOff>
    </xdr:to>
    <xdr:pic>
      <xdr:nvPicPr>
        <xdr:cNvPr id="3" name="Picture 2"/>
        <xdr:cNvPicPr>
          <a:picLocks noChangeAspect="1"/>
        </xdr:cNvPicPr>
      </xdr:nvPicPr>
      <xdr:blipFill>
        <a:blip xmlns:r="http://schemas.openxmlformats.org/officeDocument/2006/relationships" r:embed="rId2"/>
        <a:stretch>
          <a:fillRect/>
        </a:stretch>
      </xdr:blipFill>
      <xdr:spPr>
        <a:xfrm>
          <a:off x="4773084" y="1767417"/>
          <a:ext cx="4753442" cy="5752381"/>
        </a:xfrm>
        <a:prstGeom prst="rect">
          <a:avLst/>
        </a:prstGeom>
      </xdr:spPr>
    </xdr:pic>
    <xdr:clientData/>
  </xdr:twoCellAnchor>
  <xdr:twoCellAnchor editAs="oneCell">
    <xdr:from>
      <xdr:col>11</xdr:col>
      <xdr:colOff>127000</xdr:colOff>
      <xdr:row>0</xdr:row>
      <xdr:rowOff>171923</xdr:rowOff>
    </xdr:from>
    <xdr:to>
      <xdr:col>19</xdr:col>
      <xdr:colOff>113947</xdr:colOff>
      <xdr:row>16</xdr:row>
      <xdr:rowOff>158750</xdr:rowOff>
    </xdr:to>
    <xdr:pic>
      <xdr:nvPicPr>
        <xdr:cNvPr id="4" name="Picture 3"/>
        <xdr:cNvPicPr>
          <a:picLocks noChangeAspect="1"/>
        </xdr:cNvPicPr>
      </xdr:nvPicPr>
      <xdr:blipFill>
        <a:blip xmlns:r="http://schemas.openxmlformats.org/officeDocument/2006/relationships" r:embed="rId3"/>
        <a:stretch>
          <a:fillRect/>
        </a:stretch>
      </xdr:blipFill>
      <xdr:spPr>
        <a:xfrm>
          <a:off x="9556750" y="171923"/>
          <a:ext cx="4863747" cy="3577752"/>
        </a:xfrm>
        <a:prstGeom prst="rect">
          <a:avLst/>
        </a:prstGeom>
      </xdr:spPr>
    </xdr:pic>
    <xdr:clientData/>
  </xdr:twoCellAnchor>
  <xdr:twoCellAnchor editAs="oneCell">
    <xdr:from>
      <xdr:col>5</xdr:col>
      <xdr:colOff>223762</xdr:colOff>
      <xdr:row>36</xdr:row>
      <xdr:rowOff>63500</xdr:rowOff>
    </xdr:from>
    <xdr:to>
      <xdr:col>12</xdr:col>
      <xdr:colOff>209619</xdr:colOff>
      <xdr:row>43</xdr:row>
      <xdr:rowOff>95251</xdr:rowOff>
    </xdr:to>
    <xdr:pic>
      <xdr:nvPicPr>
        <xdr:cNvPr id="5" name="Picture 4"/>
        <xdr:cNvPicPr>
          <a:picLocks noChangeAspect="1"/>
        </xdr:cNvPicPr>
      </xdr:nvPicPr>
      <xdr:blipFill>
        <a:blip xmlns:r="http://schemas.openxmlformats.org/officeDocument/2006/relationships" r:embed="rId4"/>
        <a:stretch>
          <a:fillRect/>
        </a:stretch>
      </xdr:blipFill>
      <xdr:spPr>
        <a:xfrm>
          <a:off x="4948162" y="7569200"/>
          <a:ext cx="5300807" cy="1384301"/>
        </a:xfrm>
        <a:prstGeom prst="rect">
          <a:avLst/>
        </a:prstGeom>
      </xdr:spPr>
    </xdr:pic>
    <xdr:clientData/>
  </xdr:twoCellAnchor>
  <xdr:twoCellAnchor editAs="oneCell">
    <xdr:from>
      <xdr:col>13</xdr:col>
      <xdr:colOff>328083</xdr:colOff>
      <xdr:row>37</xdr:row>
      <xdr:rowOff>31750</xdr:rowOff>
    </xdr:from>
    <xdr:to>
      <xdr:col>24</xdr:col>
      <xdr:colOff>75298</xdr:colOff>
      <xdr:row>43</xdr:row>
      <xdr:rowOff>63440</xdr:rowOff>
    </xdr:to>
    <xdr:pic>
      <xdr:nvPicPr>
        <xdr:cNvPr id="6" name="Picture 5"/>
        <xdr:cNvPicPr>
          <a:picLocks noChangeAspect="1"/>
        </xdr:cNvPicPr>
      </xdr:nvPicPr>
      <xdr:blipFill>
        <a:blip xmlns:r="http://schemas.openxmlformats.org/officeDocument/2006/relationships" r:embed="rId5"/>
        <a:stretch>
          <a:fillRect/>
        </a:stretch>
      </xdr:blipFill>
      <xdr:spPr>
        <a:xfrm>
          <a:off x="10977033" y="7747000"/>
          <a:ext cx="6452815" cy="1174690"/>
        </a:xfrm>
        <a:prstGeom prst="rect">
          <a:avLst/>
        </a:prstGeom>
      </xdr:spPr>
    </xdr:pic>
    <xdr:clientData/>
  </xdr:twoCellAnchor>
  <xdr:twoCellAnchor editAs="oneCell">
    <xdr:from>
      <xdr:col>5</xdr:col>
      <xdr:colOff>254000</xdr:colOff>
      <xdr:row>43</xdr:row>
      <xdr:rowOff>93895</xdr:rowOff>
    </xdr:from>
    <xdr:to>
      <xdr:col>11</xdr:col>
      <xdr:colOff>224394</xdr:colOff>
      <xdr:row>54</xdr:row>
      <xdr:rowOff>76797</xdr:rowOff>
    </xdr:to>
    <xdr:pic>
      <xdr:nvPicPr>
        <xdr:cNvPr id="7" name="Picture 6"/>
        <xdr:cNvPicPr>
          <a:picLocks noChangeAspect="1"/>
        </xdr:cNvPicPr>
      </xdr:nvPicPr>
      <xdr:blipFill>
        <a:blip xmlns:r="http://schemas.openxmlformats.org/officeDocument/2006/relationships" r:embed="rId6"/>
        <a:stretch>
          <a:fillRect/>
        </a:stretch>
      </xdr:blipFill>
      <xdr:spPr>
        <a:xfrm>
          <a:off x="4978400" y="8952145"/>
          <a:ext cx="4675744" cy="2087927"/>
        </a:xfrm>
        <a:prstGeom prst="rect">
          <a:avLst/>
        </a:prstGeom>
      </xdr:spPr>
    </xdr:pic>
    <xdr:clientData/>
  </xdr:twoCellAnchor>
  <xdr:twoCellAnchor editAs="oneCell">
    <xdr:from>
      <xdr:col>13</xdr:col>
      <xdr:colOff>571500</xdr:colOff>
      <xdr:row>43</xdr:row>
      <xdr:rowOff>102832</xdr:rowOff>
    </xdr:from>
    <xdr:to>
      <xdr:col>21</xdr:col>
      <xdr:colOff>591653</xdr:colOff>
      <xdr:row>58</xdr:row>
      <xdr:rowOff>83022</xdr:rowOff>
    </xdr:to>
    <xdr:pic>
      <xdr:nvPicPr>
        <xdr:cNvPr id="8" name="Picture 7"/>
        <xdr:cNvPicPr>
          <a:picLocks noChangeAspect="1"/>
        </xdr:cNvPicPr>
      </xdr:nvPicPr>
      <xdr:blipFill>
        <a:blip xmlns:r="http://schemas.openxmlformats.org/officeDocument/2006/relationships" r:embed="rId7"/>
        <a:stretch>
          <a:fillRect/>
        </a:stretch>
      </xdr:blipFill>
      <xdr:spPr>
        <a:xfrm>
          <a:off x="11220450" y="8961082"/>
          <a:ext cx="4896953" cy="2847215"/>
        </a:xfrm>
        <a:prstGeom prst="rect">
          <a:avLst/>
        </a:prstGeom>
      </xdr:spPr>
    </xdr:pic>
    <xdr:clientData/>
  </xdr:twoCellAnchor>
  <xdr:twoCellAnchor editAs="oneCell">
    <xdr:from>
      <xdr:col>5</xdr:col>
      <xdr:colOff>328084</xdr:colOff>
      <xdr:row>54</xdr:row>
      <xdr:rowOff>137584</xdr:rowOff>
    </xdr:from>
    <xdr:to>
      <xdr:col>12</xdr:col>
      <xdr:colOff>441431</xdr:colOff>
      <xdr:row>65</xdr:row>
      <xdr:rowOff>0</xdr:rowOff>
    </xdr:to>
    <xdr:pic>
      <xdr:nvPicPr>
        <xdr:cNvPr id="9" name="Picture 8"/>
        <xdr:cNvPicPr>
          <a:picLocks noChangeAspect="1"/>
        </xdr:cNvPicPr>
      </xdr:nvPicPr>
      <xdr:blipFill>
        <a:blip xmlns:r="http://schemas.openxmlformats.org/officeDocument/2006/relationships" r:embed="rId8"/>
        <a:stretch>
          <a:fillRect/>
        </a:stretch>
      </xdr:blipFill>
      <xdr:spPr>
        <a:xfrm>
          <a:off x="5058834" y="11112501"/>
          <a:ext cx="5436764" cy="195791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571500</xdr:colOff>
          <xdr:row>0</xdr:row>
          <xdr:rowOff>0</xdr:rowOff>
        </xdr:from>
        <xdr:to>
          <xdr:col>7</xdr:col>
          <xdr:colOff>352425</xdr:colOff>
          <xdr:row>1</xdr:row>
          <xdr:rowOff>180975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main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243416</xdr:colOff>
      <xdr:row>10</xdr:row>
      <xdr:rowOff>63499</xdr:rowOff>
    </xdr:from>
    <xdr:to>
      <xdr:col>6</xdr:col>
      <xdr:colOff>1333500</xdr:colOff>
      <xdr:row>28</xdr:row>
      <xdr:rowOff>26613</xdr:rowOff>
    </xdr:to>
    <xdr:pic>
      <xdr:nvPicPr>
        <xdr:cNvPr id="2" name="Picture 1"/>
        <xdr:cNvPicPr>
          <a:picLocks noChangeAspect="1"/>
        </xdr:cNvPicPr>
      </xdr:nvPicPr>
      <xdr:blipFill>
        <a:blip xmlns:r="http://schemas.openxmlformats.org/officeDocument/2006/relationships" r:embed="rId1"/>
        <a:stretch>
          <a:fillRect/>
        </a:stretch>
      </xdr:blipFill>
      <xdr:spPr>
        <a:xfrm>
          <a:off x="1462616" y="2530474"/>
          <a:ext cx="4919134" cy="339211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239183</xdr:colOff>
      <xdr:row>28</xdr:row>
      <xdr:rowOff>132291</xdr:rowOff>
    </xdr:from>
    <xdr:to>
      <xdr:col>8</xdr:col>
      <xdr:colOff>836083</xdr:colOff>
      <xdr:row>50</xdr:row>
      <xdr:rowOff>29666</xdr:rowOff>
    </xdr:to>
    <xdr:pic>
      <xdr:nvPicPr>
        <xdr:cNvPr id="4" name="Picture 3"/>
        <xdr:cNvPicPr>
          <a:picLocks noChangeAspect="1"/>
        </xdr:cNvPicPr>
      </xdr:nvPicPr>
      <xdr:blipFill>
        <a:blip xmlns:r="http://schemas.openxmlformats.org/officeDocument/2006/relationships" r:embed="rId2"/>
        <a:stretch>
          <a:fillRect/>
        </a:stretch>
      </xdr:blipFill>
      <xdr:spPr>
        <a:xfrm>
          <a:off x="1466850" y="5752041"/>
          <a:ext cx="6925733" cy="4088375"/>
        </a:xfrm>
        <a:prstGeom prst="rect">
          <a:avLst/>
        </a:prstGeom>
        <a:ln>
          <a:noFill/>
        </a:ln>
        <a:effectLst>
          <a:outerShdw blurRad="292100" dist="139700" dir="2700000" algn="tl" rotWithShape="0">
            <a:srgbClr val="333333">
              <a:alpha val="65000"/>
            </a:srgbClr>
          </a:outerShdw>
        </a:effectLst>
      </xdr:spPr>
    </xdr:pic>
    <xdr:clientData/>
  </xdr:twoCellAnchor>
  <mc:AlternateContent xmlns:mc="http://schemas.openxmlformats.org/markup-compatibility/2006">
    <mc:Choice xmlns:a14="http://schemas.microsoft.com/office/drawing/2010/main" Requires="a14">
      <xdr:twoCellAnchor>
        <xdr:from>
          <xdr:col>0</xdr:col>
          <xdr:colOff>123825</xdr:colOff>
          <xdr:row>0</xdr:row>
          <xdr:rowOff>76200</xdr:rowOff>
        </xdr:from>
        <xdr:to>
          <xdr:col>1</xdr:col>
          <xdr:colOff>419100</xdr:colOff>
          <xdr:row>2</xdr:row>
          <xdr:rowOff>19050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main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10584</xdr:colOff>
      <xdr:row>4</xdr:row>
      <xdr:rowOff>63500</xdr:rowOff>
    </xdr:from>
    <xdr:to>
      <xdr:col>6</xdr:col>
      <xdr:colOff>1070417</xdr:colOff>
      <xdr:row>15</xdr:row>
      <xdr:rowOff>53774</xdr:rowOff>
    </xdr:to>
    <xdr:pic>
      <xdr:nvPicPr>
        <xdr:cNvPr id="4" name="Picture 3"/>
        <xdr:cNvPicPr>
          <a:picLocks noChangeAspect="1"/>
        </xdr:cNvPicPr>
      </xdr:nvPicPr>
      <xdr:blipFill>
        <a:blip xmlns:r="http://schemas.openxmlformats.org/officeDocument/2006/relationships" r:embed="rId1"/>
        <a:stretch>
          <a:fillRect/>
        </a:stretch>
      </xdr:blipFill>
      <xdr:spPr>
        <a:xfrm>
          <a:off x="2000251" y="1132417"/>
          <a:ext cx="4128999" cy="208577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3</xdr:col>
      <xdr:colOff>1</xdr:colOff>
      <xdr:row>18</xdr:row>
      <xdr:rowOff>0</xdr:rowOff>
    </xdr:from>
    <xdr:to>
      <xdr:col>6</xdr:col>
      <xdr:colOff>1133999</xdr:colOff>
      <xdr:row>29</xdr:row>
      <xdr:rowOff>31750</xdr:rowOff>
    </xdr:to>
    <xdr:pic>
      <xdr:nvPicPr>
        <xdr:cNvPr id="5" name="Picture 4"/>
        <xdr:cNvPicPr>
          <a:picLocks noChangeAspect="1"/>
        </xdr:cNvPicPr>
      </xdr:nvPicPr>
      <xdr:blipFill>
        <a:blip xmlns:r="http://schemas.openxmlformats.org/officeDocument/2006/relationships" r:embed="rId2"/>
        <a:stretch>
          <a:fillRect/>
        </a:stretch>
      </xdr:blipFill>
      <xdr:spPr>
        <a:xfrm>
          <a:off x="1981201" y="14182725"/>
          <a:ext cx="4201048" cy="21272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618067</xdr:colOff>
      <xdr:row>30</xdr:row>
      <xdr:rowOff>134408</xdr:rowOff>
    </xdr:from>
    <xdr:to>
      <xdr:col>7</xdr:col>
      <xdr:colOff>273563</xdr:colOff>
      <xdr:row>61</xdr:row>
      <xdr:rowOff>159063</xdr:rowOff>
    </xdr:to>
    <xdr:pic>
      <xdr:nvPicPr>
        <xdr:cNvPr id="6" name="Picture 5"/>
        <xdr:cNvPicPr>
          <a:picLocks noChangeAspect="1"/>
        </xdr:cNvPicPr>
      </xdr:nvPicPr>
      <xdr:blipFill>
        <a:blip xmlns:r="http://schemas.openxmlformats.org/officeDocument/2006/relationships" r:embed="rId3"/>
        <a:stretch>
          <a:fillRect/>
        </a:stretch>
      </xdr:blipFill>
      <xdr:spPr>
        <a:xfrm>
          <a:off x="1837267" y="16603133"/>
          <a:ext cx="4835976" cy="595873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591610</xdr:colOff>
      <xdr:row>65</xdr:row>
      <xdr:rowOff>91015</xdr:rowOff>
    </xdr:from>
    <xdr:to>
      <xdr:col>7</xdr:col>
      <xdr:colOff>110335</xdr:colOff>
      <xdr:row>84</xdr:row>
      <xdr:rowOff>143932</xdr:rowOff>
    </xdr:to>
    <xdr:pic>
      <xdr:nvPicPr>
        <xdr:cNvPr id="7" name="Picture 6"/>
        <xdr:cNvPicPr>
          <a:picLocks noChangeAspect="1"/>
        </xdr:cNvPicPr>
      </xdr:nvPicPr>
      <xdr:blipFill>
        <a:blip xmlns:r="http://schemas.openxmlformats.org/officeDocument/2006/relationships" r:embed="rId4"/>
        <a:stretch>
          <a:fillRect/>
        </a:stretch>
      </xdr:blipFill>
      <xdr:spPr>
        <a:xfrm>
          <a:off x="1810810" y="23274865"/>
          <a:ext cx="4703687" cy="3672417"/>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52917</xdr:colOff>
      <xdr:row>114</xdr:row>
      <xdr:rowOff>76200</xdr:rowOff>
    </xdr:from>
    <xdr:to>
      <xdr:col>5</xdr:col>
      <xdr:colOff>445066</xdr:colOff>
      <xdr:row>132</xdr:row>
      <xdr:rowOff>122248</xdr:rowOff>
    </xdr:to>
    <xdr:pic>
      <xdr:nvPicPr>
        <xdr:cNvPr id="8" name="Picture 7"/>
        <xdr:cNvPicPr>
          <a:picLocks noChangeAspect="1"/>
        </xdr:cNvPicPr>
      </xdr:nvPicPr>
      <xdr:blipFill>
        <a:blip xmlns:r="http://schemas.openxmlformats.org/officeDocument/2006/relationships" r:embed="rId5"/>
        <a:stretch>
          <a:fillRect/>
        </a:stretch>
      </xdr:blipFill>
      <xdr:spPr>
        <a:xfrm>
          <a:off x="662517" y="33918525"/>
          <a:ext cx="3916399" cy="415132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3</xdr:col>
      <xdr:colOff>262466</xdr:colOff>
      <xdr:row>140</xdr:row>
      <xdr:rowOff>97367</xdr:rowOff>
    </xdr:from>
    <xdr:to>
      <xdr:col>7</xdr:col>
      <xdr:colOff>809063</xdr:colOff>
      <xdr:row>156</xdr:row>
      <xdr:rowOff>77938</xdr:rowOff>
    </xdr:to>
    <xdr:pic>
      <xdr:nvPicPr>
        <xdr:cNvPr id="9" name="Picture 8"/>
        <xdr:cNvPicPr>
          <a:picLocks noChangeAspect="1"/>
        </xdr:cNvPicPr>
      </xdr:nvPicPr>
      <xdr:blipFill>
        <a:blip xmlns:r="http://schemas.openxmlformats.org/officeDocument/2006/relationships" r:embed="rId6"/>
        <a:stretch>
          <a:fillRect/>
        </a:stretch>
      </xdr:blipFill>
      <xdr:spPr>
        <a:xfrm>
          <a:off x="2243666" y="39730892"/>
          <a:ext cx="4965077" cy="302857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3</xdr:col>
      <xdr:colOff>342900</xdr:colOff>
      <xdr:row>157</xdr:row>
      <xdr:rowOff>146050</xdr:rowOff>
    </xdr:from>
    <xdr:to>
      <xdr:col>13</xdr:col>
      <xdr:colOff>144974</xdr:colOff>
      <xdr:row>189</xdr:row>
      <xdr:rowOff>183383</xdr:rowOff>
    </xdr:to>
    <xdr:pic>
      <xdr:nvPicPr>
        <xdr:cNvPr id="10" name="Picture 9"/>
        <xdr:cNvPicPr>
          <a:picLocks noChangeAspect="1"/>
        </xdr:cNvPicPr>
      </xdr:nvPicPr>
      <xdr:blipFill>
        <a:blip xmlns:r="http://schemas.openxmlformats.org/officeDocument/2006/relationships" r:embed="rId7"/>
        <a:stretch>
          <a:fillRect/>
        </a:stretch>
      </xdr:blipFill>
      <xdr:spPr>
        <a:xfrm>
          <a:off x="2324100" y="43018075"/>
          <a:ext cx="9078304" cy="613333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8</xdr:col>
      <xdr:colOff>581025</xdr:colOff>
      <xdr:row>219</xdr:row>
      <xdr:rowOff>114300</xdr:rowOff>
    </xdr:from>
    <xdr:to>
      <xdr:col>9</xdr:col>
      <xdr:colOff>422761</xdr:colOff>
      <xdr:row>221</xdr:row>
      <xdr:rowOff>180975</xdr:rowOff>
    </xdr:to>
    <xdr:pic>
      <xdr:nvPicPr>
        <xdr:cNvPr id="11" name="Picture 10"/>
        <xdr:cNvPicPr>
          <a:picLocks noChangeAspect="1"/>
        </xdr:cNvPicPr>
      </xdr:nvPicPr>
      <xdr:blipFill>
        <a:blip xmlns:r="http://schemas.openxmlformats.org/officeDocument/2006/relationships" r:embed="rId8"/>
        <a:stretch>
          <a:fillRect/>
        </a:stretch>
      </xdr:blipFill>
      <xdr:spPr>
        <a:xfrm>
          <a:off x="8134350" y="55521225"/>
          <a:ext cx="889486" cy="638175"/>
        </a:xfrm>
        <a:prstGeom prst="rect">
          <a:avLst/>
        </a:prstGeom>
      </xdr:spPr>
    </xdr:pic>
    <xdr:clientData/>
  </xdr:twoCellAnchor>
  <xdr:twoCellAnchor editAs="oneCell">
    <xdr:from>
      <xdr:col>8</xdr:col>
      <xdr:colOff>213916</xdr:colOff>
      <xdr:row>221</xdr:row>
      <xdr:rowOff>200026</xdr:rowOff>
    </xdr:from>
    <xdr:to>
      <xdr:col>13</xdr:col>
      <xdr:colOff>825906</xdr:colOff>
      <xdr:row>224</xdr:row>
      <xdr:rowOff>95250</xdr:rowOff>
    </xdr:to>
    <xdr:pic>
      <xdr:nvPicPr>
        <xdr:cNvPr id="12" name="Picture 11"/>
        <xdr:cNvPicPr>
          <a:picLocks noChangeAspect="1"/>
        </xdr:cNvPicPr>
      </xdr:nvPicPr>
      <xdr:blipFill>
        <a:blip xmlns:r="http://schemas.openxmlformats.org/officeDocument/2006/relationships" r:embed="rId9"/>
        <a:stretch>
          <a:fillRect/>
        </a:stretch>
      </xdr:blipFill>
      <xdr:spPr>
        <a:xfrm>
          <a:off x="7767241" y="56178451"/>
          <a:ext cx="4450566" cy="581024"/>
        </a:xfrm>
        <a:prstGeom prst="rect">
          <a:avLst/>
        </a:prstGeom>
      </xdr:spPr>
    </xdr:pic>
    <xdr:clientData/>
  </xdr:twoCellAnchor>
  <xdr:twoCellAnchor editAs="oneCell">
    <xdr:from>
      <xdr:col>10</xdr:col>
      <xdr:colOff>419100</xdr:colOff>
      <xdr:row>219</xdr:row>
      <xdr:rowOff>104776</xdr:rowOff>
    </xdr:from>
    <xdr:to>
      <xdr:col>12</xdr:col>
      <xdr:colOff>104775</xdr:colOff>
      <xdr:row>221</xdr:row>
      <xdr:rowOff>117436</xdr:rowOff>
    </xdr:to>
    <xdr:pic>
      <xdr:nvPicPr>
        <xdr:cNvPr id="13" name="Picture 12"/>
        <xdr:cNvPicPr>
          <a:picLocks noChangeAspect="1"/>
        </xdr:cNvPicPr>
      </xdr:nvPicPr>
      <xdr:blipFill>
        <a:blip xmlns:r="http://schemas.openxmlformats.org/officeDocument/2006/relationships" r:embed="rId10"/>
        <a:stretch>
          <a:fillRect/>
        </a:stretch>
      </xdr:blipFill>
      <xdr:spPr>
        <a:xfrm>
          <a:off x="9867900" y="55511701"/>
          <a:ext cx="904875" cy="584160"/>
        </a:xfrm>
        <a:prstGeom prst="rect">
          <a:avLst/>
        </a:prstGeom>
      </xdr:spPr>
    </xdr:pic>
    <xdr:clientData/>
  </xdr:twoCellAnchor>
  <xdr:twoCellAnchor editAs="oneCell">
    <xdr:from>
      <xdr:col>2</xdr:col>
      <xdr:colOff>9525</xdr:colOff>
      <xdr:row>227</xdr:row>
      <xdr:rowOff>76200</xdr:rowOff>
    </xdr:from>
    <xdr:to>
      <xdr:col>10</xdr:col>
      <xdr:colOff>153551</xdr:colOff>
      <xdr:row>252</xdr:row>
      <xdr:rowOff>123224</xdr:rowOff>
    </xdr:to>
    <xdr:pic>
      <xdr:nvPicPr>
        <xdr:cNvPr id="14" name="Picture 13"/>
        <xdr:cNvPicPr>
          <a:picLocks noChangeAspect="1"/>
        </xdr:cNvPicPr>
      </xdr:nvPicPr>
      <xdr:blipFill>
        <a:blip xmlns:r="http://schemas.openxmlformats.org/officeDocument/2006/relationships" r:embed="rId11"/>
        <a:stretch>
          <a:fillRect/>
        </a:stretch>
      </xdr:blipFill>
      <xdr:spPr>
        <a:xfrm>
          <a:off x="1228725" y="57350025"/>
          <a:ext cx="8239155" cy="480952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47625</xdr:colOff>
      <xdr:row>255</xdr:row>
      <xdr:rowOff>38100</xdr:rowOff>
    </xdr:from>
    <xdr:to>
      <xdr:col>5</xdr:col>
      <xdr:colOff>690033</xdr:colOff>
      <xdr:row>283</xdr:row>
      <xdr:rowOff>8503</xdr:rowOff>
    </xdr:to>
    <xdr:pic>
      <xdr:nvPicPr>
        <xdr:cNvPr id="15" name="Picture 14"/>
        <xdr:cNvPicPr>
          <a:picLocks noChangeAspect="1"/>
        </xdr:cNvPicPr>
      </xdr:nvPicPr>
      <xdr:blipFill>
        <a:blip xmlns:r="http://schemas.openxmlformats.org/officeDocument/2006/relationships" r:embed="rId12"/>
        <a:stretch>
          <a:fillRect/>
        </a:stretch>
      </xdr:blipFill>
      <xdr:spPr>
        <a:xfrm>
          <a:off x="657225" y="62645925"/>
          <a:ext cx="4166658" cy="5304403"/>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5</xdr:col>
      <xdr:colOff>15874</xdr:colOff>
      <xdr:row>289</xdr:row>
      <xdr:rowOff>7938</xdr:rowOff>
    </xdr:from>
    <xdr:to>
      <xdr:col>6</xdr:col>
      <xdr:colOff>0</xdr:colOff>
      <xdr:row>290</xdr:row>
      <xdr:rowOff>31750</xdr:rowOff>
    </xdr:to>
    <xdr:sp macro="" textlink="">
      <xdr:nvSpPr>
        <xdr:cNvPr id="16" name="Line Callout 2 15"/>
        <xdr:cNvSpPr/>
      </xdr:nvSpPr>
      <xdr:spPr>
        <a:xfrm>
          <a:off x="4149724" y="69226113"/>
          <a:ext cx="898526" cy="214312"/>
        </a:xfrm>
        <a:prstGeom prst="borderCallout2">
          <a:avLst>
            <a:gd name="adj1" fmla="val 92295"/>
            <a:gd name="adj2" fmla="val 45771"/>
            <a:gd name="adj3" fmla="val 219280"/>
            <a:gd name="adj4" fmla="val 46385"/>
            <a:gd name="adj5" fmla="val 91442"/>
            <a:gd name="adj6" fmla="val 856368"/>
          </a:avLst>
        </a:prstGeom>
        <a:noFill/>
        <a:ln w="19050"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US" sz="1100"/>
        </a:p>
      </xdr:txBody>
    </xdr:sp>
    <xdr:clientData/>
  </xdr:twoCellAnchor>
  <xdr:twoCellAnchor>
    <xdr:from>
      <xdr:col>11</xdr:col>
      <xdr:colOff>15875</xdr:colOff>
      <xdr:row>289</xdr:row>
      <xdr:rowOff>15875</xdr:rowOff>
    </xdr:from>
    <xdr:to>
      <xdr:col>12</xdr:col>
      <xdr:colOff>2721</xdr:colOff>
      <xdr:row>290</xdr:row>
      <xdr:rowOff>0</xdr:rowOff>
    </xdr:to>
    <xdr:sp macro="" textlink="">
      <xdr:nvSpPr>
        <xdr:cNvPr id="17" name="Line Callout 2 16"/>
        <xdr:cNvSpPr/>
      </xdr:nvSpPr>
      <xdr:spPr>
        <a:xfrm>
          <a:off x="10074275" y="69234050"/>
          <a:ext cx="596446" cy="174625"/>
        </a:xfrm>
        <a:prstGeom prst="borderCallout2">
          <a:avLst>
            <a:gd name="adj1" fmla="val 85483"/>
            <a:gd name="adj2" fmla="val 49756"/>
            <a:gd name="adj3" fmla="val 267402"/>
            <a:gd name="adj4" fmla="val 48652"/>
            <a:gd name="adj5" fmla="val 93898"/>
            <a:gd name="adj6" fmla="val 304461"/>
          </a:avLst>
        </a:prstGeom>
        <a:noFill/>
        <a:ln w="19050"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US" sz="1100"/>
        </a:p>
      </xdr:txBody>
    </xdr:sp>
    <xdr:clientData/>
  </xdr:twoCellAnchor>
  <xdr:twoCellAnchor>
    <xdr:from>
      <xdr:col>6</xdr:col>
      <xdr:colOff>522287</xdr:colOff>
      <xdr:row>289</xdr:row>
      <xdr:rowOff>22225</xdr:rowOff>
    </xdr:from>
    <xdr:to>
      <xdr:col>7</xdr:col>
      <xdr:colOff>30162</xdr:colOff>
      <xdr:row>290</xdr:row>
      <xdr:rowOff>6350</xdr:rowOff>
    </xdr:to>
    <xdr:sp macro="" textlink="">
      <xdr:nvSpPr>
        <xdr:cNvPr id="18" name="Line Callout 3 17"/>
        <xdr:cNvSpPr/>
      </xdr:nvSpPr>
      <xdr:spPr>
        <a:xfrm>
          <a:off x="5570537" y="69240400"/>
          <a:ext cx="993775" cy="174625"/>
        </a:xfrm>
        <a:prstGeom prst="borderCallout3">
          <a:avLst>
            <a:gd name="adj1" fmla="val -342"/>
            <a:gd name="adj2" fmla="val 47436"/>
            <a:gd name="adj3" fmla="val -414543"/>
            <a:gd name="adj4" fmla="val 47738"/>
            <a:gd name="adj5" fmla="val -402018"/>
            <a:gd name="adj6" fmla="val 715290"/>
            <a:gd name="adj7" fmla="val -22450"/>
            <a:gd name="adj8" fmla="val 826326"/>
          </a:avLst>
        </a:prstGeom>
        <a:noFill/>
        <a:ln w="28575" cap="flat" cmpd="sng" algn="ctr">
          <a:solidFill>
            <a:schemeClr val="accent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t"/>
        <a:lstStyle/>
        <a:p>
          <a:pPr algn="l"/>
          <a:endParaRPr lang="en-US" sz="1100"/>
        </a:p>
      </xdr:txBody>
    </xdr:sp>
    <xdr:clientData/>
  </xdr:twoCellAnchor>
  <xdr:twoCellAnchor>
    <xdr:from>
      <xdr:col>12</xdr:col>
      <xdr:colOff>226786</xdr:colOff>
      <xdr:row>289</xdr:row>
      <xdr:rowOff>6804</xdr:rowOff>
    </xdr:from>
    <xdr:to>
      <xdr:col>13</xdr:col>
      <xdr:colOff>28349</xdr:colOff>
      <xdr:row>289</xdr:row>
      <xdr:rowOff>181429</xdr:rowOff>
    </xdr:to>
    <xdr:sp macro="" textlink="">
      <xdr:nvSpPr>
        <xdr:cNvPr id="19" name="Line Callout 3 18"/>
        <xdr:cNvSpPr/>
      </xdr:nvSpPr>
      <xdr:spPr>
        <a:xfrm>
          <a:off x="10894786" y="69224979"/>
          <a:ext cx="525463" cy="174625"/>
        </a:xfrm>
        <a:prstGeom prst="borderCallout3">
          <a:avLst>
            <a:gd name="adj1" fmla="val -342"/>
            <a:gd name="adj2" fmla="val 54687"/>
            <a:gd name="adj3" fmla="val -379478"/>
            <a:gd name="adj4" fmla="val 59602"/>
            <a:gd name="adj5" fmla="val -359940"/>
            <a:gd name="adj6" fmla="val 361998"/>
            <a:gd name="adj7" fmla="val -11539"/>
            <a:gd name="adj8" fmla="val 548480"/>
          </a:avLst>
        </a:prstGeom>
        <a:noFill/>
        <a:ln w="28575" cap="flat" cmpd="sng" algn="ctr">
          <a:solidFill>
            <a:schemeClr val="accent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t"/>
        <a:lstStyle/>
        <a:p>
          <a:pPr algn="l"/>
          <a:endParaRPr lang="en-US" sz="1100"/>
        </a:p>
      </xdr:txBody>
    </xdr:sp>
    <xdr:clientData/>
  </xdr:twoCellAnchor>
  <xdr:twoCellAnchor editAs="oneCell">
    <xdr:from>
      <xdr:col>1</xdr:col>
      <xdr:colOff>474605</xdr:colOff>
      <xdr:row>295</xdr:row>
      <xdr:rowOff>28574</xdr:rowOff>
    </xdr:from>
    <xdr:to>
      <xdr:col>2</xdr:col>
      <xdr:colOff>752980</xdr:colOff>
      <xdr:row>298</xdr:row>
      <xdr:rowOff>95249</xdr:rowOff>
    </xdr:to>
    <xdr:pic>
      <xdr:nvPicPr>
        <xdr:cNvPr id="20" name="Picture 19"/>
        <xdr:cNvPicPr>
          <a:picLocks noChangeAspect="1"/>
        </xdr:cNvPicPr>
      </xdr:nvPicPr>
      <xdr:blipFill>
        <a:blip xmlns:r="http://schemas.openxmlformats.org/officeDocument/2006/relationships" r:embed="rId8"/>
        <a:stretch>
          <a:fillRect/>
        </a:stretch>
      </xdr:blipFill>
      <xdr:spPr>
        <a:xfrm>
          <a:off x="1084205" y="70427849"/>
          <a:ext cx="887975" cy="638175"/>
        </a:xfrm>
        <a:prstGeom prst="rect">
          <a:avLst/>
        </a:prstGeom>
      </xdr:spPr>
    </xdr:pic>
    <xdr:clientData/>
  </xdr:twoCellAnchor>
  <xdr:twoCellAnchor editAs="oneCell">
    <xdr:from>
      <xdr:col>4</xdr:col>
      <xdr:colOff>487135</xdr:colOff>
      <xdr:row>294</xdr:row>
      <xdr:rowOff>214992</xdr:rowOff>
    </xdr:from>
    <xdr:to>
      <xdr:col>8</xdr:col>
      <xdr:colOff>362891</xdr:colOff>
      <xdr:row>297</xdr:row>
      <xdr:rowOff>187775</xdr:rowOff>
    </xdr:to>
    <xdr:pic>
      <xdr:nvPicPr>
        <xdr:cNvPr id="21" name="Picture 20"/>
        <xdr:cNvPicPr>
          <a:picLocks noChangeAspect="1"/>
        </xdr:cNvPicPr>
      </xdr:nvPicPr>
      <xdr:blipFill>
        <a:blip xmlns:r="http://schemas.openxmlformats.org/officeDocument/2006/relationships" r:embed="rId9"/>
        <a:stretch>
          <a:fillRect/>
        </a:stretch>
      </xdr:blipFill>
      <xdr:spPr>
        <a:xfrm>
          <a:off x="3335110" y="70385667"/>
          <a:ext cx="4446635" cy="582383"/>
        </a:xfrm>
        <a:prstGeom prst="rect">
          <a:avLst/>
        </a:prstGeom>
      </xdr:spPr>
    </xdr:pic>
    <xdr:clientData/>
  </xdr:twoCellAnchor>
  <xdr:twoCellAnchor editAs="oneCell">
    <xdr:from>
      <xdr:col>3</xdr:col>
      <xdr:colOff>202464</xdr:colOff>
      <xdr:row>295</xdr:row>
      <xdr:rowOff>0</xdr:rowOff>
    </xdr:from>
    <xdr:to>
      <xdr:col>4</xdr:col>
      <xdr:colOff>243284</xdr:colOff>
      <xdr:row>298</xdr:row>
      <xdr:rowOff>12660</xdr:rowOff>
    </xdr:to>
    <xdr:pic>
      <xdr:nvPicPr>
        <xdr:cNvPr id="22" name="Picture 21"/>
        <xdr:cNvPicPr>
          <a:picLocks noChangeAspect="1"/>
        </xdr:cNvPicPr>
      </xdr:nvPicPr>
      <xdr:blipFill>
        <a:blip xmlns:r="http://schemas.openxmlformats.org/officeDocument/2006/relationships" r:embed="rId10"/>
        <a:stretch>
          <a:fillRect/>
        </a:stretch>
      </xdr:blipFill>
      <xdr:spPr>
        <a:xfrm>
          <a:off x="2183664" y="70399275"/>
          <a:ext cx="907595" cy="584160"/>
        </a:xfrm>
        <a:prstGeom prst="rect">
          <a:avLst/>
        </a:prstGeom>
      </xdr:spPr>
    </xdr:pic>
    <xdr:clientData/>
  </xdr:twoCellAnchor>
  <xdr:twoCellAnchor editAs="oneCell">
    <xdr:from>
      <xdr:col>1</xdr:col>
      <xdr:colOff>600075</xdr:colOff>
      <xdr:row>303</xdr:row>
      <xdr:rowOff>57150</xdr:rowOff>
    </xdr:from>
    <xdr:to>
      <xdr:col>10</xdr:col>
      <xdr:colOff>496251</xdr:colOff>
      <xdr:row>317</xdr:row>
      <xdr:rowOff>180626</xdr:rowOff>
    </xdr:to>
    <xdr:pic>
      <xdr:nvPicPr>
        <xdr:cNvPr id="23" name="Picture 22"/>
        <xdr:cNvPicPr>
          <a:picLocks noChangeAspect="1"/>
        </xdr:cNvPicPr>
      </xdr:nvPicPr>
      <xdr:blipFill>
        <a:blip xmlns:r="http://schemas.openxmlformats.org/officeDocument/2006/relationships" r:embed="rId13"/>
        <a:stretch>
          <a:fillRect/>
        </a:stretch>
      </xdr:blipFill>
      <xdr:spPr>
        <a:xfrm>
          <a:off x="1209675" y="72009000"/>
          <a:ext cx="8600905" cy="279047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2721</xdr:colOff>
      <xdr:row>320</xdr:row>
      <xdr:rowOff>42182</xdr:rowOff>
    </xdr:from>
    <xdr:to>
      <xdr:col>9</xdr:col>
      <xdr:colOff>723721</xdr:colOff>
      <xdr:row>353</xdr:row>
      <xdr:rowOff>50920</xdr:rowOff>
    </xdr:to>
    <xdr:pic>
      <xdr:nvPicPr>
        <xdr:cNvPr id="24" name="Picture 23"/>
        <xdr:cNvPicPr>
          <a:picLocks noChangeAspect="1"/>
        </xdr:cNvPicPr>
      </xdr:nvPicPr>
      <xdr:blipFill>
        <a:blip xmlns:r="http://schemas.openxmlformats.org/officeDocument/2006/relationships" r:embed="rId14"/>
        <a:stretch>
          <a:fillRect/>
        </a:stretch>
      </xdr:blipFill>
      <xdr:spPr>
        <a:xfrm>
          <a:off x="1221921" y="75251582"/>
          <a:ext cx="7968404" cy="6295238"/>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19050</xdr:colOff>
      <xdr:row>357</xdr:row>
      <xdr:rowOff>57150</xdr:rowOff>
    </xdr:from>
    <xdr:to>
      <xdr:col>10</xdr:col>
      <xdr:colOff>201172</xdr:colOff>
      <xdr:row>382</xdr:row>
      <xdr:rowOff>75602</xdr:rowOff>
    </xdr:to>
    <xdr:pic>
      <xdr:nvPicPr>
        <xdr:cNvPr id="25" name="Picture 24"/>
        <xdr:cNvPicPr>
          <a:picLocks noChangeAspect="1"/>
        </xdr:cNvPicPr>
      </xdr:nvPicPr>
      <xdr:blipFill>
        <a:blip xmlns:r="http://schemas.openxmlformats.org/officeDocument/2006/relationships" r:embed="rId15"/>
        <a:stretch>
          <a:fillRect/>
        </a:stretch>
      </xdr:blipFill>
      <xdr:spPr>
        <a:xfrm>
          <a:off x="1238250" y="82315050"/>
          <a:ext cx="8277251" cy="4780952"/>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11</xdr:col>
      <xdr:colOff>116417</xdr:colOff>
      <xdr:row>395</xdr:row>
      <xdr:rowOff>126999</xdr:rowOff>
    </xdr:from>
    <xdr:to>
      <xdr:col>12</xdr:col>
      <xdr:colOff>626394</xdr:colOff>
      <xdr:row>398</xdr:row>
      <xdr:rowOff>141737</xdr:rowOff>
    </xdr:to>
    <xdr:pic>
      <xdr:nvPicPr>
        <xdr:cNvPr id="26" name="Picture 25"/>
        <xdr:cNvPicPr>
          <a:picLocks noChangeAspect="1"/>
        </xdr:cNvPicPr>
      </xdr:nvPicPr>
      <xdr:blipFill>
        <a:blip xmlns:r="http://schemas.openxmlformats.org/officeDocument/2006/relationships" r:embed="rId16"/>
        <a:stretch>
          <a:fillRect/>
        </a:stretch>
      </xdr:blipFill>
      <xdr:spPr>
        <a:xfrm>
          <a:off x="10174817" y="89757249"/>
          <a:ext cx="1119576" cy="586238"/>
        </a:xfrm>
        <a:prstGeom prst="rect">
          <a:avLst/>
        </a:prstGeom>
      </xdr:spPr>
    </xdr:pic>
    <xdr:clientData/>
  </xdr:twoCellAnchor>
  <xdr:twoCellAnchor editAs="oneCell">
    <xdr:from>
      <xdr:col>2</xdr:col>
      <xdr:colOff>690034</xdr:colOff>
      <xdr:row>398</xdr:row>
      <xdr:rowOff>41275</xdr:rowOff>
    </xdr:from>
    <xdr:to>
      <xdr:col>3</xdr:col>
      <xdr:colOff>819150</xdr:colOff>
      <xdr:row>401</xdr:row>
      <xdr:rowOff>32395</xdr:rowOff>
    </xdr:to>
    <xdr:pic>
      <xdr:nvPicPr>
        <xdr:cNvPr id="27" name="Picture 26"/>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909234" y="90243025"/>
          <a:ext cx="891116" cy="648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428625</xdr:colOff>
      <xdr:row>386</xdr:row>
      <xdr:rowOff>9525</xdr:rowOff>
    </xdr:from>
    <xdr:to>
      <xdr:col>8</xdr:col>
      <xdr:colOff>457200</xdr:colOff>
      <xdr:row>389</xdr:row>
      <xdr:rowOff>3048</xdr:rowOff>
    </xdr:to>
    <xdr:sp macro="" textlink="">
      <xdr:nvSpPr>
        <xdr:cNvPr id="28" name="Rounded Rectangular Callout 27"/>
        <xdr:cNvSpPr/>
      </xdr:nvSpPr>
      <xdr:spPr>
        <a:xfrm>
          <a:off x="6962775" y="87810975"/>
          <a:ext cx="1047750" cy="612648"/>
        </a:xfrm>
        <a:prstGeom prst="wedgeRoundRectCallout">
          <a:avLst>
            <a:gd name="adj1" fmla="val -151041"/>
            <a:gd name="adj2" fmla="val 101368"/>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100"/>
            <a:t>Mind the Units</a:t>
          </a:r>
        </a:p>
      </xdr:txBody>
    </xdr:sp>
    <xdr:clientData/>
  </xdr:twoCellAnchor>
  <xdr:twoCellAnchor>
    <xdr:from>
      <xdr:col>6</xdr:col>
      <xdr:colOff>1219200</xdr:colOff>
      <xdr:row>406</xdr:row>
      <xdr:rowOff>161925</xdr:rowOff>
    </xdr:from>
    <xdr:to>
      <xdr:col>7</xdr:col>
      <xdr:colOff>857250</xdr:colOff>
      <xdr:row>409</xdr:row>
      <xdr:rowOff>66675</xdr:rowOff>
    </xdr:to>
    <xdr:sp macro="" textlink="">
      <xdr:nvSpPr>
        <xdr:cNvPr id="29" name="Rounded Rectangular Callout 28"/>
        <xdr:cNvSpPr/>
      </xdr:nvSpPr>
      <xdr:spPr>
        <a:xfrm>
          <a:off x="6267450" y="91973400"/>
          <a:ext cx="1123950" cy="476250"/>
        </a:xfrm>
        <a:prstGeom prst="wedgeRoundRectCallout">
          <a:avLst>
            <a:gd name="adj1" fmla="val -65710"/>
            <a:gd name="adj2" fmla="val 104055"/>
            <a:gd name="adj3" fmla="val 16667"/>
          </a:avLst>
        </a:prstGeom>
        <a:ln>
          <a:headEnd type="none" w="med" len="med"/>
          <a:tailEnd type="none" w="med" len="med"/>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Mind the Units</a:t>
          </a:r>
        </a:p>
      </xdr:txBody>
    </xdr:sp>
    <xdr:clientData/>
  </xdr:twoCellAnchor>
  <xdr:twoCellAnchor editAs="oneCell">
    <xdr:from>
      <xdr:col>3</xdr:col>
      <xdr:colOff>685800</xdr:colOff>
      <xdr:row>426</xdr:row>
      <xdr:rowOff>114300</xdr:rowOff>
    </xdr:from>
    <xdr:to>
      <xdr:col>5</xdr:col>
      <xdr:colOff>819150</xdr:colOff>
      <xdr:row>442</xdr:row>
      <xdr:rowOff>75620</xdr:rowOff>
    </xdr:to>
    <xdr:pic>
      <xdr:nvPicPr>
        <xdr:cNvPr id="30" name="Picture 29"/>
        <xdr:cNvPicPr>
          <a:picLocks noChangeAspect="1"/>
        </xdr:cNvPicPr>
      </xdr:nvPicPr>
      <xdr:blipFill>
        <a:blip xmlns:r="http://schemas.openxmlformats.org/officeDocument/2006/relationships" r:embed="rId18" cstate="print">
          <a:duotone>
            <a:prstClr val="black"/>
            <a:schemeClr val="accent3">
              <a:tint val="45000"/>
              <a:satMod val="400000"/>
            </a:schemeClr>
          </a:duotone>
          <a:extLst>
            <a:ext uri="{BEBA8EAE-BF5A-486C-A8C5-ECC9F3942E4B}">
              <a14:imgProps xmlns:a14="http://schemas.microsoft.com/office/drawing/2010/main">
                <a14:imgLayer r:embed="rId19">
                  <a14:imgEffect>
                    <a14:saturation sat="300000"/>
                  </a14:imgEffect>
                </a14:imgLayer>
              </a14:imgProps>
            </a:ext>
            <a:ext uri="{28A0092B-C50C-407E-A947-70E740481C1C}">
              <a14:useLocalDpi xmlns:a14="http://schemas.microsoft.com/office/drawing/2010/main" val="0"/>
            </a:ext>
          </a:extLst>
        </a:blip>
        <a:stretch>
          <a:fillRect/>
        </a:stretch>
      </xdr:blipFill>
      <xdr:spPr>
        <a:xfrm>
          <a:off x="2667000" y="95878650"/>
          <a:ext cx="2286000" cy="300932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2</xdr:col>
      <xdr:colOff>19050</xdr:colOff>
      <xdr:row>506</xdr:row>
      <xdr:rowOff>57150</xdr:rowOff>
    </xdr:from>
    <xdr:to>
      <xdr:col>3</xdr:col>
      <xdr:colOff>314325</xdr:colOff>
      <xdr:row>509</xdr:row>
      <xdr:rowOff>9525</xdr:rowOff>
    </xdr:to>
    <xdr:pic>
      <xdr:nvPicPr>
        <xdr:cNvPr id="31" name="Picture 30"/>
        <xdr:cNvPicPr>
          <a:picLocks noChangeAspect="1" noChangeArrowheads="1"/>
        </xdr:cNvPicPr>
      </xdr:nvPicPr>
      <xdr:blipFill>
        <a:blip xmlns:r="http://schemas.openxmlformats.org/officeDocument/2006/relationships" r:embed="rId2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8250" y="112375950"/>
          <a:ext cx="10572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714375</xdr:colOff>
      <xdr:row>529</xdr:row>
      <xdr:rowOff>95250</xdr:rowOff>
    </xdr:from>
    <xdr:to>
      <xdr:col>6</xdr:col>
      <xdr:colOff>549236</xdr:colOff>
      <xdr:row>542</xdr:row>
      <xdr:rowOff>133350</xdr:rowOff>
    </xdr:to>
    <xdr:pic>
      <xdr:nvPicPr>
        <xdr:cNvPr id="32" name="Picture 31"/>
        <xdr:cNvPicPr>
          <a:picLocks noChangeAspect="1"/>
        </xdr:cNvPicPr>
      </xdr:nvPicPr>
      <xdr:blipFill>
        <a:blip xmlns:r="http://schemas.openxmlformats.org/officeDocument/2006/relationships" r:embed="rId21"/>
        <a:stretch>
          <a:fillRect/>
        </a:stretch>
      </xdr:blipFill>
      <xdr:spPr>
        <a:xfrm>
          <a:off x="1933575" y="117538500"/>
          <a:ext cx="3663911" cy="251460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6</xdr:col>
      <xdr:colOff>133350</xdr:colOff>
      <xdr:row>520</xdr:row>
      <xdr:rowOff>0</xdr:rowOff>
    </xdr:from>
    <xdr:to>
      <xdr:col>6</xdr:col>
      <xdr:colOff>1057275</xdr:colOff>
      <xdr:row>520</xdr:row>
      <xdr:rowOff>180975</xdr:rowOff>
    </xdr:to>
    <xdr:pic>
      <xdr:nvPicPr>
        <xdr:cNvPr id="33" name="Picture 32"/>
        <xdr:cNvPicPr>
          <a:picLocks noChangeAspect="1" noChangeArrowheads="1"/>
        </xdr:cNvPicPr>
      </xdr:nvPicPr>
      <xdr:blipFill>
        <a:blip xmlns:r="http://schemas.openxmlformats.org/officeDocument/2006/relationships" r:embed="rId2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181600" y="115423950"/>
          <a:ext cx="9239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518</xdr:row>
      <xdr:rowOff>9525</xdr:rowOff>
    </xdr:from>
    <xdr:to>
      <xdr:col>7</xdr:col>
      <xdr:colOff>85725</xdr:colOff>
      <xdr:row>519</xdr:row>
      <xdr:rowOff>19050</xdr:rowOff>
    </xdr:to>
    <xdr:pic>
      <xdr:nvPicPr>
        <xdr:cNvPr id="34" name="Picture 33"/>
        <xdr:cNvPicPr>
          <a:picLocks noChangeAspect="1" noChangeArrowheads="1"/>
        </xdr:cNvPicPr>
      </xdr:nvPicPr>
      <xdr:blipFill>
        <a:blip xmlns:r="http://schemas.openxmlformats.org/officeDocument/2006/relationships" r:embed="rId2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124450" y="115052475"/>
          <a:ext cx="14954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548</xdr:row>
      <xdr:rowOff>0</xdr:rowOff>
    </xdr:from>
    <xdr:to>
      <xdr:col>12</xdr:col>
      <xdr:colOff>152433</xdr:colOff>
      <xdr:row>567</xdr:row>
      <xdr:rowOff>151929</xdr:rowOff>
    </xdr:to>
    <xdr:pic>
      <xdr:nvPicPr>
        <xdr:cNvPr id="35" name="Picture 34"/>
        <xdr:cNvPicPr>
          <a:picLocks noChangeAspect="1"/>
        </xdr:cNvPicPr>
      </xdr:nvPicPr>
      <xdr:blipFill>
        <a:blip xmlns:r="http://schemas.openxmlformats.org/officeDocument/2006/relationships" r:embed="rId24"/>
        <a:stretch>
          <a:fillRect/>
        </a:stretch>
      </xdr:blipFill>
      <xdr:spPr>
        <a:xfrm>
          <a:off x="1981200" y="121129425"/>
          <a:ext cx="8704762" cy="3771429"/>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752475</xdr:colOff>
      <xdr:row>627</xdr:row>
      <xdr:rowOff>19051</xdr:rowOff>
    </xdr:from>
    <xdr:to>
      <xdr:col>8</xdr:col>
      <xdr:colOff>189889</xdr:colOff>
      <xdr:row>654</xdr:row>
      <xdr:rowOff>114301</xdr:rowOff>
    </xdr:to>
    <xdr:pic>
      <xdr:nvPicPr>
        <xdr:cNvPr id="36" name="Picture 35"/>
        <xdr:cNvPicPr>
          <a:picLocks noChangeAspect="1"/>
        </xdr:cNvPicPr>
      </xdr:nvPicPr>
      <xdr:blipFill>
        <a:blip xmlns:r="http://schemas.openxmlformats.org/officeDocument/2006/relationships" r:embed="rId25"/>
        <a:stretch>
          <a:fillRect/>
        </a:stretch>
      </xdr:blipFill>
      <xdr:spPr>
        <a:xfrm>
          <a:off x="1971675" y="132692776"/>
          <a:ext cx="5637068" cy="523875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4</xdr:col>
      <xdr:colOff>952501</xdr:colOff>
      <xdr:row>448</xdr:row>
      <xdr:rowOff>76199</xdr:rowOff>
    </xdr:from>
    <xdr:to>
      <xdr:col>6</xdr:col>
      <xdr:colOff>238126</xdr:colOff>
      <xdr:row>451</xdr:row>
      <xdr:rowOff>28575</xdr:rowOff>
    </xdr:to>
    <xdr:sp macro="" textlink="">
      <xdr:nvSpPr>
        <xdr:cNvPr id="37" name="Rounded Rectangular Callout 36"/>
        <xdr:cNvSpPr/>
      </xdr:nvSpPr>
      <xdr:spPr>
        <a:xfrm>
          <a:off x="3800476" y="100031549"/>
          <a:ext cx="1485900" cy="523876"/>
        </a:xfrm>
        <a:prstGeom prst="wedgeRoundRectCallout">
          <a:avLst>
            <a:gd name="adj1" fmla="val -65980"/>
            <a:gd name="adj2" fmla="val 145692"/>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100"/>
            <a:t>Filter</a:t>
          </a:r>
          <a:r>
            <a:rPr lang="en-US" sz="1100" baseline="0"/>
            <a:t> </a:t>
          </a:r>
          <a:r>
            <a:rPr lang="en-US" sz="1100"/>
            <a:t>the columns</a:t>
          </a:r>
          <a:r>
            <a:rPr lang="en-US" sz="1100">
              <a:solidFill>
                <a:schemeClr val="lt1"/>
              </a:solidFill>
              <a:effectLst/>
              <a:latin typeface="+mn-lt"/>
              <a:ea typeface="+mn-ea"/>
              <a:cs typeface="+mn-cs"/>
            </a:rPr>
            <a:t> only </a:t>
          </a:r>
          <a:endParaRPr lang="en-US" sz="1100"/>
        </a:p>
      </xdr:txBody>
    </xdr:sp>
    <xdr:clientData/>
  </xdr:twoCellAnchor>
  <xdr:twoCellAnchor>
    <xdr:from>
      <xdr:col>7</xdr:col>
      <xdr:colOff>85725</xdr:colOff>
      <xdr:row>447</xdr:row>
      <xdr:rowOff>142874</xdr:rowOff>
    </xdr:from>
    <xdr:to>
      <xdr:col>8</xdr:col>
      <xdr:colOff>457201</xdr:colOff>
      <xdr:row>450</xdr:row>
      <xdr:rowOff>95250</xdr:rowOff>
    </xdr:to>
    <xdr:sp macro="" textlink="">
      <xdr:nvSpPr>
        <xdr:cNvPr id="38" name="Rounded Rectangular Callout 37"/>
        <xdr:cNvSpPr/>
      </xdr:nvSpPr>
      <xdr:spPr>
        <a:xfrm>
          <a:off x="6619875" y="99907724"/>
          <a:ext cx="1390651" cy="523876"/>
        </a:xfrm>
        <a:prstGeom prst="wedgeRoundRectCallout">
          <a:avLst>
            <a:gd name="adj1" fmla="val 58726"/>
            <a:gd name="adj2" fmla="val 132965"/>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100"/>
            <a:t>Filter One Known load case</a:t>
          </a:r>
          <a:r>
            <a:rPr lang="en-US" sz="1100">
              <a:solidFill>
                <a:schemeClr val="lt1"/>
              </a:solidFill>
              <a:effectLst/>
              <a:latin typeface="+mn-lt"/>
              <a:ea typeface="+mn-ea"/>
              <a:cs typeface="+mn-cs"/>
            </a:rPr>
            <a:t> only </a:t>
          </a:r>
          <a:endParaRPr lang="en-US" sz="1100"/>
        </a:p>
      </xdr:txBody>
    </xdr:sp>
    <xdr:clientData/>
  </xdr:twoCellAnchor>
  <xdr:twoCellAnchor>
    <xdr:from>
      <xdr:col>9</xdr:col>
      <xdr:colOff>314326</xdr:colOff>
      <xdr:row>447</xdr:row>
      <xdr:rowOff>76201</xdr:rowOff>
    </xdr:from>
    <xdr:to>
      <xdr:col>11</xdr:col>
      <xdr:colOff>419100</xdr:colOff>
      <xdr:row>450</xdr:row>
      <xdr:rowOff>38101</xdr:rowOff>
    </xdr:to>
    <xdr:sp macro="" textlink="">
      <xdr:nvSpPr>
        <xdr:cNvPr id="39" name="Rounded Rectangular Callout 38"/>
        <xdr:cNvSpPr/>
      </xdr:nvSpPr>
      <xdr:spPr>
        <a:xfrm>
          <a:off x="8915401" y="99841051"/>
          <a:ext cx="1562099" cy="533400"/>
        </a:xfrm>
        <a:prstGeom prst="wedgeRoundRectCallout">
          <a:avLst>
            <a:gd name="adj1" fmla="val -56303"/>
            <a:gd name="adj2" fmla="val 160919"/>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100"/>
            <a:t>Filter the Positive values</a:t>
          </a:r>
          <a:r>
            <a:rPr lang="en-US" sz="1100">
              <a:solidFill>
                <a:schemeClr val="lt1"/>
              </a:solidFill>
              <a:effectLst/>
              <a:latin typeface="+mn-lt"/>
              <a:ea typeface="+mn-ea"/>
              <a:cs typeface="+mn-cs"/>
            </a:rPr>
            <a:t> only </a:t>
          </a:r>
          <a:endParaRPr lang="en-US" sz="1100"/>
        </a:p>
      </xdr:txBody>
    </xdr:sp>
    <xdr:clientData/>
  </xdr:twoCellAnchor>
  <xdr:twoCellAnchor>
    <xdr:from>
      <xdr:col>1</xdr:col>
      <xdr:colOff>95250</xdr:colOff>
      <xdr:row>450</xdr:row>
      <xdr:rowOff>171449</xdr:rowOff>
    </xdr:from>
    <xdr:to>
      <xdr:col>2</xdr:col>
      <xdr:colOff>742951</xdr:colOff>
      <xdr:row>453</xdr:row>
      <xdr:rowOff>123825</xdr:rowOff>
    </xdr:to>
    <xdr:sp macro="" textlink="">
      <xdr:nvSpPr>
        <xdr:cNvPr id="40" name="Rounded Rectangular Callout 39"/>
        <xdr:cNvSpPr/>
      </xdr:nvSpPr>
      <xdr:spPr>
        <a:xfrm>
          <a:off x="704850" y="100507799"/>
          <a:ext cx="1257301" cy="523876"/>
        </a:xfrm>
        <a:prstGeom prst="wedgeRoundRectCallout">
          <a:avLst>
            <a:gd name="adj1" fmla="val 77665"/>
            <a:gd name="adj2" fmla="val 100238"/>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100"/>
            <a:t>Filter the</a:t>
          </a:r>
          <a:r>
            <a:rPr lang="en-US" sz="1100" baseline="0"/>
            <a:t> bottom story </a:t>
          </a:r>
          <a:r>
            <a:rPr lang="en-US" sz="1100">
              <a:solidFill>
                <a:schemeClr val="lt1"/>
              </a:solidFill>
              <a:effectLst/>
              <a:latin typeface="+mn-lt"/>
              <a:ea typeface="+mn-ea"/>
              <a:cs typeface="+mn-cs"/>
            </a:rPr>
            <a:t>only </a:t>
          </a:r>
          <a:endParaRPr lang="en-US" sz="1100"/>
        </a:p>
      </xdr:txBody>
    </xdr:sp>
    <xdr:clientData/>
  </xdr:twoCellAnchor>
  <xdr:twoCellAnchor>
    <xdr:from>
      <xdr:col>9</xdr:col>
      <xdr:colOff>609601</xdr:colOff>
      <xdr:row>463</xdr:row>
      <xdr:rowOff>114300</xdr:rowOff>
    </xdr:from>
    <xdr:to>
      <xdr:col>12</xdr:col>
      <xdr:colOff>104775</xdr:colOff>
      <xdr:row>467</xdr:row>
      <xdr:rowOff>95249</xdr:rowOff>
    </xdr:to>
    <xdr:sp macro="" textlink="">
      <xdr:nvSpPr>
        <xdr:cNvPr id="41" name="Rounded Rectangular Callout 40"/>
        <xdr:cNvSpPr/>
      </xdr:nvSpPr>
      <xdr:spPr>
        <a:xfrm>
          <a:off x="9210676" y="102927150"/>
          <a:ext cx="1562099" cy="742949"/>
        </a:xfrm>
        <a:prstGeom prst="wedgeRoundRectCallout">
          <a:avLst>
            <a:gd name="adj1" fmla="val -64230"/>
            <a:gd name="adj2" fmla="val 105791"/>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100"/>
            <a:t>Total</a:t>
          </a:r>
          <a:r>
            <a:rPr lang="en-US" sz="1100" baseline="0"/>
            <a:t> Lateral Load supported by the Frame (column)</a:t>
          </a:r>
        </a:p>
        <a:p>
          <a:pPr algn="ctr"/>
          <a:r>
            <a:rPr lang="en-US" sz="1100" baseline="0"/>
            <a:t> </a:t>
          </a:r>
          <a:endParaRPr lang="en-US" sz="1100"/>
        </a:p>
      </xdr:txBody>
    </xdr:sp>
    <xdr:clientData/>
  </xdr:twoCellAnchor>
  <xdr:twoCellAnchor>
    <xdr:from>
      <xdr:col>10</xdr:col>
      <xdr:colOff>47625</xdr:colOff>
      <xdr:row>471</xdr:row>
      <xdr:rowOff>133350</xdr:rowOff>
    </xdr:from>
    <xdr:to>
      <xdr:col>10</xdr:col>
      <xdr:colOff>590550</xdr:colOff>
      <xdr:row>471</xdr:row>
      <xdr:rowOff>133350</xdr:rowOff>
    </xdr:to>
    <xdr:cxnSp macro="">
      <xdr:nvCxnSpPr>
        <xdr:cNvPr id="42" name="Straight Arrow Connector 41"/>
        <xdr:cNvCxnSpPr/>
      </xdr:nvCxnSpPr>
      <xdr:spPr>
        <a:xfrm>
          <a:off x="9496425" y="104565450"/>
          <a:ext cx="542925" cy="0"/>
        </a:xfrm>
        <a:prstGeom prst="straightConnector1">
          <a:avLst/>
        </a:prstGeom>
        <a:ln w="76200">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352425</xdr:colOff>
      <xdr:row>662</xdr:row>
      <xdr:rowOff>66675</xdr:rowOff>
    </xdr:from>
    <xdr:to>
      <xdr:col>10</xdr:col>
      <xdr:colOff>53374</xdr:colOff>
      <xdr:row>677</xdr:row>
      <xdr:rowOff>9175</xdr:rowOff>
    </xdr:to>
    <xdr:pic>
      <xdr:nvPicPr>
        <xdr:cNvPr id="43" name="Picture 42"/>
        <xdr:cNvPicPr>
          <a:picLocks noChangeAspect="1"/>
        </xdr:cNvPicPr>
      </xdr:nvPicPr>
      <xdr:blipFill>
        <a:blip xmlns:r="http://schemas.openxmlformats.org/officeDocument/2006/relationships" r:embed="rId26"/>
        <a:stretch>
          <a:fillRect/>
        </a:stretch>
      </xdr:blipFill>
      <xdr:spPr>
        <a:xfrm>
          <a:off x="1571625" y="139512675"/>
          <a:ext cx="7800000" cy="28000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523875</xdr:colOff>
      <xdr:row>684</xdr:row>
      <xdr:rowOff>47625</xdr:rowOff>
    </xdr:from>
    <xdr:to>
      <xdr:col>8</xdr:col>
      <xdr:colOff>876449</xdr:colOff>
      <xdr:row>698</xdr:row>
      <xdr:rowOff>180625</xdr:rowOff>
    </xdr:to>
    <xdr:pic>
      <xdr:nvPicPr>
        <xdr:cNvPr id="44" name="Picture 43"/>
        <xdr:cNvPicPr>
          <a:picLocks noChangeAspect="1"/>
        </xdr:cNvPicPr>
      </xdr:nvPicPr>
      <xdr:blipFill>
        <a:blip xmlns:r="http://schemas.openxmlformats.org/officeDocument/2006/relationships" r:embed="rId27"/>
        <a:stretch>
          <a:fillRect/>
        </a:stretch>
      </xdr:blipFill>
      <xdr:spPr>
        <a:xfrm>
          <a:off x="523875" y="143684625"/>
          <a:ext cx="7771428" cy="28000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38100</xdr:colOff>
      <xdr:row>701</xdr:row>
      <xdr:rowOff>66675</xdr:rowOff>
    </xdr:from>
    <xdr:to>
      <xdr:col>8</xdr:col>
      <xdr:colOff>19610</xdr:colOff>
      <xdr:row>723</xdr:row>
      <xdr:rowOff>66346</xdr:rowOff>
    </xdr:to>
    <xdr:pic>
      <xdr:nvPicPr>
        <xdr:cNvPr id="45" name="Picture 44"/>
        <xdr:cNvPicPr>
          <a:picLocks noChangeAspect="1"/>
        </xdr:cNvPicPr>
      </xdr:nvPicPr>
      <xdr:blipFill>
        <a:blip xmlns:r="http://schemas.openxmlformats.org/officeDocument/2006/relationships" r:embed="rId28"/>
        <a:stretch>
          <a:fillRect/>
        </a:stretch>
      </xdr:blipFill>
      <xdr:spPr>
        <a:xfrm>
          <a:off x="647700" y="146961225"/>
          <a:ext cx="6791325" cy="4295446"/>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13</xdr:col>
      <xdr:colOff>190500</xdr:colOff>
      <xdr:row>707</xdr:row>
      <xdr:rowOff>9525</xdr:rowOff>
    </xdr:from>
    <xdr:to>
      <xdr:col>13</xdr:col>
      <xdr:colOff>895350</xdr:colOff>
      <xdr:row>708</xdr:row>
      <xdr:rowOff>180975</xdr:rowOff>
    </xdr:to>
    <xdr:pic>
      <xdr:nvPicPr>
        <xdr:cNvPr id="46" name="Picture 45"/>
        <xdr:cNvPicPr>
          <a:picLocks noChangeAspect="1" noChangeArrowheads="1"/>
        </xdr:cNvPicPr>
      </xdr:nvPicPr>
      <xdr:blipFill>
        <a:blip xmlns:r="http://schemas.openxmlformats.org/officeDocument/2006/relationships" r:embed="rId2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582400" y="148047075"/>
          <a:ext cx="7048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762001</xdr:colOff>
      <xdr:row>719</xdr:row>
      <xdr:rowOff>0</xdr:rowOff>
    </xdr:from>
    <xdr:to>
      <xdr:col>10</xdr:col>
      <xdr:colOff>200026</xdr:colOff>
      <xdr:row>720</xdr:row>
      <xdr:rowOff>85725</xdr:rowOff>
    </xdr:to>
    <xdr:sp macro="" textlink="">
      <xdr:nvSpPr>
        <xdr:cNvPr id="47" name="Left Brace 46"/>
        <xdr:cNvSpPr/>
      </xdr:nvSpPr>
      <xdr:spPr>
        <a:xfrm>
          <a:off x="9363076" y="150390225"/>
          <a:ext cx="285750" cy="314325"/>
        </a:xfrm>
        <a:prstGeom prst="leftBrace">
          <a:avLst>
            <a:gd name="adj1" fmla="val 0"/>
            <a:gd name="adj2" fmla="val 34849"/>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523875</xdr:colOff>
      <xdr:row>734</xdr:row>
      <xdr:rowOff>104776</xdr:rowOff>
    </xdr:from>
    <xdr:to>
      <xdr:col>7</xdr:col>
      <xdr:colOff>963145</xdr:colOff>
      <xdr:row>751</xdr:row>
      <xdr:rowOff>51170</xdr:rowOff>
    </xdr:to>
    <xdr:pic>
      <xdr:nvPicPr>
        <xdr:cNvPr id="48" name="Picture 47"/>
        <xdr:cNvPicPr>
          <a:picLocks noChangeAspect="1"/>
        </xdr:cNvPicPr>
      </xdr:nvPicPr>
      <xdr:blipFill>
        <a:blip xmlns:r="http://schemas.openxmlformats.org/officeDocument/2006/relationships" r:embed="rId30"/>
        <a:stretch>
          <a:fillRect/>
        </a:stretch>
      </xdr:blipFill>
      <xdr:spPr>
        <a:xfrm>
          <a:off x="523875" y="153543001"/>
          <a:ext cx="6838950" cy="318489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457200</xdr:colOff>
      <xdr:row>756</xdr:row>
      <xdr:rowOff>38100</xdr:rowOff>
    </xdr:from>
    <xdr:to>
      <xdr:col>7</xdr:col>
      <xdr:colOff>238472</xdr:colOff>
      <xdr:row>790</xdr:row>
      <xdr:rowOff>94433</xdr:rowOff>
    </xdr:to>
    <xdr:pic>
      <xdr:nvPicPr>
        <xdr:cNvPr id="49" name="Picture 48"/>
        <xdr:cNvPicPr>
          <a:picLocks noChangeAspect="1"/>
        </xdr:cNvPicPr>
      </xdr:nvPicPr>
      <xdr:blipFill>
        <a:blip xmlns:r="http://schemas.openxmlformats.org/officeDocument/2006/relationships" r:embed="rId31"/>
        <a:stretch>
          <a:fillRect/>
        </a:stretch>
      </xdr:blipFill>
      <xdr:spPr>
        <a:xfrm>
          <a:off x="457200" y="157686375"/>
          <a:ext cx="6180952" cy="653333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9</xdr:col>
      <xdr:colOff>200025</xdr:colOff>
      <xdr:row>768</xdr:row>
      <xdr:rowOff>57151</xdr:rowOff>
    </xdr:from>
    <xdr:to>
      <xdr:col>13</xdr:col>
      <xdr:colOff>704849</xdr:colOff>
      <xdr:row>780</xdr:row>
      <xdr:rowOff>61059</xdr:rowOff>
    </xdr:to>
    <xdr:pic>
      <xdr:nvPicPr>
        <xdr:cNvPr id="50" name="Picture 49"/>
        <xdr:cNvPicPr>
          <a:picLocks noChangeAspect="1"/>
        </xdr:cNvPicPr>
      </xdr:nvPicPr>
      <xdr:blipFill>
        <a:blip xmlns:r="http://schemas.openxmlformats.org/officeDocument/2006/relationships" r:embed="rId32"/>
        <a:stretch>
          <a:fillRect/>
        </a:stretch>
      </xdr:blipFill>
      <xdr:spPr>
        <a:xfrm>
          <a:off x="8801100" y="159991426"/>
          <a:ext cx="3295650" cy="2289908"/>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8</xdr:col>
      <xdr:colOff>85725</xdr:colOff>
      <xdr:row>783</xdr:row>
      <xdr:rowOff>51489</xdr:rowOff>
    </xdr:from>
    <xdr:to>
      <xdr:col>13</xdr:col>
      <xdr:colOff>285749</xdr:colOff>
      <xdr:row>797</xdr:row>
      <xdr:rowOff>113801</xdr:rowOff>
    </xdr:to>
    <xdr:pic>
      <xdr:nvPicPr>
        <xdr:cNvPr id="51" name="Picture 50"/>
        <xdr:cNvPicPr>
          <a:picLocks noChangeAspect="1"/>
        </xdr:cNvPicPr>
      </xdr:nvPicPr>
      <xdr:blipFill>
        <a:blip xmlns:r="http://schemas.openxmlformats.org/officeDocument/2006/relationships" r:embed="rId33"/>
        <a:stretch>
          <a:fillRect/>
        </a:stretch>
      </xdr:blipFill>
      <xdr:spPr>
        <a:xfrm>
          <a:off x="7639050" y="162843264"/>
          <a:ext cx="4038600" cy="2729312"/>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4</xdr:col>
      <xdr:colOff>542926</xdr:colOff>
      <xdr:row>813</xdr:row>
      <xdr:rowOff>158750</xdr:rowOff>
    </xdr:from>
    <xdr:to>
      <xdr:col>8</xdr:col>
      <xdr:colOff>693170</xdr:colOff>
      <xdr:row>826</xdr:row>
      <xdr:rowOff>53975</xdr:rowOff>
    </xdr:to>
    <xdr:pic>
      <xdr:nvPicPr>
        <xdr:cNvPr id="52" name="Picture 51"/>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3390901" y="171694475"/>
          <a:ext cx="4721123" cy="237172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oneCellAnchor>
    <xdr:from>
      <xdr:col>4</xdr:col>
      <xdr:colOff>730250</xdr:colOff>
      <xdr:row>108</xdr:row>
      <xdr:rowOff>222250</xdr:rowOff>
    </xdr:from>
    <xdr:ext cx="1407582" cy="592665"/>
    <mc:AlternateContent xmlns:mc="http://schemas.openxmlformats.org/markup-compatibility/2006" xmlns:a14="http://schemas.microsoft.com/office/drawing/2010/main">
      <mc:Choice Requires="a14">
        <xdr:sp macro="" textlink="">
          <xdr:nvSpPr>
            <xdr:cNvPr id="53" name="TextBox 52"/>
            <xdr:cNvSpPr txBox="1"/>
          </xdr:nvSpPr>
          <xdr:spPr>
            <a:xfrm>
              <a:off x="3578225" y="32588200"/>
              <a:ext cx="1407582" cy="592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US" sz="1800" i="1">
                            <a:latin typeface="Cambria Math"/>
                          </a:rPr>
                        </m:ctrlPr>
                      </m:sSubPr>
                      <m:e>
                        <m:r>
                          <a:rPr lang="en-US" sz="1800" b="0" i="1">
                            <a:latin typeface="Cambria Math" panose="02040503050406030204" pitchFamily="18" charset="0"/>
                          </a:rPr>
                          <m:t>𝑣</m:t>
                        </m:r>
                      </m:e>
                      <m:sub>
                        <m:r>
                          <a:rPr lang="en-US" sz="1800" b="0" i="1">
                            <a:latin typeface="Cambria Math" panose="02040503050406030204" pitchFamily="18" charset="0"/>
                          </a:rPr>
                          <m:t>𝑑</m:t>
                        </m:r>
                      </m:sub>
                    </m:sSub>
                    <m:r>
                      <a:rPr lang="en-US" sz="1800" i="1">
                        <a:latin typeface="Cambria Math" panose="02040503050406030204" pitchFamily="18" charset="0"/>
                        <a:ea typeface="Cambria Math" panose="02040503050406030204" pitchFamily="18" charset="0"/>
                      </a:rPr>
                      <m:t>=</m:t>
                    </m:r>
                    <m:f>
                      <m:fPr>
                        <m:ctrlPr>
                          <a:rPr lang="en-US" sz="1800" i="1">
                            <a:latin typeface="Cambria Math"/>
                            <a:ea typeface="Cambria Math" panose="02040503050406030204" pitchFamily="18" charset="0"/>
                          </a:rPr>
                        </m:ctrlPr>
                      </m:fPr>
                      <m:num>
                        <m:r>
                          <a:rPr lang="en-US" sz="1800" b="0" i="1">
                            <a:latin typeface="Cambria Math" panose="02040503050406030204" pitchFamily="18" charset="0"/>
                            <a:ea typeface="Cambria Math" panose="02040503050406030204" pitchFamily="18" charset="0"/>
                          </a:rPr>
                          <m:t>𝑃</m:t>
                        </m:r>
                      </m:num>
                      <m:den>
                        <m:sSub>
                          <m:sSubPr>
                            <m:ctrlPr>
                              <a:rPr lang="en-US" sz="1800" i="1">
                                <a:latin typeface="Cambria Math"/>
                                <a:ea typeface="Cambria Math" panose="02040503050406030204" pitchFamily="18" charset="0"/>
                              </a:rPr>
                            </m:ctrlPr>
                          </m:sSubPr>
                          <m:e>
                            <m:r>
                              <a:rPr lang="en-US" sz="1800" b="0" i="1">
                                <a:latin typeface="Cambria Math" panose="02040503050406030204" pitchFamily="18" charset="0"/>
                                <a:ea typeface="Cambria Math" panose="02040503050406030204" pitchFamily="18" charset="0"/>
                              </a:rPr>
                              <m:t>𝑓</m:t>
                            </m:r>
                          </m:e>
                          <m:sub>
                            <m:r>
                              <a:rPr lang="en-US" sz="1800" b="0" i="1">
                                <a:latin typeface="Cambria Math" panose="02040503050406030204" pitchFamily="18" charset="0"/>
                                <a:ea typeface="Cambria Math" panose="02040503050406030204" pitchFamily="18" charset="0"/>
                              </a:rPr>
                              <m:t>𝑐𝑑</m:t>
                            </m:r>
                          </m:sub>
                        </m:sSub>
                        <m:sSub>
                          <m:sSubPr>
                            <m:ctrlPr>
                              <a:rPr lang="en-US" sz="1800" i="1">
                                <a:latin typeface="Cambria Math"/>
                                <a:ea typeface="Cambria Math" panose="02040503050406030204" pitchFamily="18" charset="0"/>
                              </a:rPr>
                            </m:ctrlPr>
                          </m:sSubPr>
                          <m:e>
                            <m:r>
                              <a:rPr lang="en-US" sz="1800" b="0" i="1">
                                <a:latin typeface="Cambria Math" panose="02040503050406030204" pitchFamily="18" charset="0"/>
                                <a:ea typeface="Cambria Math" panose="02040503050406030204" pitchFamily="18" charset="0"/>
                              </a:rPr>
                              <m:t>𝐴</m:t>
                            </m:r>
                          </m:e>
                          <m:sub>
                            <m:r>
                              <a:rPr lang="en-US" sz="1800" b="0" i="1">
                                <a:latin typeface="Cambria Math" panose="02040503050406030204" pitchFamily="18" charset="0"/>
                                <a:ea typeface="Cambria Math" panose="02040503050406030204" pitchFamily="18" charset="0"/>
                              </a:rPr>
                              <m:t>𝑐</m:t>
                            </m:r>
                          </m:sub>
                        </m:sSub>
                      </m:den>
                    </m:f>
                  </m:oMath>
                </m:oMathPara>
              </a14:m>
              <a:endParaRPr lang="en-US" sz="1100"/>
            </a:p>
          </xdr:txBody>
        </xdr:sp>
      </mc:Choice>
      <mc:Fallback xmlns="">
        <xdr:sp macro="" textlink="">
          <xdr:nvSpPr>
            <xdr:cNvPr id="53" name="TextBox 52"/>
            <xdr:cNvSpPr txBox="1"/>
          </xdr:nvSpPr>
          <xdr:spPr>
            <a:xfrm>
              <a:off x="3578225" y="32588200"/>
              <a:ext cx="1407582" cy="592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sz="1800" b="0" i="0">
                  <a:latin typeface="Cambria Math" panose="02040503050406030204" pitchFamily="18" charset="0"/>
                </a:rPr>
                <a:t>𝑣_𝑑</a:t>
              </a:r>
              <a:r>
                <a:rPr lang="en-US" sz="1800" i="0">
                  <a:latin typeface="Cambria Math" panose="02040503050406030204" pitchFamily="18" charset="0"/>
                  <a:ea typeface="Cambria Math" panose="02040503050406030204" pitchFamily="18" charset="0"/>
                </a:rPr>
                <a:t>=</a:t>
              </a:r>
              <a:r>
                <a:rPr lang="en-US" sz="1800" b="0" i="0">
                  <a:latin typeface="Cambria Math" panose="02040503050406030204" pitchFamily="18" charset="0"/>
                  <a:ea typeface="Cambria Math" panose="02040503050406030204" pitchFamily="18" charset="0"/>
                </a:rPr>
                <a:t>𝑃/(𝑓_𝑐𝑑 𝐴_𝑐 )</a:t>
              </a:r>
              <a:endParaRPr lang="en-US" sz="1100"/>
            </a:p>
          </xdr:txBody>
        </xdr:sp>
      </mc:Fallback>
    </mc:AlternateContent>
    <xdr:clientData/>
  </xdr:oneCellAnchor>
  <xdr:twoCellAnchor editAs="oneCell">
    <xdr:from>
      <xdr:col>2</xdr:col>
      <xdr:colOff>761999</xdr:colOff>
      <xdr:row>575</xdr:row>
      <xdr:rowOff>95251</xdr:rowOff>
    </xdr:from>
    <xdr:to>
      <xdr:col>5</xdr:col>
      <xdr:colOff>370415</xdr:colOff>
      <xdr:row>590</xdr:row>
      <xdr:rowOff>163017</xdr:rowOff>
    </xdr:to>
    <xdr:pic>
      <xdr:nvPicPr>
        <xdr:cNvPr id="2" name="Picture 1"/>
        <xdr:cNvPicPr>
          <a:picLocks noChangeAspect="1"/>
        </xdr:cNvPicPr>
      </xdr:nvPicPr>
      <xdr:blipFill>
        <a:blip xmlns:r="http://schemas.openxmlformats.org/officeDocument/2006/relationships" r:embed="rId35"/>
        <a:stretch>
          <a:fillRect/>
        </a:stretch>
      </xdr:blipFill>
      <xdr:spPr>
        <a:xfrm>
          <a:off x="1989666" y="116416668"/>
          <a:ext cx="2529416" cy="29252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3</xdr:col>
      <xdr:colOff>0</xdr:colOff>
      <xdr:row>597</xdr:row>
      <xdr:rowOff>0</xdr:rowOff>
    </xdr:from>
    <xdr:to>
      <xdr:col>6</xdr:col>
      <xdr:colOff>407024</xdr:colOff>
      <xdr:row>618</xdr:row>
      <xdr:rowOff>132833</xdr:rowOff>
    </xdr:to>
    <xdr:pic>
      <xdr:nvPicPr>
        <xdr:cNvPr id="55" name="Picture 54"/>
        <xdr:cNvPicPr>
          <a:picLocks noChangeAspect="1"/>
        </xdr:cNvPicPr>
      </xdr:nvPicPr>
      <xdr:blipFill>
        <a:blip xmlns:r="http://schemas.openxmlformats.org/officeDocument/2006/relationships" r:embed="rId36"/>
        <a:stretch>
          <a:fillRect/>
        </a:stretch>
      </xdr:blipFill>
      <xdr:spPr>
        <a:xfrm>
          <a:off x="1989667" y="120618250"/>
          <a:ext cx="3476190" cy="4133333"/>
        </a:xfrm>
        <a:prstGeom prst="rect">
          <a:avLst/>
        </a:prstGeom>
        <a:ln>
          <a:noFill/>
        </a:ln>
        <a:effectLst>
          <a:outerShdw blurRad="292100" dist="139700" dir="2700000" algn="tl" rotWithShape="0">
            <a:srgbClr val="333333">
              <a:alpha val="65000"/>
            </a:srgbClr>
          </a:outerShdw>
        </a:effectLst>
      </xdr:spPr>
    </xdr:pic>
    <xdr:clientData/>
  </xdr:twoCellAnchor>
  <mc:AlternateContent xmlns:mc="http://schemas.openxmlformats.org/markup-compatibility/2006">
    <mc:Choice xmlns:a14="http://schemas.microsoft.com/office/drawing/2010/main" Requires="a14">
      <xdr:twoCellAnchor>
        <xdr:from>
          <xdr:col>0</xdr:col>
          <xdr:colOff>266700</xdr:colOff>
          <xdr:row>0</xdr:row>
          <xdr:rowOff>152400</xdr:rowOff>
        </xdr:from>
        <xdr:to>
          <xdr:col>1</xdr:col>
          <xdr:colOff>552450</xdr:colOff>
          <xdr:row>1</xdr:row>
          <xdr:rowOff>228600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main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209550</xdr:colOff>
      <xdr:row>5</xdr:row>
      <xdr:rowOff>28575</xdr:rowOff>
    </xdr:from>
    <xdr:to>
      <xdr:col>8</xdr:col>
      <xdr:colOff>190121</xdr:colOff>
      <xdr:row>19</xdr:row>
      <xdr:rowOff>85384</xdr:rowOff>
    </xdr:to>
    <xdr:pic>
      <xdr:nvPicPr>
        <xdr:cNvPr id="2" name="Picture 1"/>
        <xdr:cNvPicPr>
          <a:picLocks noChangeAspect="1"/>
        </xdr:cNvPicPr>
      </xdr:nvPicPr>
      <xdr:blipFill>
        <a:blip xmlns:r="http://schemas.openxmlformats.org/officeDocument/2006/relationships" r:embed="rId1"/>
        <a:stretch>
          <a:fillRect/>
        </a:stretch>
      </xdr:blipFill>
      <xdr:spPr>
        <a:xfrm>
          <a:off x="2038350" y="1381125"/>
          <a:ext cx="3028571" cy="2723809"/>
        </a:xfrm>
        <a:prstGeom prst="rect">
          <a:avLst/>
        </a:prstGeom>
      </xdr:spPr>
    </xdr:pic>
    <xdr:clientData/>
  </xdr:twoCellAnchor>
  <xdr:twoCellAnchor editAs="oneCell">
    <xdr:from>
      <xdr:col>3</xdr:col>
      <xdr:colOff>114301</xdr:colOff>
      <xdr:row>21</xdr:row>
      <xdr:rowOff>38100</xdr:rowOff>
    </xdr:from>
    <xdr:to>
      <xdr:col>7</xdr:col>
      <xdr:colOff>590551</xdr:colOff>
      <xdr:row>43</xdr:row>
      <xdr:rowOff>112443</xdr:rowOff>
    </xdr:to>
    <xdr:pic>
      <xdr:nvPicPr>
        <xdr:cNvPr id="3" name="Picture 2"/>
        <xdr:cNvPicPr>
          <a:picLocks noChangeAspect="1"/>
        </xdr:cNvPicPr>
      </xdr:nvPicPr>
      <xdr:blipFill>
        <a:blip xmlns:r="http://schemas.openxmlformats.org/officeDocument/2006/relationships" r:embed="rId2"/>
        <a:stretch>
          <a:fillRect/>
        </a:stretch>
      </xdr:blipFill>
      <xdr:spPr>
        <a:xfrm>
          <a:off x="1943101" y="4286250"/>
          <a:ext cx="2914650" cy="4265343"/>
        </a:xfrm>
        <a:prstGeom prst="rect">
          <a:avLst/>
        </a:prstGeom>
      </xdr:spPr>
    </xdr:pic>
    <xdr:clientData/>
  </xdr:twoCellAnchor>
  <xdr:twoCellAnchor editAs="oneCell">
    <xdr:from>
      <xdr:col>3</xdr:col>
      <xdr:colOff>0</xdr:colOff>
      <xdr:row>47</xdr:row>
      <xdr:rowOff>85725</xdr:rowOff>
    </xdr:from>
    <xdr:to>
      <xdr:col>14</xdr:col>
      <xdr:colOff>361067</xdr:colOff>
      <xdr:row>70</xdr:row>
      <xdr:rowOff>85177</xdr:rowOff>
    </xdr:to>
    <xdr:pic>
      <xdr:nvPicPr>
        <xdr:cNvPr id="5" name="Picture 4"/>
        <xdr:cNvPicPr>
          <a:picLocks noChangeAspect="1"/>
        </xdr:cNvPicPr>
      </xdr:nvPicPr>
      <xdr:blipFill>
        <a:blip xmlns:r="http://schemas.openxmlformats.org/officeDocument/2006/relationships" r:embed="rId3"/>
        <a:stretch>
          <a:fillRect/>
        </a:stretch>
      </xdr:blipFill>
      <xdr:spPr>
        <a:xfrm>
          <a:off x="1828800" y="9629775"/>
          <a:ext cx="7066667" cy="4380952"/>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466725</xdr:colOff>
          <xdr:row>0</xdr:row>
          <xdr:rowOff>38100</xdr:rowOff>
        </xdr:from>
        <xdr:to>
          <xdr:col>6</xdr:col>
          <xdr:colOff>142875</xdr:colOff>
          <xdr:row>1</xdr:row>
          <xdr:rowOff>114300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main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3</xdr:col>
      <xdr:colOff>581025</xdr:colOff>
      <xdr:row>4</xdr:row>
      <xdr:rowOff>38100</xdr:rowOff>
    </xdr:from>
    <xdr:to>
      <xdr:col>9</xdr:col>
      <xdr:colOff>381000</xdr:colOff>
      <xdr:row>36</xdr:row>
      <xdr:rowOff>54146</xdr:rowOff>
    </xdr:to>
    <xdr:pic>
      <xdr:nvPicPr>
        <xdr:cNvPr id="2" name="Picture 1"/>
        <xdr:cNvPicPr>
          <a:picLocks noChangeAspect="1"/>
        </xdr:cNvPicPr>
      </xdr:nvPicPr>
      <xdr:blipFill>
        <a:blip xmlns:r="http://schemas.openxmlformats.org/officeDocument/2006/relationships" r:embed="rId1"/>
        <a:stretch>
          <a:fillRect/>
        </a:stretch>
      </xdr:blipFill>
      <xdr:spPr>
        <a:xfrm>
          <a:off x="2409825" y="952500"/>
          <a:ext cx="3457575" cy="6112046"/>
        </a:xfrm>
        <a:prstGeom prst="rect">
          <a:avLst/>
        </a:prstGeom>
      </xdr:spPr>
    </xdr:pic>
    <xdr:clientData/>
  </xdr:twoCellAnchor>
  <xdr:twoCellAnchor editAs="oneCell">
    <xdr:from>
      <xdr:col>4</xdr:col>
      <xdr:colOff>47625</xdr:colOff>
      <xdr:row>40</xdr:row>
      <xdr:rowOff>76200</xdr:rowOff>
    </xdr:from>
    <xdr:to>
      <xdr:col>10</xdr:col>
      <xdr:colOff>218596</xdr:colOff>
      <xdr:row>54</xdr:row>
      <xdr:rowOff>18724</xdr:rowOff>
    </xdr:to>
    <xdr:pic>
      <xdr:nvPicPr>
        <xdr:cNvPr id="3" name="Picture 2"/>
        <xdr:cNvPicPr>
          <a:picLocks noChangeAspect="1"/>
        </xdr:cNvPicPr>
      </xdr:nvPicPr>
      <xdr:blipFill>
        <a:blip xmlns:r="http://schemas.openxmlformats.org/officeDocument/2006/relationships" r:embed="rId2"/>
        <a:stretch>
          <a:fillRect/>
        </a:stretch>
      </xdr:blipFill>
      <xdr:spPr>
        <a:xfrm>
          <a:off x="2486025" y="7896225"/>
          <a:ext cx="3828571" cy="2609524"/>
        </a:xfrm>
        <a:prstGeom prst="rect">
          <a:avLst/>
        </a:prstGeom>
      </xdr:spPr>
    </xdr:pic>
    <xdr:clientData/>
  </xdr:twoCellAnchor>
  <xdr:twoCellAnchor editAs="oneCell">
    <xdr:from>
      <xdr:col>3</xdr:col>
      <xdr:colOff>19050</xdr:colOff>
      <xdr:row>57</xdr:row>
      <xdr:rowOff>47625</xdr:rowOff>
    </xdr:from>
    <xdr:to>
      <xdr:col>16</xdr:col>
      <xdr:colOff>351393</xdr:colOff>
      <xdr:row>82</xdr:row>
      <xdr:rowOff>94649</xdr:rowOff>
    </xdr:to>
    <xdr:pic>
      <xdr:nvPicPr>
        <xdr:cNvPr id="5" name="Picture 4"/>
        <xdr:cNvPicPr>
          <a:picLocks noChangeAspect="1"/>
        </xdr:cNvPicPr>
      </xdr:nvPicPr>
      <xdr:blipFill>
        <a:blip xmlns:r="http://schemas.openxmlformats.org/officeDocument/2006/relationships" r:embed="rId3"/>
        <a:stretch>
          <a:fillRect/>
        </a:stretch>
      </xdr:blipFill>
      <xdr:spPr>
        <a:xfrm>
          <a:off x="1847850" y="11153775"/>
          <a:ext cx="8257143" cy="4809524"/>
        </a:xfrm>
        <a:prstGeom prst="rect">
          <a:avLst/>
        </a:prstGeom>
      </xdr:spPr>
    </xdr:pic>
    <xdr:clientData/>
  </xdr:twoCellAnchor>
  <xdr:twoCellAnchor editAs="oneCell">
    <xdr:from>
      <xdr:col>3</xdr:col>
      <xdr:colOff>85725</xdr:colOff>
      <xdr:row>85</xdr:row>
      <xdr:rowOff>76200</xdr:rowOff>
    </xdr:from>
    <xdr:to>
      <xdr:col>9</xdr:col>
      <xdr:colOff>599554</xdr:colOff>
      <xdr:row>96</xdr:row>
      <xdr:rowOff>161652</xdr:rowOff>
    </xdr:to>
    <xdr:pic>
      <xdr:nvPicPr>
        <xdr:cNvPr id="6" name="Picture 5"/>
        <xdr:cNvPicPr>
          <a:picLocks noChangeAspect="1"/>
        </xdr:cNvPicPr>
      </xdr:nvPicPr>
      <xdr:blipFill>
        <a:blip xmlns:r="http://schemas.openxmlformats.org/officeDocument/2006/relationships" r:embed="rId4"/>
        <a:stretch>
          <a:fillRect/>
        </a:stretch>
      </xdr:blipFill>
      <xdr:spPr>
        <a:xfrm>
          <a:off x="1914525" y="16563975"/>
          <a:ext cx="4171429" cy="218095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371475</xdr:colOff>
          <xdr:row>0</xdr:row>
          <xdr:rowOff>66675</xdr:rowOff>
        </xdr:from>
        <xdr:to>
          <xdr:col>2</xdr:col>
          <xdr:colOff>47625</xdr:colOff>
          <xdr:row>1</xdr:row>
          <xdr:rowOff>142875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main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38100</xdr:colOff>
      <xdr:row>7</xdr:row>
      <xdr:rowOff>15528</xdr:rowOff>
    </xdr:from>
    <xdr:to>
      <xdr:col>14</xdr:col>
      <xdr:colOff>151267</xdr:colOff>
      <xdr:row>28</xdr:row>
      <xdr:rowOff>8887</xdr:rowOff>
    </xdr:to>
    <xdr:pic>
      <xdr:nvPicPr>
        <xdr:cNvPr id="2" name="Picture 1"/>
        <xdr:cNvPicPr>
          <a:picLocks noChangeAspect="1"/>
        </xdr:cNvPicPr>
      </xdr:nvPicPr>
      <xdr:blipFill>
        <a:blip xmlns:r="http://schemas.openxmlformats.org/officeDocument/2006/relationships" r:embed="rId1"/>
        <a:stretch>
          <a:fillRect/>
        </a:stretch>
      </xdr:blipFill>
      <xdr:spPr>
        <a:xfrm>
          <a:off x="1257300" y="1549053"/>
          <a:ext cx="8971417" cy="5051134"/>
        </a:xfrm>
        <a:prstGeom prst="rect">
          <a:avLst/>
        </a:prstGeom>
      </xdr:spPr>
    </xdr:pic>
    <xdr:clientData/>
  </xdr:twoCellAnchor>
  <xdr:oneCellAnchor>
    <xdr:from>
      <xdr:col>2</xdr:col>
      <xdr:colOff>66675</xdr:colOff>
      <xdr:row>212</xdr:row>
      <xdr:rowOff>114300</xdr:rowOff>
    </xdr:from>
    <xdr:ext cx="736612" cy="526041"/>
    <mc:AlternateContent xmlns:mc="http://schemas.openxmlformats.org/markup-compatibility/2006" xmlns:a14="http://schemas.microsoft.com/office/drawing/2010/main">
      <mc:Choice Requires="a14">
        <xdr:sp macro="" textlink="">
          <xdr:nvSpPr>
            <xdr:cNvPr id="5" name="TextBox 4"/>
            <xdr:cNvSpPr txBox="1"/>
          </xdr:nvSpPr>
          <xdr:spPr>
            <a:xfrm>
              <a:off x="1285875" y="49377600"/>
              <a:ext cx="736612" cy="5260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800" i="1">
                            <a:latin typeface="Cambria Math"/>
                          </a:rPr>
                        </m:ctrlPr>
                      </m:fPr>
                      <m:num>
                        <m:sSub>
                          <m:sSubPr>
                            <m:ctrlPr>
                              <a:rPr lang="en-US" sz="1800" i="1">
                                <a:latin typeface="Cambria Math"/>
                              </a:rPr>
                            </m:ctrlPr>
                          </m:sSubPr>
                          <m:e>
                            <m:r>
                              <a:rPr lang="en-US" sz="1800" b="0" i="1">
                                <a:latin typeface="Cambria Math" panose="02040503050406030204" pitchFamily="18" charset="0"/>
                              </a:rPr>
                              <m:t>𝑑</m:t>
                            </m:r>
                          </m:e>
                          <m:sub>
                            <m:r>
                              <a:rPr lang="en-US" sz="1800" b="0" i="1">
                                <a:latin typeface="Cambria Math" panose="02040503050406030204" pitchFamily="18" charset="0"/>
                              </a:rPr>
                              <m:t>𝑟</m:t>
                            </m:r>
                          </m:sub>
                        </m:sSub>
                      </m:num>
                      <m:den>
                        <m:r>
                          <a:rPr lang="en-US" sz="1800" b="0" i="1">
                            <a:latin typeface="Cambria Math" panose="02040503050406030204" pitchFamily="18" charset="0"/>
                          </a:rPr>
                          <m:t>h</m:t>
                        </m:r>
                      </m:den>
                    </m:f>
                    <m:r>
                      <a:rPr lang="en-US" sz="1800" i="1">
                        <a:latin typeface="Cambria Math" panose="02040503050406030204" pitchFamily="18" charset="0"/>
                        <a:ea typeface="Cambria Math" panose="02040503050406030204" pitchFamily="18" charset="0"/>
                      </a:rPr>
                      <m:t>≤</m:t>
                    </m:r>
                    <m:f>
                      <m:fPr>
                        <m:ctrlPr>
                          <a:rPr lang="en-US" sz="1800" i="1">
                            <a:latin typeface="Cambria Math"/>
                            <a:ea typeface="Cambria Math" panose="02040503050406030204" pitchFamily="18" charset="0"/>
                          </a:rPr>
                        </m:ctrlPr>
                      </m:fPr>
                      <m:num>
                        <m:r>
                          <a:rPr lang="en-US" sz="1800" b="0" i="1">
                            <a:latin typeface="Cambria Math" panose="02040503050406030204" pitchFamily="18" charset="0"/>
                            <a:ea typeface="Cambria Math" panose="02040503050406030204" pitchFamily="18" charset="0"/>
                          </a:rPr>
                          <m:t>𝛼</m:t>
                        </m:r>
                      </m:num>
                      <m:den>
                        <m:r>
                          <a:rPr lang="en-US" sz="1800" b="0" i="1">
                            <a:latin typeface="Cambria Math" panose="02040503050406030204" pitchFamily="18" charset="0"/>
                            <a:ea typeface="Cambria Math" panose="02040503050406030204" pitchFamily="18" charset="0"/>
                          </a:rPr>
                          <m:t>𝑣</m:t>
                        </m:r>
                      </m:den>
                    </m:f>
                  </m:oMath>
                </m:oMathPara>
              </a14:m>
              <a:endParaRPr lang="en-US" sz="1800"/>
            </a:p>
          </xdr:txBody>
        </xdr:sp>
      </mc:Choice>
      <mc:Fallback xmlns="">
        <xdr:sp macro="" textlink="">
          <xdr:nvSpPr>
            <xdr:cNvPr id="5" name="TextBox 4"/>
            <xdr:cNvSpPr txBox="1"/>
          </xdr:nvSpPr>
          <xdr:spPr>
            <a:xfrm>
              <a:off x="1285875" y="49377600"/>
              <a:ext cx="736612" cy="5260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800" b="0" i="0">
                  <a:latin typeface="Cambria Math" panose="02040503050406030204" pitchFamily="18" charset="0"/>
                </a:rPr>
                <a:t>𝑑_𝑟/ℎ</a:t>
              </a:r>
              <a:r>
                <a:rPr lang="en-US" sz="1800" i="0">
                  <a:latin typeface="Cambria Math" panose="02040503050406030204" pitchFamily="18" charset="0"/>
                  <a:ea typeface="Cambria Math" panose="02040503050406030204" pitchFamily="18" charset="0"/>
                </a:rPr>
                <a:t>≤</a:t>
              </a:r>
              <a:r>
                <a:rPr lang="en-US" sz="1800" b="0" i="0">
                  <a:latin typeface="Cambria Math" panose="02040503050406030204" pitchFamily="18" charset="0"/>
                  <a:ea typeface="Cambria Math" panose="02040503050406030204" pitchFamily="18" charset="0"/>
                </a:rPr>
                <a:t>𝛼/𝑣</a:t>
              </a:r>
              <a:endParaRPr lang="en-US" sz="1800"/>
            </a:p>
          </xdr:txBody>
        </xdr:sp>
      </mc:Fallback>
    </mc:AlternateContent>
    <xdr:clientData/>
  </xdr:oneCellAnchor>
  <xdr:oneCellAnchor>
    <xdr:from>
      <xdr:col>2</xdr:col>
      <xdr:colOff>238124</xdr:colOff>
      <xdr:row>143</xdr:row>
      <xdr:rowOff>161924</xdr:rowOff>
    </xdr:from>
    <xdr:ext cx="1724025" cy="509114"/>
    <mc:AlternateContent xmlns:mc="http://schemas.openxmlformats.org/markup-compatibility/2006" xmlns:a14="http://schemas.microsoft.com/office/drawing/2010/main">
      <mc:Choice Requires="a14">
        <xdr:sp macro="" textlink="">
          <xdr:nvSpPr>
            <xdr:cNvPr id="6" name="TextBox 5"/>
            <xdr:cNvSpPr txBox="1"/>
          </xdr:nvSpPr>
          <xdr:spPr>
            <a:xfrm>
              <a:off x="1457324" y="34166174"/>
              <a:ext cx="1724025" cy="5091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600" i="1">
                        <a:latin typeface="Cambria Math" panose="02040503050406030204" pitchFamily="18" charset="0"/>
                        <a:ea typeface="Cambria Math" panose="02040503050406030204" pitchFamily="18" charset="0"/>
                      </a:rPr>
                      <m:t>𝜃</m:t>
                    </m:r>
                    <m:r>
                      <a:rPr lang="en-US" sz="1600" i="1">
                        <a:latin typeface="Cambria Math" panose="02040503050406030204" pitchFamily="18" charset="0"/>
                        <a:ea typeface="Cambria Math" panose="02040503050406030204" pitchFamily="18" charset="0"/>
                      </a:rPr>
                      <m:t>=</m:t>
                    </m:r>
                    <m:f>
                      <m:fPr>
                        <m:ctrlPr>
                          <a:rPr lang="en-US" sz="1600" i="1">
                            <a:latin typeface="Cambria Math"/>
                            <a:ea typeface="Cambria Math" panose="02040503050406030204" pitchFamily="18" charset="0"/>
                          </a:rPr>
                        </m:ctrlPr>
                      </m:fPr>
                      <m:num>
                        <m:sSub>
                          <m:sSubPr>
                            <m:ctrlPr>
                              <a:rPr lang="en-US" sz="1600" i="1">
                                <a:latin typeface="Cambria Math"/>
                                <a:ea typeface="Cambria Math" panose="02040503050406030204" pitchFamily="18" charset="0"/>
                              </a:rPr>
                            </m:ctrlPr>
                          </m:sSubPr>
                          <m:e>
                            <m:r>
                              <a:rPr lang="en-US" sz="1600" b="0" i="1">
                                <a:latin typeface="Cambria Math" panose="02040503050406030204" pitchFamily="18" charset="0"/>
                                <a:ea typeface="Cambria Math" panose="02040503050406030204" pitchFamily="18" charset="0"/>
                              </a:rPr>
                              <m:t>𝑃</m:t>
                            </m:r>
                          </m:e>
                          <m:sub>
                            <m:r>
                              <a:rPr lang="en-US" sz="1600" b="0" i="1">
                                <a:latin typeface="Cambria Math" panose="02040503050406030204" pitchFamily="18" charset="0"/>
                                <a:ea typeface="Cambria Math" panose="02040503050406030204" pitchFamily="18" charset="0"/>
                              </a:rPr>
                              <m:t>𝑡𝑜𝑡</m:t>
                            </m:r>
                          </m:sub>
                        </m:sSub>
                        <m:r>
                          <a:rPr lang="en-US" sz="1600" b="0" i="1">
                            <a:latin typeface="Cambria Math" panose="02040503050406030204" pitchFamily="18" charset="0"/>
                            <a:ea typeface="Cambria Math" panose="02040503050406030204" pitchFamily="18" charset="0"/>
                          </a:rPr>
                          <m:t>.</m:t>
                        </m:r>
                        <m:sSub>
                          <m:sSubPr>
                            <m:ctrlPr>
                              <a:rPr lang="en-US" sz="1600" b="0" i="1">
                                <a:latin typeface="Cambria Math"/>
                                <a:ea typeface="Cambria Math" panose="02040503050406030204" pitchFamily="18" charset="0"/>
                              </a:rPr>
                            </m:ctrlPr>
                          </m:sSub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𝑟</m:t>
                            </m:r>
                          </m:sub>
                        </m:sSub>
                      </m:num>
                      <m:den>
                        <m:sSub>
                          <m:sSubPr>
                            <m:ctrlPr>
                              <a:rPr lang="en-US" sz="1600" i="1">
                                <a:latin typeface="Cambria Math"/>
                                <a:ea typeface="Cambria Math" panose="02040503050406030204" pitchFamily="18" charset="0"/>
                              </a:rPr>
                            </m:ctrlPr>
                          </m:sSubPr>
                          <m:e>
                            <m:r>
                              <a:rPr lang="en-US" sz="1600" b="0" i="1">
                                <a:latin typeface="Cambria Math" panose="02040503050406030204" pitchFamily="18" charset="0"/>
                                <a:ea typeface="Cambria Math" panose="02040503050406030204" pitchFamily="18" charset="0"/>
                              </a:rPr>
                              <m:t>𝑉</m:t>
                            </m:r>
                          </m:e>
                          <m:sub>
                            <m:r>
                              <a:rPr lang="en-US" sz="1600" b="0" i="1">
                                <a:latin typeface="Cambria Math" panose="02040503050406030204" pitchFamily="18" charset="0"/>
                                <a:ea typeface="Cambria Math" panose="02040503050406030204" pitchFamily="18" charset="0"/>
                              </a:rPr>
                              <m:t>𝑡𝑜𝑡</m:t>
                            </m:r>
                          </m:sub>
                        </m:sSub>
                        <m:r>
                          <a:rPr lang="en-US" sz="1600" b="0" i="1">
                            <a:latin typeface="Cambria Math" panose="02040503050406030204" pitchFamily="18" charset="0"/>
                            <a:ea typeface="Cambria Math" panose="02040503050406030204" pitchFamily="18" charset="0"/>
                          </a:rPr>
                          <m:t> . </m:t>
                        </m:r>
                        <m:r>
                          <a:rPr lang="en-US" sz="1600" b="0" i="1">
                            <a:latin typeface="Cambria Math" panose="02040503050406030204" pitchFamily="18" charset="0"/>
                            <a:ea typeface="Cambria Math" panose="02040503050406030204" pitchFamily="18" charset="0"/>
                          </a:rPr>
                          <m:t>h</m:t>
                        </m:r>
                      </m:den>
                    </m:f>
                  </m:oMath>
                </m:oMathPara>
              </a14:m>
              <a:endParaRPr lang="en-US" sz="1100"/>
            </a:p>
          </xdr:txBody>
        </xdr:sp>
      </mc:Choice>
      <mc:Fallback xmlns="">
        <xdr:sp macro="" textlink="">
          <xdr:nvSpPr>
            <xdr:cNvPr id="6" name="TextBox 5"/>
            <xdr:cNvSpPr txBox="1"/>
          </xdr:nvSpPr>
          <xdr:spPr>
            <a:xfrm>
              <a:off x="1457324" y="34166174"/>
              <a:ext cx="1724025" cy="5091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600" i="0">
                  <a:latin typeface="Cambria Math" panose="02040503050406030204" pitchFamily="18" charset="0"/>
                  <a:ea typeface="Cambria Math" panose="02040503050406030204" pitchFamily="18" charset="0"/>
                </a:rPr>
                <a:t>𝜃=(</a:t>
              </a:r>
              <a:r>
                <a:rPr lang="en-US" sz="1600" b="0" i="0">
                  <a:latin typeface="Cambria Math" panose="02040503050406030204" pitchFamily="18" charset="0"/>
                  <a:ea typeface="Cambria Math" panose="02040503050406030204" pitchFamily="18" charset="0"/>
                </a:rPr>
                <a:t>𝑃_𝑡𝑜𝑡.𝑑_𝑟)/(𝑉_𝑡𝑜𝑡  . ℎ)</a:t>
              </a:r>
              <a:endParaRPr lang="en-US" sz="1100"/>
            </a:p>
          </xdr:txBody>
        </xdr:sp>
      </mc:Fallback>
    </mc:AlternateContent>
    <xdr:clientData/>
  </xdr:oneCellAnchor>
  <xdr:oneCellAnchor>
    <xdr:from>
      <xdr:col>5</xdr:col>
      <xdr:colOff>447675</xdr:colOff>
      <xdr:row>151</xdr:row>
      <xdr:rowOff>28575</xdr:rowOff>
    </xdr:from>
    <xdr:ext cx="866776" cy="314325"/>
    <mc:AlternateContent xmlns:mc="http://schemas.openxmlformats.org/markup-compatibility/2006" xmlns:a14="http://schemas.microsoft.com/office/drawing/2010/main">
      <mc:Choice Requires="a14">
        <xdr:sp macro="" textlink="">
          <xdr:nvSpPr>
            <xdr:cNvPr id="7" name="TextBox 6"/>
            <xdr:cNvSpPr txBox="1"/>
          </xdr:nvSpPr>
          <xdr:spPr>
            <a:xfrm>
              <a:off x="4219575" y="35899725"/>
              <a:ext cx="866776"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US" sz="1400" i="1">
                            <a:latin typeface="Cambria Math"/>
                          </a:rPr>
                        </m:ctrlPr>
                      </m:sSubPr>
                      <m:e>
                        <m:r>
                          <a:rPr lang="en-US" sz="1400" b="0" i="1">
                            <a:latin typeface="Cambria Math" panose="02040503050406030204" pitchFamily="18" charset="0"/>
                          </a:rPr>
                          <m:t>𝑑</m:t>
                        </m:r>
                      </m:e>
                      <m:sub>
                        <m:r>
                          <a:rPr lang="en-US" sz="1400" b="0" i="1">
                            <a:latin typeface="Cambria Math" panose="02040503050406030204" pitchFamily="18" charset="0"/>
                          </a:rPr>
                          <m:t>𝑠</m:t>
                        </m:r>
                      </m:sub>
                    </m:sSub>
                    <m:r>
                      <a:rPr lang="en-US" sz="1400" i="1">
                        <a:latin typeface="Cambria Math" panose="02040503050406030204" pitchFamily="18" charset="0"/>
                        <a:ea typeface="Cambria Math" panose="02040503050406030204" pitchFamily="18" charset="0"/>
                      </a:rPr>
                      <m:t>=</m:t>
                    </m:r>
                    <m:r>
                      <a:rPr lang="en-US" sz="1400" b="0" i="1">
                        <a:latin typeface="Cambria Math" panose="02040503050406030204" pitchFamily="18" charset="0"/>
                        <a:ea typeface="Cambria Math" panose="02040503050406030204" pitchFamily="18" charset="0"/>
                      </a:rPr>
                      <m:t> </m:t>
                    </m:r>
                    <m:sSub>
                      <m:sSubPr>
                        <m:ctrlPr>
                          <a:rPr lang="en-US" sz="1400" b="0" i="1">
                            <a:latin typeface="Cambria Math"/>
                            <a:ea typeface="Cambria Math" panose="02040503050406030204" pitchFamily="18" charset="0"/>
                          </a:rPr>
                        </m:ctrlPr>
                      </m:sSubPr>
                      <m:e>
                        <m:r>
                          <a:rPr lang="en-US" sz="1400" b="0" i="1">
                            <a:latin typeface="Cambria Math" panose="02040503050406030204" pitchFamily="18" charset="0"/>
                            <a:ea typeface="Cambria Math" panose="02040503050406030204" pitchFamily="18" charset="0"/>
                          </a:rPr>
                          <m:t>𝑞</m:t>
                        </m:r>
                      </m:e>
                      <m:sub>
                        <m:r>
                          <a:rPr lang="en-US" sz="1400" b="0" i="1">
                            <a:latin typeface="Cambria Math" panose="02040503050406030204" pitchFamily="18" charset="0"/>
                            <a:ea typeface="Cambria Math" panose="02040503050406030204" pitchFamily="18" charset="0"/>
                          </a:rPr>
                          <m:t>𝑑</m:t>
                        </m:r>
                      </m:sub>
                    </m:sSub>
                    <m:sSub>
                      <m:sSubPr>
                        <m:ctrlPr>
                          <a:rPr lang="en-US" sz="1400" b="0" i="1">
                            <a:latin typeface="Cambria Math"/>
                            <a:ea typeface="Cambria Math" panose="02040503050406030204" pitchFamily="18" charset="0"/>
                          </a:rPr>
                        </m:ctrlPr>
                      </m:sSubPr>
                      <m:e>
                        <m:r>
                          <a:rPr lang="en-US" sz="1400" b="0" i="1">
                            <a:latin typeface="Cambria Math" panose="02040503050406030204" pitchFamily="18" charset="0"/>
                            <a:ea typeface="Cambria Math" panose="02040503050406030204" pitchFamily="18" charset="0"/>
                          </a:rPr>
                          <m:t>𝑑</m:t>
                        </m:r>
                      </m:e>
                      <m:sub>
                        <m:r>
                          <a:rPr lang="en-US" sz="1400" b="0" i="1">
                            <a:latin typeface="Cambria Math" panose="02040503050406030204" pitchFamily="18" charset="0"/>
                            <a:ea typeface="Cambria Math" panose="02040503050406030204" pitchFamily="18" charset="0"/>
                          </a:rPr>
                          <m:t>𝑒</m:t>
                        </m:r>
                      </m:sub>
                    </m:sSub>
                  </m:oMath>
                </m:oMathPara>
              </a14:m>
              <a:endParaRPr lang="en-US" sz="1400"/>
            </a:p>
          </xdr:txBody>
        </xdr:sp>
      </mc:Choice>
      <mc:Fallback xmlns="">
        <xdr:sp macro="" textlink="">
          <xdr:nvSpPr>
            <xdr:cNvPr id="7" name="TextBox 6"/>
            <xdr:cNvSpPr txBox="1"/>
          </xdr:nvSpPr>
          <xdr:spPr>
            <a:xfrm>
              <a:off x="4219575" y="35899725"/>
              <a:ext cx="866776"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sz="1400" b="0" i="0">
                  <a:latin typeface="Cambria Math" panose="02040503050406030204" pitchFamily="18" charset="0"/>
                </a:rPr>
                <a:t>𝑑_𝑠</a:t>
              </a:r>
              <a:r>
                <a:rPr lang="en-US" sz="1400" i="0">
                  <a:latin typeface="Cambria Math" panose="02040503050406030204" pitchFamily="18" charset="0"/>
                  <a:ea typeface="Cambria Math" panose="02040503050406030204" pitchFamily="18" charset="0"/>
                </a:rPr>
                <a:t>=</a:t>
              </a:r>
              <a:r>
                <a:rPr lang="en-US" sz="1400" b="0" i="0">
                  <a:latin typeface="Cambria Math" panose="02040503050406030204" pitchFamily="18" charset="0"/>
                  <a:ea typeface="Cambria Math" panose="02040503050406030204" pitchFamily="18" charset="0"/>
                </a:rPr>
                <a:t> 𝑞_𝑑 𝑑_𝑒</a:t>
              </a:r>
              <a:endParaRPr lang="en-US" sz="1400"/>
            </a:p>
          </xdr:txBody>
        </xdr:sp>
      </mc:Fallback>
    </mc:AlternateContent>
    <xdr:clientData/>
  </xdr:oneCellAnchor>
  <mc:AlternateContent xmlns:mc="http://schemas.openxmlformats.org/markup-compatibility/2006">
    <mc:Choice xmlns:a14="http://schemas.microsoft.com/office/drawing/2010/main" Requires="a14">
      <xdr:twoCellAnchor>
        <xdr:from>
          <xdr:col>0</xdr:col>
          <xdr:colOff>257175</xdr:colOff>
          <xdr:row>0</xdr:row>
          <xdr:rowOff>47625</xdr:rowOff>
        </xdr:from>
        <xdr:to>
          <xdr:col>1</xdr:col>
          <xdr:colOff>542925</xdr:colOff>
          <xdr:row>1</xdr:row>
          <xdr:rowOff>123825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main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19051</xdr:colOff>
      <xdr:row>4</xdr:row>
      <xdr:rowOff>28576</xdr:rowOff>
    </xdr:from>
    <xdr:to>
      <xdr:col>11</xdr:col>
      <xdr:colOff>361951</xdr:colOff>
      <xdr:row>32</xdr:row>
      <xdr:rowOff>165024</xdr:rowOff>
    </xdr:to>
    <xdr:pic>
      <xdr:nvPicPr>
        <xdr:cNvPr id="3" name="Picture 2"/>
        <xdr:cNvPicPr>
          <a:picLocks noChangeAspect="1"/>
        </xdr:cNvPicPr>
      </xdr:nvPicPr>
      <xdr:blipFill>
        <a:blip xmlns:r="http://schemas.openxmlformats.org/officeDocument/2006/relationships" r:embed="rId1"/>
        <a:stretch>
          <a:fillRect/>
        </a:stretch>
      </xdr:blipFill>
      <xdr:spPr>
        <a:xfrm>
          <a:off x="628651" y="1047751"/>
          <a:ext cx="6438900" cy="5470448"/>
        </a:xfrm>
        <a:prstGeom prst="rect">
          <a:avLst/>
        </a:prstGeom>
      </xdr:spPr>
    </xdr:pic>
    <xdr:clientData/>
  </xdr:twoCellAnchor>
  <xdr:twoCellAnchor>
    <xdr:from>
      <xdr:col>7</xdr:col>
      <xdr:colOff>0</xdr:colOff>
      <xdr:row>21</xdr:row>
      <xdr:rowOff>123825</xdr:rowOff>
    </xdr:from>
    <xdr:to>
      <xdr:col>12</xdr:col>
      <xdr:colOff>0</xdr:colOff>
      <xdr:row>21</xdr:row>
      <xdr:rowOff>123825</xdr:rowOff>
    </xdr:to>
    <xdr:cxnSp macro="">
      <xdr:nvCxnSpPr>
        <xdr:cNvPr id="5" name="Straight Arrow Connector 4"/>
        <xdr:cNvCxnSpPr/>
      </xdr:nvCxnSpPr>
      <xdr:spPr>
        <a:xfrm>
          <a:off x="4267200" y="4381500"/>
          <a:ext cx="3048000" cy="0"/>
        </a:xfrm>
        <a:prstGeom prst="straightConnector1">
          <a:avLst/>
        </a:prstGeom>
        <a:ln>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1</xdr:colOff>
      <xdr:row>37</xdr:row>
      <xdr:rowOff>1</xdr:rowOff>
    </xdr:from>
    <xdr:to>
      <xdr:col>11</xdr:col>
      <xdr:colOff>323851</xdr:colOff>
      <xdr:row>65</xdr:row>
      <xdr:rowOff>120265</xdr:rowOff>
    </xdr:to>
    <xdr:pic>
      <xdr:nvPicPr>
        <xdr:cNvPr id="6" name="Picture 5"/>
        <xdr:cNvPicPr>
          <a:picLocks noChangeAspect="1"/>
        </xdr:cNvPicPr>
      </xdr:nvPicPr>
      <xdr:blipFill>
        <a:blip xmlns:r="http://schemas.openxmlformats.org/officeDocument/2006/relationships" r:embed="rId2"/>
        <a:stretch>
          <a:fillRect/>
        </a:stretch>
      </xdr:blipFill>
      <xdr:spPr>
        <a:xfrm>
          <a:off x="609601" y="7353301"/>
          <a:ext cx="6419850" cy="5454264"/>
        </a:xfrm>
        <a:prstGeom prst="rect">
          <a:avLst/>
        </a:prstGeom>
      </xdr:spPr>
    </xdr:pic>
    <xdr:clientData/>
  </xdr:twoCellAnchor>
  <xdr:twoCellAnchor editAs="oneCell">
    <xdr:from>
      <xdr:col>0</xdr:col>
      <xdr:colOff>533400</xdr:colOff>
      <xdr:row>68</xdr:row>
      <xdr:rowOff>180975</xdr:rowOff>
    </xdr:from>
    <xdr:to>
      <xdr:col>8</xdr:col>
      <xdr:colOff>416461</xdr:colOff>
      <xdr:row>86</xdr:row>
      <xdr:rowOff>76200</xdr:rowOff>
    </xdr:to>
    <xdr:pic>
      <xdr:nvPicPr>
        <xdr:cNvPr id="7" name="Picture 6"/>
        <xdr:cNvPicPr>
          <a:picLocks noChangeAspect="1"/>
        </xdr:cNvPicPr>
      </xdr:nvPicPr>
      <xdr:blipFill>
        <a:blip xmlns:r="http://schemas.openxmlformats.org/officeDocument/2006/relationships" r:embed="rId3"/>
        <a:stretch>
          <a:fillRect/>
        </a:stretch>
      </xdr:blipFill>
      <xdr:spPr>
        <a:xfrm>
          <a:off x="533400" y="13487400"/>
          <a:ext cx="4759861" cy="3324225"/>
        </a:xfrm>
        <a:prstGeom prst="rect">
          <a:avLst/>
        </a:prstGeom>
      </xdr:spPr>
    </xdr:pic>
    <xdr:clientData/>
  </xdr:twoCellAnchor>
  <xdr:twoCellAnchor editAs="oneCell">
    <xdr:from>
      <xdr:col>9</xdr:col>
      <xdr:colOff>333375</xdr:colOff>
      <xdr:row>68</xdr:row>
      <xdr:rowOff>152401</xdr:rowOff>
    </xdr:from>
    <xdr:to>
      <xdr:col>17</xdr:col>
      <xdr:colOff>114300</xdr:colOff>
      <xdr:row>85</xdr:row>
      <xdr:rowOff>172051</xdr:rowOff>
    </xdr:to>
    <xdr:pic>
      <xdr:nvPicPr>
        <xdr:cNvPr id="9" name="Picture 8"/>
        <xdr:cNvPicPr>
          <a:picLocks noChangeAspect="1"/>
        </xdr:cNvPicPr>
      </xdr:nvPicPr>
      <xdr:blipFill>
        <a:blip xmlns:r="http://schemas.openxmlformats.org/officeDocument/2006/relationships" r:embed="rId4"/>
        <a:stretch>
          <a:fillRect/>
        </a:stretch>
      </xdr:blipFill>
      <xdr:spPr>
        <a:xfrm>
          <a:off x="5819775" y="13458826"/>
          <a:ext cx="4657725" cy="3258150"/>
        </a:xfrm>
        <a:prstGeom prst="rect">
          <a:avLst/>
        </a:prstGeom>
      </xdr:spPr>
    </xdr:pic>
    <xdr:clientData/>
  </xdr:twoCellAnchor>
  <xdr:twoCellAnchor>
    <xdr:from>
      <xdr:col>8</xdr:col>
      <xdr:colOff>276225</xdr:colOff>
      <xdr:row>77</xdr:row>
      <xdr:rowOff>171450</xdr:rowOff>
    </xdr:from>
    <xdr:to>
      <xdr:col>9</xdr:col>
      <xdr:colOff>457200</xdr:colOff>
      <xdr:row>80</xdr:row>
      <xdr:rowOff>114300</xdr:rowOff>
    </xdr:to>
    <xdr:sp macro="" textlink="">
      <xdr:nvSpPr>
        <xdr:cNvPr id="10" name="Right Arrow 9"/>
        <xdr:cNvSpPr/>
      </xdr:nvSpPr>
      <xdr:spPr>
        <a:xfrm>
          <a:off x="5153025" y="15192375"/>
          <a:ext cx="790575" cy="5143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38100</xdr:colOff>
      <xdr:row>94</xdr:row>
      <xdr:rowOff>28575</xdr:rowOff>
    </xdr:from>
    <xdr:to>
      <xdr:col>8</xdr:col>
      <xdr:colOff>209148</xdr:colOff>
      <xdr:row>102</xdr:row>
      <xdr:rowOff>9337</xdr:rowOff>
    </xdr:to>
    <xdr:pic>
      <xdr:nvPicPr>
        <xdr:cNvPr id="2" name="Picture 1"/>
        <xdr:cNvPicPr>
          <a:picLocks noChangeAspect="1"/>
        </xdr:cNvPicPr>
      </xdr:nvPicPr>
      <xdr:blipFill>
        <a:blip xmlns:r="http://schemas.openxmlformats.org/officeDocument/2006/relationships" r:embed="rId5"/>
        <a:stretch>
          <a:fillRect/>
        </a:stretch>
      </xdr:blipFill>
      <xdr:spPr>
        <a:xfrm>
          <a:off x="1866900" y="18383250"/>
          <a:ext cx="3219048" cy="150476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0</xdr:row>
          <xdr:rowOff>114300</xdr:rowOff>
        </xdr:from>
        <xdr:to>
          <xdr:col>1</xdr:col>
          <xdr:colOff>476250</xdr:colOff>
          <xdr:row>1</xdr:row>
          <xdr:rowOff>190500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main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omments" Target="../comments1.xml"/><Relationship Id="rId2" Type="http://schemas.openxmlformats.org/officeDocument/2006/relationships/hyperlink" Target="file:///C:\Users\User\Downloads\ESEN%202014\EBCS_01\EBCS%20EN%201990%202014_VersionFinal_SECURED.pdf" TargetMode="External"/><Relationship Id="rId1" Type="http://schemas.openxmlformats.org/officeDocument/2006/relationships/hyperlink" Target="file:///C:\Users\User\Downloads\ESEN%202014\EBCS_01\EBCS%20EN%201991%201.1%202014_Densities%20Final_SECURED.pdf" TargetMode="External"/><Relationship Id="rId6" Type="http://schemas.openxmlformats.org/officeDocument/2006/relationships/ctrlProp" Target="../ctrlProps/ctrlProp10.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3" Type="http://schemas.openxmlformats.org/officeDocument/2006/relationships/hyperlink" Target="file:///C:\Users\User\Downloads\ESEN%202014\EBCS_02\EBCS%20EN%201992-1-1_SECURED.pdf" TargetMode="External"/><Relationship Id="rId18" Type="http://schemas.openxmlformats.org/officeDocument/2006/relationships/hyperlink" Target="file:///C:\Users\User\Downloads\ESEN%202014\EBCS_08\EBCS-8Secured.pdf" TargetMode="External"/><Relationship Id="rId26" Type="http://schemas.openxmlformats.org/officeDocument/2006/relationships/hyperlink" Target="file:///C:\Users\User\Downloads\ESEN%202014\EBCS_08\EBCS-8Secured.pdf" TargetMode="External"/><Relationship Id="rId39" Type="http://schemas.openxmlformats.org/officeDocument/2006/relationships/hyperlink" Target="file:///C:\Users\User\Downloads\ESEN%202014\EBCS_02\Eurocode%202%20Part%201,2%20-%20prEN%201992-1-2-2004.pdf" TargetMode="External"/><Relationship Id="rId21" Type="http://schemas.openxmlformats.org/officeDocument/2006/relationships/hyperlink" Target="file:///C:\Users\User\Downloads\ESEN%202014\EBCS_02\EBCS%20EN%201992-1-1_SECURED.pdf" TargetMode="External"/><Relationship Id="rId34" Type="http://schemas.openxmlformats.org/officeDocument/2006/relationships/hyperlink" Target="file:///C:\Users\User\Downloads\ESEN%202014\EBCS_01\EBCS%20EN%201990%202014_VersionFinal_SECURED.pdf" TargetMode="External"/><Relationship Id="rId42" Type="http://schemas.openxmlformats.org/officeDocument/2006/relationships/hyperlink" Target="file:///C:\Users\User\Downloads\ESEN%202014\EBCS_08\EBCS-8Secured.pdf" TargetMode="External"/><Relationship Id="rId47" Type="http://schemas.openxmlformats.org/officeDocument/2006/relationships/printerSettings" Target="../printerSettings/printerSettings5.bin"/><Relationship Id="rId50" Type="http://schemas.openxmlformats.org/officeDocument/2006/relationships/ctrlProp" Target="../ctrlProps/ctrlProp12.xml"/><Relationship Id="rId7" Type="http://schemas.openxmlformats.org/officeDocument/2006/relationships/hyperlink" Target="file:///C:\Users\User\Downloads\Literature\EC8%20Seismic%20Design%20of%20Buildings%20Worked%20examples.pdf" TargetMode="External"/><Relationship Id="rId2" Type="http://schemas.openxmlformats.org/officeDocument/2006/relationships/hyperlink" Target="file:///C:\Users\User\Downloads\ESEN%202014\EBCS_03\EBCS%20EN%201993-1_SECURED%20.pdf" TargetMode="External"/><Relationship Id="rId16" Type="http://schemas.openxmlformats.org/officeDocument/2006/relationships/hyperlink" Target="file:///C:\Users\User\Downloads\ESEN%202014\EBCS_08\EBCS-8Secured.pdf" TargetMode="External"/><Relationship Id="rId29" Type="http://schemas.openxmlformats.org/officeDocument/2006/relationships/hyperlink" Target="file:///C:\Users\User\Downloads\ESEN%202014\EBCS_02\EBCS%20EN%201992-1-1_SECURED.pdf" TargetMode="External"/><Relationship Id="rId11" Type="http://schemas.openxmlformats.org/officeDocument/2006/relationships/hyperlink" Target="file:///C:\Users\User\Downloads\ESEN%202014\EBCS_02\EBCS%20EN%201992-1-1_SECURED.pdf" TargetMode="External"/><Relationship Id="rId24" Type="http://schemas.openxmlformats.org/officeDocument/2006/relationships/hyperlink" Target="file:///C:\Users\User\Downloads\ESEN%202014\EBCS_08\EBCS-8Secured.pdf" TargetMode="External"/><Relationship Id="rId32" Type="http://schemas.openxmlformats.org/officeDocument/2006/relationships/hyperlink" Target="file:///C:\Users\User\Downloads\ESEN%202014\EBCS_02\EBCS%20EN%201992-1-1_SECURED.pdf" TargetMode="External"/><Relationship Id="rId37" Type="http://schemas.openxmlformats.org/officeDocument/2006/relationships/hyperlink" Target="file:///C:\Users\User\Downloads\Telegram%20Desktop\Templates\Depth%20from%20deflection%20requirment.xlsx" TargetMode="External"/><Relationship Id="rId40" Type="http://schemas.openxmlformats.org/officeDocument/2006/relationships/hyperlink" Target="file:///C:\Users\User\Downloads\ESEN%202014\EBCS_02\Eurocode%202%20Part%201,2%20-%20prEN%201992-1-2-2004.pdf" TargetMode="External"/><Relationship Id="rId45" Type="http://schemas.openxmlformats.org/officeDocument/2006/relationships/hyperlink" Target="file:///C:\Users\User\Downloads\ESEN%202014\EBCS_02\Eurocode%202%20Part%201,2%20-%20prEN%201992-1-2-2004.pdf" TargetMode="External"/><Relationship Id="rId5" Type="http://schemas.openxmlformats.org/officeDocument/2006/relationships/hyperlink" Target="file:///C:\Users\User\Downloads\ESEN%202014\EBCS_02\EBCS%20EN%201992-1-1_SECURED.pdf" TargetMode="External"/><Relationship Id="rId15" Type="http://schemas.openxmlformats.org/officeDocument/2006/relationships/hyperlink" Target="file:///C:\Users\User\Downloads\ESEN%202014\EBCS_02\EBCS%20EN%201992-1-1_SECURED.pdf" TargetMode="External"/><Relationship Id="rId23" Type="http://schemas.openxmlformats.org/officeDocument/2006/relationships/hyperlink" Target="file:///C:\Users\User\Downloads\ESEN%202014\EBCS_02\EBCS%20EN%201992-1-1_SECURED.pdf" TargetMode="External"/><Relationship Id="rId28" Type="http://schemas.openxmlformats.org/officeDocument/2006/relationships/hyperlink" Target="file:///C:\Users\User\Downloads\ESEN%202014\EBCS_08\EBCS-8Secured.pdf" TargetMode="External"/><Relationship Id="rId36" Type="http://schemas.openxmlformats.org/officeDocument/2006/relationships/hyperlink" Target="file:///C:\Users\User\Downloads\ESEN%202014\EBCS_01\EBCS%20EN%201990%202014_VersionFinal_SECURED.pdf" TargetMode="External"/><Relationship Id="rId49" Type="http://schemas.openxmlformats.org/officeDocument/2006/relationships/vmlDrawing" Target="../drawings/vmlDrawing5.vml"/><Relationship Id="rId10" Type="http://schemas.openxmlformats.org/officeDocument/2006/relationships/hyperlink" Target="file:///C:\Users\User\Downloads\ESEN%202014\EBCS_08\EBCS-8Secured.pdf" TargetMode="External"/><Relationship Id="rId19" Type="http://schemas.openxmlformats.org/officeDocument/2006/relationships/hyperlink" Target="file:///C:\Users\User\Downloads\ESEN%202014\EBCS_02\EBCS%20EN%201992-1-1_SECURED.pdf" TargetMode="External"/><Relationship Id="rId31" Type="http://schemas.openxmlformats.org/officeDocument/2006/relationships/hyperlink" Target="file:///C:\Users\User\Downloads\ESEN%202014\EBCS_02\EBCS%20EN%201992-1-1_SECURED.pdf" TargetMode="External"/><Relationship Id="rId44" Type="http://schemas.openxmlformats.org/officeDocument/2006/relationships/hyperlink" Target="file:///C:\Users\User\Downloads\ESEN%202014\EBCS_08\EBCS-8Secured.pdf" TargetMode="External"/><Relationship Id="rId4" Type="http://schemas.openxmlformats.org/officeDocument/2006/relationships/hyperlink" Target="file:///C:\Users\User\Downloads\ESEN%202014\EBCS_02\EBCS%20EN%201992-1-1_SECURED.pdf" TargetMode="External"/><Relationship Id="rId9" Type="http://schemas.openxmlformats.org/officeDocument/2006/relationships/hyperlink" Target="file:///C:\Users\User\Downloads\ESEN%202014\EBCS_08\EBCS-8Secured.pdf" TargetMode="External"/><Relationship Id="rId14" Type="http://schemas.openxmlformats.org/officeDocument/2006/relationships/hyperlink" Target="file:///C:\Users\User\Downloads\ESEN%202014\EBCS_08\EBCS-8Secured.pdf" TargetMode="External"/><Relationship Id="rId22" Type="http://schemas.openxmlformats.org/officeDocument/2006/relationships/hyperlink" Target="file:///C:\Users\User\Downloads\ESEN%202014\EBCS_08\EBCS-8Secured.pdf" TargetMode="External"/><Relationship Id="rId27" Type="http://schemas.openxmlformats.org/officeDocument/2006/relationships/hyperlink" Target="file:///C:\Users\User\Downloads\ESEN%202014\EBCS_02\EBCS%20EN%201992-1-1_SECURED.pdf" TargetMode="External"/><Relationship Id="rId30" Type="http://schemas.openxmlformats.org/officeDocument/2006/relationships/hyperlink" Target="file:///C:\Users\User\Downloads\ESEN%202014\EBCS_08\EBCS-8Secured.pdf" TargetMode="External"/><Relationship Id="rId35" Type="http://schemas.openxmlformats.org/officeDocument/2006/relationships/hyperlink" Target="file:///C:\Users\User\Downloads\ESEN%202014\EBCS_01\EBCS%20EN%201990%202014_VersionFinal_SECURED.pdf" TargetMode="External"/><Relationship Id="rId43" Type="http://schemas.openxmlformats.org/officeDocument/2006/relationships/hyperlink" Target="file:///C:\Users\User\Downloads\ESEN%202014\EBCS_02\EBCS%20EN%201992-1-1_SECURED.pdf" TargetMode="External"/><Relationship Id="rId48" Type="http://schemas.openxmlformats.org/officeDocument/2006/relationships/drawing" Target="../drawings/drawing5.xml"/><Relationship Id="rId8" Type="http://schemas.openxmlformats.org/officeDocument/2006/relationships/hyperlink" Target="file:///C:\Users\User\Downloads\ESEN%202014\EBCS_02\EBCS%20EN%201992-1-1_SECURED.pdf" TargetMode="External"/><Relationship Id="rId3" Type="http://schemas.openxmlformats.org/officeDocument/2006/relationships/hyperlink" Target="file:///C:\Users\User\Downloads\ESEN%202014\EBCS_02\EBCS%20EN%201992-1-1_SECURED.pdf" TargetMode="External"/><Relationship Id="rId12" Type="http://schemas.openxmlformats.org/officeDocument/2006/relationships/hyperlink" Target="file:///C:\Users\User\Downloads\ESEN%202014\EBCS_08\EBCS-8Secured.pdf" TargetMode="External"/><Relationship Id="rId17" Type="http://schemas.openxmlformats.org/officeDocument/2006/relationships/hyperlink" Target="file:///C:\Users\User\Downloads\ESEN%202014\EBCS_02\EBCS%20EN%201992-1-1_SECURED.pdf" TargetMode="External"/><Relationship Id="rId25" Type="http://schemas.openxmlformats.org/officeDocument/2006/relationships/hyperlink" Target="file:///C:\Users\User\Downloads\ESEN%202014\EBCS_02\EBCS%20EN%201992-1-1_SECURED.pdf" TargetMode="External"/><Relationship Id="rId33" Type="http://schemas.openxmlformats.org/officeDocument/2006/relationships/hyperlink" Target="file:///C:\Users\User\Downloads\ESEN%202014\EBCS_02\EBCS%20EN%201992-1-1_SECURED.pdf" TargetMode="External"/><Relationship Id="rId38" Type="http://schemas.openxmlformats.org/officeDocument/2006/relationships/hyperlink" Target="file:///C:\Users\User\Downloads\ESEN%202014\EBCS_02\EBCS%20EN%201992-1-1_SECURED.pdf" TargetMode="External"/><Relationship Id="rId46" Type="http://schemas.openxmlformats.org/officeDocument/2006/relationships/hyperlink" Target="file:///C:\Users\User\Downloads\ESEN%202014\EBCS_02\Eurocode%202%20Part%201,2%20-%20prEN%201992-1-2-2004.pdf" TargetMode="External"/><Relationship Id="rId20" Type="http://schemas.openxmlformats.org/officeDocument/2006/relationships/hyperlink" Target="file:///C:\Users\User\Downloads\ESEN%202014\EBCS_08\EBCS-8Secured.pdf" TargetMode="External"/><Relationship Id="rId41" Type="http://schemas.openxmlformats.org/officeDocument/2006/relationships/hyperlink" Target="file:///C:\Users\User\Downloads\ESEN%202014\EBCS_02\EBCS%20EN%201992-1-1_SECURED.pdf" TargetMode="External"/><Relationship Id="rId1" Type="http://schemas.openxmlformats.org/officeDocument/2006/relationships/hyperlink" Target="file:///C:\Users\User\Downloads\ESEN%202014\EBCS_02\EBCS%20EN%201992-1-1_SECURED.pdf" TargetMode="External"/><Relationship Id="rId6" Type="http://schemas.openxmlformats.org/officeDocument/2006/relationships/hyperlink" Target="file:///C:\Users\User\Downloads\ESEN%202014\EBCS_02\EBCS%20EN%201992-1-1_SECURED.pdf"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file:///C:\Users\User\Downloads\ESEN%202014\EBCS_08\EBCS-8Secured.pdf" TargetMode="External"/><Relationship Id="rId1" Type="http://schemas.openxmlformats.org/officeDocument/2006/relationships/hyperlink" Target="file:///C:\Users\User\Downloads\ESEN%202014\EBCS_02\EBCS%20EN%201992-1-1_SECURED.pdf" TargetMode="External"/><Relationship Id="rId6" Type="http://schemas.openxmlformats.org/officeDocument/2006/relationships/ctrlProp" Target="../ctrlProps/ctrlProp14.xml"/><Relationship Id="rId5" Type="http://schemas.openxmlformats.org/officeDocument/2006/relationships/vmlDrawing" Target="../drawings/vmlDrawing7.vml"/><Relationship Id="rId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file:///C:\Users\User\Downloads\ESEN%202014\EBCS_08\EBCS-8Secured.pdf" TargetMode="External"/><Relationship Id="rId13" Type="http://schemas.openxmlformats.org/officeDocument/2006/relationships/vmlDrawing" Target="../drawings/vmlDrawing8.vml"/><Relationship Id="rId3" Type="http://schemas.openxmlformats.org/officeDocument/2006/relationships/hyperlink" Target="file:///C:\Users\User\Downloads\ESEN%202014\EBCS_02\EBCS%20EN%201992-1-1_SECURED.pdf" TargetMode="External"/><Relationship Id="rId7" Type="http://schemas.openxmlformats.org/officeDocument/2006/relationships/hyperlink" Target="file:///C:\Users\User\Downloads\ESEN%202014\EBCS_02\EBCS%20EN%201992-1-1_SECURED.pdf" TargetMode="External"/><Relationship Id="rId12" Type="http://schemas.openxmlformats.org/officeDocument/2006/relationships/drawing" Target="../drawings/drawing8.xml"/><Relationship Id="rId2" Type="http://schemas.openxmlformats.org/officeDocument/2006/relationships/hyperlink" Target="file:///C:\Users\User\Downloads\ESEN%202014\EBCS_08\EBCS-8Secured.pdf" TargetMode="External"/><Relationship Id="rId1" Type="http://schemas.openxmlformats.org/officeDocument/2006/relationships/hyperlink" Target="file:///C:\Users\User\Downloads\ESEN%202014\EBCS_02\EBCS%20EN%201992-1-1_SECURED.pdf" TargetMode="External"/><Relationship Id="rId6" Type="http://schemas.openxmlformats.org/officeDocument/2006/relationships/hyperlink" Target="file:///C:\Users\User\Downloads\ESEN%202014\EBCS_08\EBCS-8Secured.pdf" TargetMode="External"/><Relationship Id="rId11" Type="http://schemas.openxmlformats.org/officeDocument/2006/relationships/printerSettings" Target="../printerSettings/printerSettings7.bin"/><Relationship Id="rId5" Type="http://schemas.openxmlformats.org/officeDocument/2006/relationships/hyperlink" Target="file:///C:\Users\User\Downloads\ESEN%202014\EBCS_02\EBCS%20EN%201992-1-1_SECURED.pdf" TargetMode="External"/><Relationship Id="rId10" Type="http://schemas.openxmlformats.org/officeDocument/2006/relationships/hyperlink" Target="file:///C:\Users\User\Downloads\Telegram%20Desktop\Templates\Lateral%20load%20and%20story%20drift%20check.xlsx" TargetMode="External"/><Relationship Id="rId4" Type="http://schemas.openxmlformats.org/officeDocument/2006/relationships/hyperlink" Target="file:///C:\Users\User\Downloads\ESEN%202014\EBCS_08\EBCS-8Secured.pdf" TargetMode="External"/><Relationship Id="rId9" Type="http://schemas.openxmlformats.org/officeDocument/2006/relationships/hyperlink" Target="file:///C:\Users\User\Downloads\Telegram%20Desktop\Templates\Lateral%20load%20and%20story%20drift%20check.xlsx" TargetMode="External"/><Relationship Id="rId1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file:///C:\Users\User\Downloads\ESEN%202014\EBCS_02\EBCS%20EN%201992-1-1_SECURED.pdf" TargetMode="Externa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M29"/>
  <sheetViews>
    <sheetView tabSelected="1" zoomScale="85" zoomScaleNormal="85" workbookViewId="0">
      <selection activeCell="F16" sqref="F16"/>
    </sheetView>
  </sheetViews>
  <sheetFormatPr defaultRowHeight="15"/>
  <cols>
    <col min="1" max="1" width="6.5703125" style="294" customWidth="1"/>
    <col min="2" max="2" width="9.140625" style="294" customWidth="1"/>
    <col min="3" max="13" width="9.140625" style="294"/>
  </cols>
  <sheetData>
    <row r="1" spans="1:13">
      <c r="A1" s="312"/>
      <c r="B1" s="312"/>
      <c r="C1" s="312"/>
      <c r="D1" s="312"/>
      <c r="E1" s="312"/>
      <c r="F1" s="312"/>
      <c r="G1" s="312"/>
      <c r="H1" s="312"/>
      <c r="I1" s="312"/>
      <c r="J1" s="312"/>
      <c r="K1" s="312"/>
      <c r="L1" s="312"/>
      <c r="M1" s="312"/>
    </row>
    <row r="2" spans="1:13">
      <c r="A2" s="313"/>
      <c r="B2" s="313"/>
      <c r="C2" s="313"/>
      <c r="D2" s="313"/>
      <c r="E2" s="313"/>
      <c r="F2" s="313"/>
      <c r="G2" s="313"/>
      <c r="H2" s="313"/>
      <c r="I2" s="313"/>
      <c r="J2" s="313"/>
      <c r="K2" s="313"/>
      <c r="L2" s="313"/>
      <c r="M2" s="313"/>
    </row>
    <row r="3" spans="1:13">
      <c r="A3" s="313"/>
      <c r="B3" s="322" t="s">
        <v>682</v>
      </c>
      <c r="C3" s="323"/>
      <c r="D3" s="323"/>
      <c r="E3" s="323"/>
      <c r="F3" s="323"/>
      <c r="G3" s="323"/>
      <c r="H3" s="323"/>
      <c r="I3" s="323"/>
      <c r="J3" s="323"/>
      <c r="K3" s="323"/>
      <c r="L3" s="324"/>
      <c r="M3" s="313"/>
    </row>
    <row r="4" spans="1:13">
      <c r="A4" s="313"/>
      <c r="B4" s="325"/>
      <c r="C4" s="326"/>
      <c r="D4" s="326"/>
      <c r="E4" s="326"/>
      <c r="F4" s="326"/>
      <c r="G4" s="326"/>
      <c r="H4" s="326"/>
      <c r="I4" s="326"/>
      <c r="J4" s="326"/>
      <c r="K4" s="326"/>
      <c r="L4" s="327"/>
      <c r="M4" s="313"/>
    </row>
    <row r="5" spans="1:13">
      <c r="A5" s="313"/>
      <c r="B5" s="314"/>
      <c r="C5" s="313"/>
      <c r="D5" s="313"/>
      <c r="E5" s="313"/>
      <c r="F5" s="313"/>
      <c r="G5" s="313"/>
      <c r="H5" s="313"/>
      <c r="I5" s="313"/>
      <c r="J5" s="313"/>
      <c r="K5" s="313"/>
      <c r="L5" s="315"/>
      <c r="M5" s="313"/>
    </row>
    <row r="6" spans="1:13">
      <c r="A6" s="313"/>
      <c r="B6" s="314"/>
      <c r="C6" s="313"/>
      <c r="D6" s="313"/>
      <c r="E6" s="313"/>
      <c r="F6" s="313"/>
      <c r="G6" s="313"/>
      <c r="H6" s="313"/>
      <c r="I6" s="313"/>
      <c r="J6" s="313"/>
      <c r="K6" s="313"/>
      <c r="L6" s="315"/>
      <c r="M6" s="313"/>
    </row>
    <row r="7" spans="1:13">
      <c r="A7" s="313"/>
      <c r="B7" s="314"/>
      <c r="C7" s="313"/>
      <c r="D7" s="313"/>
      <c r="E7" s="313"/>
      <c r="F7" s="313"/>
      <c r="G7" s="313"/>
      <c r="H7" s="313"/>
      <c r="I7" s="313"/>
      <c r="J7" s="313"/>
      <c r="K7" s="313"/>
      <c r="L7" s="315"/>
      <c r="M7" s="313"/>
    </row>
    <row r="8" spans="1:13">
      <c r="A8" s="313"/>
      <c r="B8" s="314"/>
      <c r="C8" s="313"/>
      <c r="D8" s="313"/>
      <c r="E8" s="313"/>
      <c r="F8" s="313"/>
      <c r="G8" s="313"/>
      <c r="H8" s="313"/>
      <c r="I8" s="313"/>
      <c r="J8" s="313"/>
      <c r="K8" s="313"/>
      <c r="L8" s="315"/>
      <c r="M8" s="313"/>
    </row>
    <row r="9" spans="1:13">
      <c r="A9" s="313"/>
      <c r="B9" s="322" t="s">
        <v>683</v>
      </c>
      <c r="C9" s="323"/>
      <c r="D9" s="323"/>
      <c r="E9" s="323"/>
      <c r="F9" s="323"/>
      <c r="G9" s="323"/>
      <c r="H9" s="323"/>
      <c r="I9" s="323"/>
      <c r="J9" s="323"/>
      <c r="K9" s="323"/>
      <c r="L9" s="324"/>
      <c r="M9" s="313"/>
    </row>
    <row r="10" spans="1:13">
      <c r="A10" s="313"/>
      <c r="B10" s="325"/>
      <c r="C10" s="326"/>
      <c r="D10" s="326"/>
      <c r="E10" s="326"/>
      <c r="F10" s="326"/>
      <c r="G10" s="326"/>
      <c r="H10" s="326"/>
      <c r="I10" s="326"/>
      <c r="J10" s="326"/>
      <c r="K10" s="326"/>
      <c r="L10" s="327"/>
      <c r="M10" s="313"/>
    </row>
    <row r="11" spans="1:13">
      <c r="A11" s="313"/>
      <c r="B11" s="314"/>
      <c r="C11" s="313"/>
      <c r="D11" s="313"/>
      <c r="E11" s="313"/>
      <c r="F11" s="313"/>
      <c r="G11" s="313"/>
      <c r="H11" s="313"/>
      <c r="I11" s="313"/>
      <c r="J11" s="313"/>
      <c r="K11" s="313"/>
      <c r="L11" s="315"/>
      <c r="M11" s="313"/>
    </row>
    <row r="12" spans="1:13">
      <c r="A12" s="313"/>
      <c r="B12" s="314"/>
      <c r="C12" s="313"/>
      <c r="D12" s="313"/>
      <c r="E12" s="313"/>
      <c r="F12" s="313"/>
      <c r="G12" s="313"/>
      <c r="H12" s="313"/>
      <c r="I12" s="313"/>
      <c r="J12" s="313"/>
      <c r="K12" s="313"/>
      <c r="L12" s="315"/>
      <c r="M12" s="313"/>
    </row>
    <row r="13" spans="1:13">
      <c r="A13" s="313"/>
      <c r="B13" s="314"/>
      <c r="C13" s="313"/>
      <c r="D13" s="313"/>
      <c r="E13" s="313"/>
      <c r="F13" s="313"/>
      <c r="G13" s="313"/>
      <c r="H13" s="313"/>
      <c r="I13" s="313"/>
      <c r="J13" s="313"/>
      <c r="K13" s="313"/>
      <c r="L13" s="315"/>
      <c r="M13" s="313"/>
    </row>
    <row r="14" spans="1:13">
      <c r="A14" s="313"/>
      <c r="B14" s="314"/>
      <c r="C14" s="313"/>
      <c r="D14" s="313"/>
      <c r="E14" s="313"/>
      <c r="F14" s="313"/>
      <c r="G14" s="313"/>
      <c r="H14" s="313"/>
      <c r="I14" s="313"/>
      <c r="J14" s="313"/>
      <c r="K14" s="313"/>
      <c r="L14" s="315"/>
      <c r="M14" s="313"/>
    </row>
    <row r="15" spans="1:13">
      <c r="A15" s="313"/>
      <c r="B15" s="314"/>
      <c r="C15" s="313"/>
      <c r="D15" s="313"/>
      <c r="E15" s="313"/>
      <c r="F15" s="313"/>
      <c r="G15" s="313"/>
      <c r="H15" s="313"/>
      <c r="I15" s="313"/>
      <c r="J15" s="313"/>
      <c r="K15" s="313"/>
      <c r="L15" s="315"/>
      <c r="M15" s="313"/>
    </row>
    <row r="16" spans="1:13">
      <c r="A16" s="313"/>
      <c r="B16" s="314"/>
      <c r="C16" s="313"/>
      <c r="D16" s="313"/>
      <c r="E16" s="313"/>
      <c r="F16" s="313"/>
      <c r="G16" s="313"/>
      <c r="H16" s="313"/>
      <c r="I16" s="313"/>
      <c r="J16" s="313"/>
      <c r="K16" s="313"/>
      <c r="L16" s="315"/>
      <c r="M16" s="313"/>
    </row>
    <row r="17" spans="1:13">
      <c r="A17" s="313"/>
      <c r="B17" s="314"/>
      <c r="C17" s="313"/>
      <c r="D17" s="313"/>
      <c r="E17" s="313"/>
      <c r="F17" s="313"/>
      <c r="G17" s="313"/>
      <c r="H17" s="313"/>
      <c r="I17" s="313"/>
      <c r="J17" s="313"/>
      <c r="K17" s="313"/>
      <c r="L17" s="315"/>
      <c r="M17" s="313"/>
    </row>
    <row r="18" spans="1:13">
      <c r="A18" s="313"/>
      <c r="B18" s="314"/>
      <c r="C18" s="313"/>
      <c r="D18" s="313"/>
      <c r="E18" s="313"/>
      <c r="F18" s="313"/>
      <c r="G18" s="313"/>
      <c r="H18" s="313"/>
      <c r="I18" s="313"/>
      <c r="J18" s="313"/>
      <c r="K18" s="313"/>
      <c r="L18" s="315"/>
      <c r="M18" s="313"/>
    </row>
    <row r="19" spans="1:13" s="294" customFormat="1">
      <c r="A19" s="313"/>
      <c r="B19" s="314"/>
      <c r="C19" s="313"/>
      <c r="D19" s="313"/>
      <c r="E19" s="313"/>
      <c r="F19" s="313"/>
      <c r="G19" s="313"/>
      <c r="H19" s="313"/>
      <c r="I19" s="313"/>
      <c r="J19" s="313"/>
      <c r="K19" s="313"/>
      <c r="L19" s="315"/>
      <c r="M19" s="313"/>
    </row>
    <row r="20" spans="1:13" s="294" customFormat="1">
      <c r="A20" s="313"/>
      <c r="B20" s="314"/>
      <c r="C20" s="313"/>
      <c r="D20" s="313"/>
      <c r="E20" s="313"/>
      <c r="F20" s="313"/>
      <c r="G20" s="313"/>
      <c r="H20" s="313"/>
      <c r="I20" s="313"/>
      <c r="J20" s="313"/>
      <c r="K20" s="313"/>
      <c r="L20" s="315"/>
      <c r="M20" s="313"/>
    </row>
    <row r="21" spans="1:13" s="294" customFormat="1">
      <c r="A21" s="313"/>
      <c r="B21" s="314"/>
      <c r="C21" s="313"/>
      <c r="D21" s="313"/>
      <c r="E21" s="313"/>
      <c r="F21" s="313"/>
      <c r="G21" s="313"/>
      <c r="H21" s="313"/>
      <c r="I21" s="313"/>
      <c r="J21" s="313"/>
      <c r="K21" s="313"/>
      <c r="L21" s="315"/>
      <c r="M21" s="313"/>
    </row>
    <row r="22" spans="1:13">
      <c r="A22" s="313"/>
      <c r="B22" s="314"/>
      <c r="C22" s="313"/>
      <c r="D22" s="313"/>
      <c r="E22" s="313"/>
      <c r="F22" s="313"/>
      <c r="G22" s="313"/>
      <c r="H22" s="313"/>
      <c r="I22" s="313"/>
      <c r="J22" s="313"/>
      <c r="K22" s="313"/>
      <c r="L22" s="315"/>
      <c r="M22" s="313"/>
    </row>
    <row r="23" spans="1:13" s="294" customFormat="1">
      <c r="A23" s="313"/>
      <c r="B23" s="314"/>
      <c r="C23" s="313"/>
      <c r="D23" s="313"/>
      <c r="E23" s="313"/>
      <c r="F23" s="313"/>
      <c r="G23" s="313"/>
      <c r="H23" s="313"/>
      <c r="I23" s="313"/>
      <c r="J23" s="313"/>
      <c r="K23" s="313"/>
      <c r="L23" s="315"/>
      <c r="M23" s="313"/>
    </row>
    <row r="24" spans="1:13" s="294" customFormat="1">
      <c r="A24" s="313"/>
      <c r="B24" s="314"/>
      <c r="C24" s="313"/>
      <c r="D24" s="313"/>
      <c r="E24" s="313"/>
      <c r="F24" s="313"/>
      <c r="G24" s="313"/>
      <c r="H24" s="313"/>
      <c r="I24" s="313"/>
      <c r="J24" s="313"/>
      <c r="K24" s="313"/>
      <c r="L24" s="315"/>
      <c r="M24" s="313"/>
    </row>
    <row r="25" spans="1:13">
      <c r="A25" s="313"/>
      <c r="B25" s="314"/>
      <c r="C25" s="313"/>
      <c r="D25" s="313"/>
      <c r="E25" s="313"/>
      <c r="F25" s="313"/>
      <c r="G25" s="313"/>
      <c r="H25" s="313"/>
      <c r="I25" s="313"/>
      <c r="J25" s="313"/>
      <c r="K25" s="313"/>
      <c r="L25" s="315"/>
      <c r="M25" s="313"/>
    </row>
    <row r="26" spans="1:13">
      <c r="A26" s="313"/>
      <c r="B26" s="314"/>
      <c r="C26" s="313"/>
      <c r="D26" s="313"/>
      <c r="E26" s="313"/>
      <c r="F26" s="313"/>
      <c r="G26" s="313"/>
      <c r="H26" s="313"/>
      <c r="I26" s="313"/>
      <c r="J26" s="313"/>
      <c r="K26" s="313"/>
      <c r="L26" s="315"/>
      <c r="M26" s="313"/>
    </row>
    <row r="27" spans="1:13">
      <c r="A27" s="313"/>
      <c r="B27" s="316"/>
      <c r="C27" s="317"/>
      <c r="D27" s="317"/>
      <c r="E27" s="317"/>
      <c r="F27" s="317"/>
      <c r="G27" s="317"/>
      <c r="H27" s="317"/>
      <c r="I27" s="317"/>
      <c r="J27" s="317"/>
      <c r="K27" s="317"/>
      <c r="L27" s="318"/>
      <c r="M27" s="313"/>
    </row>
    <row r="28" spans="1:13">
      <c r="A28" s="313"/>
      <c r="B28" s="313"/>
      <c r="C28" s="313"/>
      <c r="D28" s="313"/>
      <c r="E28" s="313"/>
      <c r="F28" s="313"/>
      <c r="G28" s="313"/>
      <c r="H28" s="313"/>
      <c r="I28" s="313"/>
      <c r="J28" s="313"/>
      <c r="K28" s="313"/>
      <c r="L28" s="313"/>
      <c r="M28" s="313"/>
    </row>
    <row r="29" spans="1:13">
      <c r="A29" s="312"/>
      <c r="B29" s="312"/>
      <c r="C29" s="312"/>
      <c r="D29" s="312"/>
      <c r="E29" s="312"/>
      <c r="F29" s="312"/>
      <c r="G29" s="312"/>
      <c r="H29" s="312"/>
      <c r="I29" s="312"/>
      <c r="J29" s="312"/>
      <c r="K29" s="312"/>
      <c r="L29" s="312"/>
      <c r="M29" s="312"/>
    </row>
  </sheetData>
  <mergeCells count="2">
    <mergeCell ref="B3:L4"/>
    <mergeCell ref="B9:L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permanent_Actions">
                <anchor moveWithCells="1" sizeWithCells="1">
                  <from>
                    <xdr:col>2</xdr:col>
                    <xdr:colOff>342900</xdr:colOff>
                    <xdr:row>4</xdr:row>
                    <xdr:rowOff>142875</xdr:rowOff>
                  </from>
                  <to>
                    <xdr:col>5</xdr:col>
                    <xdr:colOff>581025</xdr:colOff>
                    <xdr:row>7</xdr:row>
                    <xdr:rowOff>47625</xdr:rowOff>
                  </to>
                </anchor>
              </controlPr>
            </control>
          </mc:Choice>
        </mc:AlternateContent>
        <mc:AlternateContent xmlns:mc="http://schemas.openxmlformats.org/markup-compatibility/2006">
          <mc:Choice Requires="x14">
            <control shapeId="9219" r:id="rId5" name="Button 3">
              <controlPr defaultSize="0" print="0" autoFill="0" autoPict="0" macro="[0]!variable_Actions">
                <anchor moveWithCells="1" sizeWithCells="1">
                  <from>
                    <xdr:col>6</xdr:col>
                    <xdr:colOff>504825</xdr:colOff>
                    <xdr:row>4</xdr:row>
                    <xdr:rowOff>114300</xdr:rowOff>
                  </from>
                  <to>
                    <xdr:col>10</xdr:col>
                    <xdr:colOff>314325</xdr:colOff>
                    <xdr:row>7</xdr:row>
                    <xdr:rowOff>19050</xdr:rowOff>
                  </to>
                </anchor>
              </controlPr>
            </control>
          </mc:Choice>
        </mc:AlternateContent>
        <mc:AlternateContent xmlns:mc="http://schemas.openxmlformats.org/markup-compatibility/2006">
          <mc:Choice Requires="x14">
            <control shapeId="9220" r:id="rId6" name="Button 4">
              <controlPr defaultSize="0" print="0" autoFill="0" autoPict="0" macro="[0]!design">
                <anchor moveWithCells="1" sizeWithCells="1">
                  <from>
                    <xdr:col>1</xdr:col>
                    <xdr:colOff>171450</xdr:colOff>
                    <xdr:row>13</xdr:row>
                    <xdr:rowOff>190500</xdr:rowOff>
                  </from>
                  <to>
                    <xdr:col>2</xdr:col>
                    <xdr:colOff>523875</xdr:colOff>
                    <xdr:row>16</xdr:row>
                    <xdr:rowOff>95250</xdr:rowOff>
                  </to>
                </anchor>
              </controlPr>
            </control>
          </mc:Choice>
        </mc:AlternateContent>
        <mc:AlternateContent xmlns:mc="http://schemas.openxmlformats.org/markup-compatibility/2006">
          <mc:Choice Requires="x14">
            <control shapeId="9224" r:id="rId7" name="Button 8">
              <controlPr defaultSize="0" print="0" autoFill="0" autoPict="0" macro="[0]!define">
                <anchor moveWithCells="1" sizeWithCells="1">
                  <from>
                    <xdr:col>3</xdr:col>
                    <xdr:colOff>171450</xdr:colOff>
                    <xdr:row>10</xdr:row>
                    <xdr:rowOff>114300</xdr:rowOff>
                  </from>
                  <to>
                    <xdr:col>4</xdr:col>
                    <xdr:colOff>523875</xdr:colOff>
                    <xdr:row>13</xdr:row>
                    <xdr:rowOff>19050</xdr:rowOff>
                  </to>
                </anchor>
              </controlPr>
            </control>
          </mc:Choice>
        </mc:AlternateContent>
        <mc:AlternateContent xmlns:mc="http://schemas.openxmlformats.org/markup-compatibility/2006">
          <mc:Choice Requires="x14">
            <control shapeId="9225" r:id="rId8" name="Button 9">
              <controlPr defaultSize="0" print="0" autoFill="0" autoPict="0" macro="[0]!newModel">
                <anchor moveWithCells="1" sizeWithCells="1">
                  <from>
                    <xdr:col>1</xdr:col>
                    <xdr:colOff>180975</xdr:colOff>
                    <xdr:row>10</xdr:row>
                    <xdr:rowOff>114300</xdr:rowOff>
                  </from>
                  <to>
                    <xdr:col>2</xdr:col>
                    <xdr:colOff>533400</xdr:colOff>
                    <xdr:row>13</xdr:row>
                    <xdr:rowOff>19050</xdr:rowOff>
                  </to>
                </anchor>
              </controlPr>
            </control>
          </mc:Choice>
        </mc:AlternateContent>
        <mc:AlternateContent xmlns:mc="http://schemas.openxmlformats.org/markup-compatibility/2006">
          <mc:Choice Requires="x14">
            <control shapeId="9226" r:id="rId9" name="Button 10">
              <controlPr defaultSize="0" print="0" autoFill="0" autoPict="0" macro="[0]!assign">
                <anchor moveWithCells="1" sizeWithCells="1">
                  <from>
                    <xdr:col>5</xdr:col>
                    <xdr:colOff>257175</xdr:colOff>
                    <xdr:row>10</xdr:row>
                    <xdr:rowOff>114300</xdr:rowOff>
                  </from>
                  <to>
                    <xdr:col>7</xdr:col>
                    <xdr:colOff>0</xdr:colOff>
                    <xdr:row>13</xdr:row>
                    <xdr:rowOff>19050</xdr:rowOff>
                  </to>
                </anchor>
              </controlPr>
            </control>
          </mc:Choice>
        </mc:AlternateContent>
        <mc:AlternateContent xmlns:mc="http://schemas.openxmlformats.org/markup-compatibility/2006">
          <mc:Choice Requires="x14">
            <control shapeId="9227" r:id="rId10" name="Button 11">
              <controlPr defaultSize="0" print="0" autoFill="0" autoPict="0" macro="[0]!_xludf.display">
                <anchor moveWithCells="1" sizeWithCells="1">
                  <from>
                    <xdr:col>10</xdr:col>
                    <xdr:colOff>85725</xdr:colOff>
                    <xdr:row>10</xdr:row>
                    <xdr:rowOff>114300</xdr:rowOff>
                  </from>
                  <to>
                    <xdr:col>11</xdr:col>
                    <xdr:colOff>428625</xdr:colOff>
                    <xdr:row>13</xdr:row>
                    <xdr:rowOff>19050</xdr:rowOff>
                  </to>
                </anchor>
              </controlPr>
            </control>
          </mc:Choice>
        </mc:AlternateContent>
        <mc:AlternateContent xmlns:mc="http://schemas.openxmlformats.org/markup-compatibility/2006">
          <mc:Choice Requires="x14">
            <control shapeId="9228" r:id="rId11" name="Button 12">
              <controlPr defaultSize="0" print="0" autoFill="0" autoPict="0" macro="[0]!analysis">
                <anchor moveWithCells="1" sizeWithCells="1">
                  <from>
                    <xdr:col>7</xdr:col>
                    <xdr:colOff>400050</xdr:colOff>
                    <xdr:row>10</xdr:row>
                    <xdr:rowOff>114300</xdr:rowOff>
                  </from>
                  <to>
                    <xdr:col>9</xdr:col>
                    <xdr:colOff>142875</xdr:colOff>
                    <xdr:row>13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499984740745262"/>
  </sheetPr>
  <dimension ref="A2:L86"/>
  <sheetViews>
    <sheetView zoomScale="85" zoomScaleNormal="85" workbookViewId="0">
      <selection activeCell="C3" sqref="C3"/>
    </sheetView>
  </sheetViews>
  <sheetFormatPr defaultRowHeight="15"/>
  <cols>
    <col min="1" max="1" width="1.85546875" style="78" customWidth="1"/>
    <col min="2" max="2" width="21" bestFit="1" customWidth="1"/>
    <col min="3" max="3" width="35.7109375" customWidth="1"/>
    <col min="4" max="4" width="1.42578125" customWidth="1"/>
    <col min="5" max="5" width="19.7109375" customWidth="1"/>
    <col min="6" max="6" width="17.28515625" customWidth="1"/>
    <col min="7" max="7" width="10.140625" bestFit="1" customWidth="1"/>
    <col min="8" max="8" width="15" bestFit="1" customWidth="1"/>
    <col min="9" max="9" width="16.5703125" bestFit="1" customWidth="1"/>
    <col min="10" max="10" width="17.7109375" bestFit="1" customWidth="1"/>
    <col min="11" max="11" width="16.28515625" bestFit="1" customWidth="1"/>
  </cols>
  <sheetData>
    <row r="2" spans="2:12" ht="31.5">
      <c r="B2" s="329" t="s">
        <v>0</v>
      </c>
      <c r="C2" s="329"/>
      <c r="D2" s="329"/>
    </row>
    <row r="5" spans="2:12" ht="15.75" thickBot="1"/>
    <row r="6" spans="2:12" ht="23.25">
      <c r="B6" s="1"/>
      <c r="C6" s="2"/>
      <c r="D6" s="3"/>
      <c r="E6" s="330" t="s">
        <v>1</v>
      </c>
      <c r="F6" s="331"/>
      <c r="G6" s="331"/>
      <c r="H6" s="331"/>
      <c r="I6" s="332"/>
    </row>
    <row r="7" spans="2:12" ht="30">
      <c r="B7" s="4" t="s">
        <v>2</v>
      </c>
      <c r="C7" s="5" t="s">
        <v>3</v>
      </c>
      <c r="D7" s="6"/>
      <c r="E7" s="7" t="s">
        <v>4</v>
      </c>
      <c r="F7" s="8" t="s">
        <v>2</v>
      </c>
      <c r="G7" s="9" t="s">
        <v>5</v>
      </c>
      <c r="H7" s="9" t="s">
        <v>3</v>
      </c>
      <c r="I7" s="10" t="s">
        <v>6</v>
      </c>
    </row>
    <row r="8" spans="2:12">
      <c r="B8" s="11" t="s">
        <v>7</v>
      </c>
      <c r="C8" s="12">
        <v>23</v>
      </c>
      <c r="D8" s="13"/>
      <c r="E8" s="14" t="s">
        <v>8</v>
      </c>
      <c r="F8" s="15" t="s">
        <v>9</v>
      </c>
      <c r="G8" s="16">
        <v>0.3</v>
      </c>
      <c r="H8" s="17">
        <f>VLOOKUP($F8,$B$8:$C$18,2,FALSE)</f>
        <v>16</v>
      </c>
      <c r="I8" s="18">
        <f>H8*G8/100</f>
        <v>4.8000000000000001E-2</v>
      </c>
      <c r="K8" s="333" t="s">
        <v>10</v>
      </c>
      <c r="L8" s="333"/>
    </row>
    <row r="9" spans="2:12">
      <c r="B9" s="11" t="s">
        <v>11</v>
      </c>
      <c r="C9" s="12">
        <v>23</v>
      </c>
      <c r="D9" s="13"/>
      <c r="E9" s="14" t="s">
        <v>12</v>
      </c>
      <c r="F9" s="19" t="s">
        <v>7</v>
      </c>
      <c r="G9" s="16">
        <v>3</v>
      </c>
      <c r="H9" s="17">
        <f>VLOOKUP($F9,$B$8:$C$18,2,FALSE)</f>
        <v>23</v>
      </c>
      <c r="I9" s="18">
        <f t="shared" ref="I9:I11" si="0">H9*G9/100</f>
        <v>0.69</v>
      </c>
      <c r="K9" s="20"/>
      <c r="L9" t="s">
        <v>13</v>
      </c>
    </row>
    <row r="10" spans="2:12">
      <c r="B10" s="11" t="s">
        <v>14</v>
      </c>
      <c r="C10" s="12">
        <v>17</v>
      </c>
      <c r="D10" s="13"/>
      <c r="E10" s="14" t="s">
        <v>15</v>
      </c>
      <c r="F10" s="19" t="s">
        <v>16</v>
      </c>
      <c r="G10" s="16">
        <v>3</v>
      </c>
      <c r="H10" s="17">
        <f>VLOOKUP($F10,$B$8:$C$18,2,FALSE)</f>
        <v>23</v>
      </c>
      <c r="I10" s="18">
        <f t="shared" si="0"/>
        <v>0.69</v>
      </c>
      <c r="K10" s="21"/>
      <c r="L10" t="s">
        <v>17</v>
      </c>
    </row>
    <row r="11" spans="2:12">
      <c r="B11" s="11" t="s">
        <v>18</v>
      </c>
      <c r="C11" s="12">
        <v>19</v>
      </c>
      <c r="D11" s="13"/>
      <c r="E11" s="14" t="s">
        <v>19</v>
      </c>
      <c r="F11" s="19" t="s">
        <v>14</v>
      </c>
      <c r="G11" s="16"/>
      <c r="H11" s="17">
        <f>VLOOKUP($F11,$B$8:$C$18,2,FALSE)</f>
        <v>17</v>
      </c>
      <c r="I11" s="18">
        <f t="shared" si="0"/>
        <v>0</v>
      </c>
      <c r="K11" s="22"/>
      <c r="L11" t="s">
        <v>20</v>
      </c>
    </row>
    <row r="12" spans="2:12">
      <c r="B12" s="11" t="s">
        <v>21</v>
      </c>
      <c r="C12" s="12">
        <v>27</v>
      </c>
      <c r="D12" s="13"/>
      <c r="E12" s="14" t="s">
        <v>22</v>
      </c>
      <c r="F12" s="15"/>
      <c r="G12" s="16"/>
      <c r="H12" s="17"/>
      <c r="I12" s="18">
        <v>0.35</v>
      </c>
    </row>
    <row r="13" spans="2:12">
      <c r="B13" s="11" t="s">
        <v>23</v>
      </c>
      <c r="C13" s="12">
        <v>21</v>
      </c>
      <c r="D13" s="13"/>
      <c r="E13" s="23"/>
      <c r="F13" s="24"/>
      <c r="G13" s="24"/>
      <c r="H13" s="24"/>
      <c r="I13" s="25"/>
    </row>
    <row r="14" spans="2:12">
      <c r="B14" s="11" t="s">
        <v>24</v>
      </c>
      <c r="C14" s="12">
        <v>21</v>
      </c>
      <c r="D14" s="13"/>
      <c r="E14" s="26"/>
      <c r="F14" s="24"/>
      <c r="G14" s="24"/>
      <c r="H14" s="24"/>
      <c r="I14" s="25"/>
    </row>
    <row r="15" spans="2:12">
      <c r="B15" s="11" t="s">
        <v>9</v>
      </c>
      <c r="C15" s="12">
        <v>16</v>
      </c>
      <c r="D15" s="13"/>
      <c r="E15" s="26"/>
      <c r="F15" s="24"/>
      <c r="G15" s="24"/>
      <c r="H15" s="24"/>
      <c r="I15" s="25"/>
    </row>
    <row r="16" spans="2:12">
      <c r="B16" s="11" t="s">
        <v>25</v>
      </c>
      <c r="C16" s="12">
        <v>21.2</v>
      </c>
      <c r="D16" s="13"/>
      <c r="E16" s="26"/>
      <c r="F16" s="24"/>
      <c r="G16" s="24"/>
      <c r="H16" s="24"/>
      <c r="I16" s="25"/>
    </row>
    <row r="17" spans="2:10">
      <c r="B17" s="11" t="s">
        <v>26</v>
      </c>
      <c r="C17" s="12">
        <v>9</v>
      </c>
      <c r="D17" s="13"/>
      <c r="E17" s="26"/>
      <c r="F17" s="24"/>
      <c r="G17" s="24"/>
      <c r="H17" s="24"/>
      <c r="I17" s="25"/>
    </row>
    <row r="18" spans="2:10" ht="21" thickBot="1">
      <c r="B18" s="27" t="s">
        <v>27</v>
      </c>
      <c r="C18" s="28">
        <v>23</v>
      </c>
      <c r="D18" s="29"/>
      <c r="E18" s="30"/>
      <c r="F18" s="31"/>
      <c r="G18" s="334" t="s">
        <v>28</v>
      </c>
      <c r="H18" s="334"/>
      <c r="I18" s="32">
        <f>SUM(I8:I12)</f>
        <v>1.778</v>
      </c>
    </row>
    <row r="20" spans="2:10" ht="15.75" thickBot="1"/>
    <row r="21" spans="2:10" ht="23.25">
      <c r="B21" s="1"/>
      <c r="C21" s="2"/>
      <c r="D21" s="3"/>
      <c r="E21" s="335" t="s">
        <v>29</v>
      </c>
      <c r="F21" s="335"/>
      <c r="G21" s="335"/>
      <c r="H21" s="335"/>
      <c r="I21" s="335"/>
      <c r="J21" s="336"/>
    </row>
    <row r="22" spans="2:10" ht="30">
      <c r="B22" s="4" t="s">
        <v>2</v>
      </c>
      <c r="C22" s="5" t="s">
        <v>3</v>
      </c>
      <c r="D22" s="6"/>
      <c r="E22" s="33" t="s">
        <v>4</v>
      </c>
      <c r="F22" s="34" t="s">
        <v>2</v>
      </c>
      <c r="G22" s="35" t="s">
        <v>5</v>
      </c>
      <c r="H22" s="34" t="s">
        <v>30</v>
      </c>
      <c r="I22" s="35" t="s">
        <v>3</v>
      </c>
      <c r="J22" s="36" t="s">
        <v>31</v>
      </c>
    </row>
    <row r="23" spans="2:10">
      <c r="B23" s="11" t="s">
        <v>32</v>
      </c>
      <c r="C23" s="17">
        <v>22</v>
      </c>
      <c r="D23" s="13"/>
      <c r="E23" s="37" t="s">
        <v>33</v>
      </c>
      <c r="F23" s="38" t="s">
        <v>34</v>
      </c>
      <c r="G23" s="16">
        <v>20</v>
      </c>
      <c r="H23" s="39">
        <v>3</v>
      </c>
      <c r="I23" s="40">
        <f>IFERROR(VLOOKUP($F23,$B$23:$C$33,2,FALSE),0)</f>
        <v>14</v>
      </c>
      <c r="J23" s="41">
        <f>I23*G23/100*H23</f>
        <v>8.3999999999999986</v>
      </c>
    </row>
    <row r="24" spans="2:10">
      <c r="B24" s="11" t="s">
        <v>35</v>
      </c>
      <c r="C24" s="17">
        <v>22</v>
      </c>
      <c r="D24" s="13"/>
      <c r="E24" s="37" t="s">
        <v>36</v>
      </c>
      <c r="F24" s="38" t="s">
        <v>16</v>
      </c>
      <c r="G24" s="16">
        <v>2</v>
      </c>
      <c r="H24" s="42">
        <f t="shared" ref="H24:H26" si="1">$H$23</f>
        <v>3</v>
      </c>
      <c r="I24" s="40">
        <f>IFERROR(VLOOKUP($F24,$B$23:$C$33,2,FALSE),0)</f>
        <v>21</v>
      </c>
      <c r="J24" s="41">
        <f>2*I24*G24/100*H24</f>
        <v>2.52</v>
      </c>
    </row>
    <row r="25" spans="2:10">
      <c r="B25" s="11" t="s">
        <v>34</v>
      </c>
      <c r="C25" s="17">
        <v>14</v>
      </c>
      <c r="D25" s="13"/>
      <c r="E25" s="37" t="s">
        <v>37</v>
      </c>
      <c r="F25" s="38" t="s">
        <v>14</v>
      </c>
      <c r="G25" s="16">
        <v>0.5</v>
      </c>
      <c r="H25" s="42">
        <f t="shared" si="1"/>
        <v>3</v>
      </c>
      <c r="I25" s="40">
        <f>IFERROR(VLOOKUP($F25,$B$23:$C$33,2,FALSE),0)</f>
        <v>17</v>
      </c>
      <c r="J25" s="41">
        <f t="shared" ref="J25:J26" si="2">2*I25*G25/100*H25</f>
        <v>0.51</v>
      </c>
    </row>
    <row r="26" spans="2:10">
      <c r="B26" s="11" t="s">
        <v>16</v>
      </c>
      <c r="C26" s="17">
        <v>21</v>
      </c>
      <c r="D26" s="13"/>
      <c r="E26" s="37" t="s">
        <v>38</v>
      </c>
      <c r="F26" s="38" t="s">
        <v>14</v>
      </c>
      <c r="G26" s="43"/>
      <c r="H26" s="44">
        <f t="shared" si="1"/>
        <v>3</v>
      </c>
      <c r="I26" s="40">
        <f>IFERROR(VLOOKUP($F26,$B$23:$C$33,2,FALSE),0)</f>
        <v>17</v>
      </c>
      <c r="J26" s="41">
        <f t="shared" si="2"/>
        <v>0</v>
      </c>
    </row>
    <row r="27" spans="2:10" ht="21" thickBot="1">
      <c r="B27" s="11" t="s">
        <v>14</v>
      </c>
      <c r="C27" s="17">
        <v>17</v>
      </c>
      <c r="D27" s="13"/>
      <c r="E27" s="45"/>
      <c r="F27" s="45"/>
      <c r="G27" s="45"/>
      <c r="H27" s="45"/>
      <c r="I27" s="46" t="s">
        <v>39</v>
      </c>
      <c r="J27" s="47">
        <f>SUM(J23:J26)</f>
        <v>11.429999999999998</v>
      </c>
    </row>
    <row r="28" spans="2:10">
      <c r="B28" s="11" t="s">
        <v>18</v>
      </c>
      <c r="C28" s="48">
        <v>19</v>
      </c>
      <c r="D28" s="13"/>
      <c r="E28" s="45"/>
      <c r="F28" s="45"/>
      <c r="G28" s="45"/>
      <c r="H28" s="45"/>
      <c r="I28" s="45"/>
      <c r="J28" s="49"/>
    </row>
    <row r="29" spans="2:10">
      <c r="B29" s="50"/>
      <c r="C29" s="51"/>
      <c r="D29" s="13"/>
      <c r="E29" s="33" t="s">
        <v>40</v>
      </c>
      <c r="F29" s="34" t="s">
        <v>41</v>
      </c>
      <c r="G29" s="34" t="s">
        <v>42</v>
      </c>
      <c r="H29" s="34" t="s">
        <v>43</v>
      </c>
      <c r="I29" s="34" t="s">
        <v>44</v>
      </c>
      <c r="J29" s="36" t="s">
        <v>6</v>
      </c>
    </row>
    <row r="30" spans="2:10" ht="15.75">
      <c r="B30" s="50"/>
      <c r="C30" s="51"/>
      <c r="D30" s="13"/>
      <c r="E30" s="52"/>
      <c r="F30" s="39">
        <v>1.5</v>
      </c>
      <c r="G30" s="39">
        <v>5</v>
      </c>
      <c r="H30" s="39">
        <v>4</v>
      </c>
      <c r="I30" s="53">
        <f>G30*H30</f>
        <v>20</v>
      </c>
      <c r="J30" s="54">
        <f t="shared" ref="J30:J50" si="3">IFERROR(F30*$J$27/I30,0)</f>
        <v>0.85724999999999985</v>
      </c>
    </row>
    <row r="31" spans="2:10" ht="15.75">
      <c r="B31" s="50"/>
      <c r="C31" s="51"/>
      <c r="D31" s="13"/>
      <c r="E31" s="52"/>
      <c r="F31" s="39"/>
      <c r="G31" s="39"/>
      <c r="H31" s="39"/>
      <c r="I31" s="53">
        <f t="shared" ref="I31:I50" si="4">G31*H31</f>
        <v>0</v>
      </c>
      <c r="J31" s="54">
        <f t="shared" si="3"/>
        <v>0</v>
      </c>
    </row>
    <row r="32" spans="2:10" ht="15.75">
      <c r="B32" s="50"/>
      <c r="C32" s="51"/>
      <c r="D32" s="13"/>
      <c r="E32" s="52"/>
      <c r="F32" s="39"/>
      <c r="G32" s="39"/>
      <c r="H32" s="39"/>
      <c r="I32" s="53">
        <f t="shared" si="4"/>
        <v>0</v>
      </c>
      <c r="J32" s="54">
        <f t="shared" si="3"/>
        <v>0</v>
      </c>
    </row>
    <row r="33" spans="2:10" ht="15.75">
      <c r="B33" s="50"/>
      <c r="C33" s="55"/>
      <c r="D33" s="13"/>
      <c r="E33" s="52"/>
      <c r="F33" s="39"/>
      <c r="G33" s="39"/>
      <c r="H33" s="39"/>
      <c r="I33" s="53">
        <f t="shared" si="4"/>
        <v>0</v>
      </c>
      <c r="J33" s="54">
        <f t="shared" si="3"/>
        <v>0</v>
      </c>
    </row>
    <row r="34" spans="2:10" ht="15.75">
      <c r="B34" s="50"/>
      <c r="C34" s="55"/>
      <c r="D34" s="13"/>
      <c r="E34" s="52"/>
      <c r="F34" s="39"/>
      <c r="G34" s="39"/>
      <c r="H34" s="39"/>
      <c r="I34" s="53">
        <f t="shared" si="4"/>
        <v>0</v>
      </c>
      <c r="J34" s="54">
        <f t="shared" si="3"/>
        <v>0</v>
      </c>
    </row>
    <row r="35" spans="2:10" ht="15.75">
      <c r="B35" s="50"/>
      <c r="C35" s="55"/>
      <c r="D35" s="13"/>
      <c r="E35" s="52"/>
      <c r="F35" s="39"/>
      <c r="G35" s="39"/>
      <c r="H35" s="39"/>
      <c r="I35" s="53">
        <f t="shared" si="4"/>
        <v>0</v>
      </c>
      <c r="J35" s="54">
        <f t="shared" si="3"/>
        <v>0</v>
      </c>
    </row>
    <row r="36" spans="2:10" ht="15.75">
      <c r="B36" s="50"/>
      <c r="C36" s="55"/>
      <c r="D36" s="13"/>
      <c r="E36" s="52"/>
      <c r="F36" s="39"/>
      <c r="G36" s="39"/>
      <c r="H36" s="39"/>
      <c r="I36" s="53">
        <f t="shared" si="4"/>
        <v>0</v>
      </c>
      <c r="J36" s="54">
        <f t="shared" si="3"/>
        <v>0</v>
      </c>
    </row>
    <row r="37" spans="2:10" ht="15.75">
      <c r="B37" s="50"/>
      <c r="C37" s="55"/>
      <c r="D37" s="13"/>
      <c r="E37" s="52"/>
      <c r="F37" s="39"/>
      <c r="G37" s="39"/>
      <c r="H37" s="39"/>
      <c r="I37" s="53">
        <f t="shared" si="4"/>
        <v>0</v>
      </c>
      <c r="J37" s="54">
        <f t="shared" si="3"/>
        <v>0</v>
      </c>
    </row>
    <row r="38" spans="2:10" ht="15.75">
      <c r="B38" s="50"/>
      <c r="C38" s="55"/>
      <c r="D38" s="13"/>
      <c r="E38" s="52"/>
      <c r="F38" s="39"/>
      <c r="G38" s="39"/>
      <c r="H38" s="39"/>
      <c r="I38" s="53">
        <f t="shared" si="4"/>
        <v>0</v>
      </c>
      <c r="J38" s="54">
        <f t="shared" si="3"/>
        <v>0</v>
      </c>
    </row>
    <row r="39" spans="2:10" ht="15.75">
      <c r="B39" s="50"/>
      <c r="C39" s="55"/>
      <c r="D39" s="13"/>
      <c r="E39" s="52"/>
      <c r="F39" s="39"/>
      <c r="G39" s="39"/>
      <c r="H39" s="39"/>
      <c r="I39" s="53">
        <f t="shared" si="4"/>
        <v>0</v>
      </c>
      <c r="J39" s="54">
        <f t="shared" si="3"/>
        <v>0</v>
      </c>
    </row>
    <row r="40" spans="2:10" ht="15.75">
      <c r="B40" s="50"/>
      <c r="C40" s="55"/>
      <c r="D40" s="13"/>
      <c r="E40" s="52"/>
      <c r="F40" s="39"/>
      <c r="G40" s="39"/>
      <c r="H40" s="39"/>
      <c r="I40" s="53">
        <f t="shared" si="4"/>
        <v>0</v>
      </c>
      <c r="J40" s="54">
        <f t="shared" si="3"/>
        <v>0</v>
      </c>
    </row>
    <row r="41" spans="2:10" ht="15.75">
      <c r="B41" s="50"/>
      <c r="C41" s="55"/>
      <c r="D41" s="13"/>
      <c r="E41" s="52"/>
      <c r="F41" s="39"/>
      <c r="G41" s="39"/>
      <c r="H41" s="39"/>
      <c r="I41" s="53">
        <f t="shared" si="4"/>
        <v>0</v>
      </c>
      <c r="J41" s="54">
        <f t="shared" si="3"/>
        <v>0</v>
      </c>
    </row>
    <row r="42" spans="2:10" ht="15.75">
      <c r="B42" s="50"/>
      <c r="C42" s="55"/>
      <c r="D42" s="13"/>
      <c r="E42" s="52"/>
      <c r="F42" s="39"/>
      <c r="G42" s="39"/>
      <c r="H42" s="39"/>
      <c r="I42" s="53">
        <f t="shared" si="4"/>
        <v>0</v>
      </c>
      <c r="J42" s="54">
        <f t="shared" si="3"/>
        <v>0</v>
      </c>
    </row>
    <row r="43" spans="2:10" ht="15.75">
      <c r="B43" s="50"/>
      <c r="C43" s="55"/>
      <c r="D43" s="13"/>
      <c r="E43" s="52"/>
      <c r="F43" s="39"/>
      <c r="G43" s="39"/>
      <c r="H43" s="39"/>
      <c r="I43" s="53">
        <f t="shared" si="4"/>
        <v>0</v>
      </c>
      <c r="J43" s="54">
        <f t="shared" si="3"/>
        <v>0</v>
      </c>
    </row>
    <row r="44" spans="2:10" ht="15.75">
      <c r="B44" s="50"/>
      <c r="C44" s="55"/>
      <c r="D44" s="13"/>
      <c r="E44" s="52"/>
      <c r="F44" s="39"/>
      <c r="G44" s="39"/>
      <c r="H44" s="39"/>
      <c r="I44" s="53">
        <f t="shared" si="4"/>
        <v>0</v>
      </c>
      <c r="J44" s="54">
        <f t="shared" si="3"/>
        <v>0</v>
      </c>
    </row>
    <row r="45" spans="2:10" ht="15.75">
      <c r="B45" s="50"/>
      <c r="C45" s="55"/>
      <c r="D45" s="13"/>
      <c r="E45" s="52"/>
      <c r="F45" s="39"/>
      <c r="G45" s="39"/>
      <c r="H45" s="39"/>
      <c r="I45" s="53">
        <f t="shared" si="4"/>
        <v>0</v>
      </c>
      <c r="J45" s="54">
        <f t="shared" si="3"/>
        <v>0</v>
      </c>
    </row>
    <row r="46" spans="2:10" ht="15.75">
      <c r="B46" s="50"/>
      <c r="C46" s="55"/>
      <c r="D46" s="13"/>
      <c r="E46" s="52"/>
      <c r="F46" s="39"/>
      <c r="G46" s="39"/>
      <c r="H46" s="39"/>
      <c r="I46" s="53">
        <f t="shared" si="4"/>
        <v>0</v>
      </c>
      <c r="J46" s="54">
        <f t="shared" si="3"/>
        <v>0</v>
      </c>
    </row>
    <row r="47" spans="2:10" ht="15.75">
      <c r="B47" s="50"/>
      <c r="C47" s="55"/>
      <c r="D47" s="13"/>
      <c r="E47" s="52"/>
      <c r="F47" s="39"/>
      <c r="G47" s="39"/>
      <c r="H47" s="39"/>
      <c r="I47" s="53">
        <f t="shared" si="4"/>
        <v>0</v>
      </c>
      <c r="J47" s="54">
        <f t="shared" si="3"/>
        <v>0</v>
      </c>
    </row>
    <row r="48" spans="2:10" ht="15.75">
      <c r="B48" s="50"/>
      <c r="C48" s="55"/>
      <c r="D48" s="13"/>
      <c r="E48" s="52"/>
      <c r="F48" s="39"/>
      <c r="G48" s="39"/>
      <c r="H48" s="39"/>
      <c r="I48" s="53">
        <f t="shared" si="4"/>
        <v>0</v>
      </c>
      <c r="J48" s="54">
        <f t="shared" si="3"/>
        <v>0</v>
      </c>
    </row>
    <row r="49" spans="2:10" ht="15.75">
      <c r="B49" s="50"/>
      <c r="C49" s="55"/>
      <c r="D49" s="13"/>
      <c r="E49" s="52"/>
      <c r="F49" s="39"/>
      <c r="G49" s="39"/>
      <c r="H49" s="39"/>
      <c r="I49" s="53">
        <f t="shared" si="4"/>
        <v>0</v>
      </c>
      <c r="J49" s="54">
        <f t="shared" si="3"/>
        <v>0</v>
      </c>
    </row>
    <row r="50" spans="2:10" ht="15.75">
      <c r="B50" s="50"/>
      <c r="C50" s="55"/>
      <c r="D50" s="13"/>
      <c r="E50" s="56"/>
      <c r="F50" s="57"/>
      <c r="G50" s="57"/>
      <c r="H50" s="57"/>
      <c r="I50" s="53">
        <f t="shared" si="4"/>
        <v>0</v>
      </c>
      <c r="J50" s="54">
        <f t="shared" si="3"/>
        <v>0</v>
      </c>
    </row>
    <row r="51" spans="2:10" ht="19.5" thickBot="1">
      <c r="B51" s="58"/>
      <c r="C51" s="59"/>
      <c r="D51" s="29"/>
      <c r="E51" s="60"/>
      <c r="F51" s="60"/>
      <c r="G51" s="61"/>
      <c r="H51" s="328"/>
      <c r="I51" s="328"/>
      <c r="J51" s="62"/>
    </row>
    <row r="52" spans="2:10" ht="15.75" thickBot="1"/>
    <row r="53" spans="2:10" ht="23.25">
      <c r="B53" s="1"/>
      <c r="C53" s="2"/>
      <c r="D53" s="3"/>
      <c r="E53" s="335" t="s">
        <v>45</v>
      </c>
      <c r="F53" s="335"/>
      <c r="G53" s="335"/>
      <c r="H53" s="335"/>
      <c r="I53" s="336"/>
    </row>
    <row r="54" spans="2:10">
      <c r="B54" s="4" t="s">
        <v>2</v>
      </c>
      <c r="C54" s="5" t="s">
        <v>3</v>
      </c>
      <c r="D54" s="6"/>
      <c r="E54" s="33" t="s">
        <v>4</v>
      </c>
      <c r="F54" s="34" t="s">
        <v>2</v>
      </c>
      <c r="G54" s="35" t="s">
        <v>46</v>
      </c>
      <c r="H54" s="35" t="s">
        <v>47</v>
      </c>
      <c r="I54" s="36" t="s">
        <v>6</v>
      </c>
    </row>
    <row r="55" spans="2:10">
      <c r="B55" s="11" t="s">
        <v>32</v>
      </c>
      <c r="C55" s="17">
        <v>22</v>
      </c>
      <c r="D55" s="13"/>
      <c r="E55" s="37" t="s">
        <v>33</v>
      </c>
      <c r="F55" s="38" t="s">
        <v>34</v>
      </c>
      <c r="G55" s="16">
        <v>20</v>
      </c>
      <c r="H55" s="17">
        <f t="shared" ref="H55:H61" si="5">IFERROR(VLOOKUP($F55,$B$55:$C$63,2,FALSE),0)</f>
        <v>14</v>
      </c>
      <c r="I55" s="41">
        <f>H55*G55/100</f>
        <v>2.8</v>
      </c>
    </row>
    <row r="56" spans="2:10">
      <c r="B56" s="11" t="s">
        <v>35</v>
      </c>
      <c r="C56" s="17">
        <v>22</v>
      </c>
      <c r="D56" s="13"/>
      <c r="E56" s="37" t="s">
        <v>48</v>
      </c>
      <c r="F56" s="38" t="s">
        <v>16</v>
      </c>
      <c r="G56" s="16">
        <v>0</v>
      </c>
      <c r="H56" s="17">
        <f t="shared" si="5"/>
        <v>21</v>
      </c>
      <c r="I56" s="41">
        <f t="shared" ref="I56:I61" si="6">H56*G56/100</f>
        <v>0</v>
      </c>
    </row>
    <row r="57" spans="2:10">
      <c r="B57" s="11" t="s">
        <v>34</v>
      </c>
      <c r="C57" s="17">
        <v>14</v>
      </c>
      <c r="D57" s="13"/>
      <c r="E57" s="37" t="s">
        <v>49</v>
      </c>
      <c r="F57" s="38" t="s">
        <v>18</v>
      </c>
      <c r="G57" s="16">
        <v>0</v>
      </c>
      <c r="H57" s="17">
        <f t="shared" si="5"/>
        <v>19</v>
      </c>
      <c r="I57" s="41">
        <f t="shared" si="6"/>
        <v>0</v>
      </c>
    </row>
    <row r="58" spans="2:10">
      <c r="B58" s="11" t="s">
        <v>16</v>
      </c>
      <c r="C58" s="17">
        <v>21</v>
      </c>
      <c r="D58" s="13"/>
      <c r="E58" s="37" t="s">
        <v>50</v>
      </c>
      <c r="F58" s="38"/>
      <c r="G58" s="16"/>
      <c r="H58" s="17">
        <f t="shared" si="5"/>
        <v>0</v>
      </c>
      <c r="I58" s="41">
        <f t="shared" si="6"/>
        <v>0</v>
      </c>
    </row>
    <row r="59" spans="2:10">
      <c r="B59" s="11" t="s">
        <v>14</v>
      </c>
      <c r="C59" s="17">
        <v>17</v>
      </c>
      <c r="D59" s="13"/>
      <c r="E59" s="37" t="s">
        <v>51</v>
      </c>
      <c r="F59" s="38" t="s">
        <v>16</v>
      </c>
      <c r="G59" s="16">
        <v>2</v>
      </c>
      <c r="H59" s="17">
        <f t="shared" si="5"/>
        <v>21</v>
      </c>
      <c r="I59" s="41">
        <f t="shared" si="6"/>
        <v>0.42</v>
      </c>
    </row>
    <row r="60" spans="2:10">
      <c r="B60" s="11" t="s">
        <v>18</v>
      </c>
      <c r="C60" s="17">
        <v>19</v>
      </c>
      <c r="D60" s="13"/>
      <c r="E60" s="37" t="s">
        <v>52</v>
      </c>
      <c r="F60" s="38" t="s">
        <v>14</v>
      </c>
      <c r="G60" s="16">
        <v>0.5</v>
      </c>
      <c r="H60" s="17">
        <f t="shared" si="5"/>
        <v>17</v>
      </c>
      <c r="I60" s="41">
        <f t="shared" si="6"/>
        <v>8.5000000000000006E-2</v>
      </c>
    </row>
    <row r="61" spans="2:10">
      <c r="B61" s="11"/>
      <c r="C61" s="17"/>
      <c r="D61" s="13"/>
      <c r="E61" s="37" t="s">
        <v>53</v>
      </c>
      <c r="F61" s="38"/>
      <c r="G61" s="16"/>
      <c r="H61" s="17">
        <f t="shared" si="5"/>
        <v>0</v>
      </c>
      <c r="I61" s="41">
        <f t="shared" si="6"/>
        <v>0</v>
      </c>
    </row>
    <row r="62" spans="2:10">
      <c r="B62" s="11"/>
      <c r="C62" s="17"/>
      <c r="D62" s="13"/>
      <c r="E62" s="26"/>
      <c r="F62" s="24"/>
      <c r="G62" s="24"/>
      <c r="H62" s="24"/>
      <c r="I62" s="25"/>
    </row>
    <row r="63" spans="2:10" ht="21" thickBot="1">
      <c r="B63" s="27"/>
      <c r="C63" s="28"/>
      <c r="D63" s="29"/>
      <c r="E63" s="60"/>
      <c r="F63" s="60"/>
      <c r="G63" s="337" t="s">
        <v>28</v>
      </c>
      <c r="H63" s="337"/>
      <c r="I63" s="63">
        <f>SUM(I55:I62)</f>
        <v>3.3049999999999997</v>
      </c>
    </row>
    <row r="64" spans="2:10" ht="15.75" thickBot="1"/>
    <row r="65" spans="2:9" ht="23.25">
      <c r="B65" s="1"/>
      <c r="C65" s="2"/>
      <c r="D65" s="3"/>
      <c r="E65" s="338" t="s">
        <v>54</v>
      </c>
      <c r="F65" s="331"/>
      <c r="G65" s="331"/>
      <c r="H65" s="331"/>
      <c r="I65" s="332"/>
    </row>
    <row r="66" spans="2:9">
      <c r="B66" s="4" t="s">
        <v>2</v>
      </c>
      <c r="C66" s="5" t="s">
        <v>3</v>
      </c>
      <c r="D66" s="6"/>
      <c r="E66" s="64" t="s">
        <v>55</v>
      </c>
      <c r="F66" s="65">
        <v>15</v>
      </c>
      <c r="G66" s="66"/>
      <c r="H66" s="66" t="s">
        <v>56</v>
      </c>
      <c r="I66" s="16">
        <v>23</v>
      </c>
    </row>
    <row r="67" spans="2:9">
      <c r="B67" s="4"/>
      <c r="C67" s="5"/>
      <c r="D67" s="6"/>
      <c r="E67" s="64" t="s">
        <v>57</v>
      </c>
      <c r="F67" s="65">
        <v>30</v>
      </c>
      <c r="G67" s="45"/>
      <c r="H67" s="45" t="s">
        <v>58</v>
      </c>
      <c r="I67" s="67">
        <f>DEGREES(ATAN($F$66/$F$67))</f>
        <v>26.56505117707799</v>
      </c>
    </row>
    <row r="68" spans="2:9">
      <c r="B68" s="11" t="s">
        <v>11</v>
      </c>
      <c r="C68" s="17">
        <v>23</v>
      </c>
      <c r="D68" s="13"/>
      <c r="E68" s="68"/>
      <c r="F68" s="69"/>
      <c r="G68" s="70"/>
      <c r="H68" s="70"/>
      <c r="I68" s="71"/>
    </row>
    <row r="69" spans="2:9">
      <c r="B69" s="11" t="s">
        <v>14</v>
      </c>
      <c r="C69" s="17">
        <v>17</v>
      </c>
      <c r="D69" s="13"/>
      <c r="E69" s="72" t="s">
        <v>4</v>
      </c>
      <c r="F69" s="8" t="s">
        <v>2</v>
      </c>
      <c r="G69" s="9" t="s">
        <v>46</v>
      </c>
      <c r="H69" s="9" t="s">
        <v>47</v>
      </c>
      <c r="I69" s="10" t="s">
        <v>59</v>
      </c>
    </row>
    <row r="70" spans="2:9">
      <c r="B70" s="11" t="s">
        <v>18</v>
      </c>
      <c r="C70" s="17">
        <v>19</v>
      </c>
      <c r="D70" s="13"/>
      <c r="E70" s="73" t="s">
        <v>60</v>
      </c>
      <c r="F70" s="15" t="s">
        <v>61</v>
      </c>
      <c r="G70" s="74">
        <f>I66</f>
        <v>23</v>
      </c>
      <c r="H70" s="17">
        <f>VLOOKUP($F70,$B$68:$C$77,2,FALSE)</f>
        <v>25</v>
      </c>
      <c r="I70" s="41">
        <f>H70*G70/100</f>
        <v>5.75</v>
      </c>
    </row>
    <row r="71" spans="2:9">
      <c r="B71" s="11" t="s">
        <v>21</v>
      </c>
      <c r="C71" s="17">
        <v>27</v>
      </c>
      <c r="D71" s="13"/>
      <c r="E71" s="73" t="s">
        <v>8</v>
      </c>
      <c r="F71" s="15" t="s">
        <v>21</v>
      </c>
      <c r="G71" s="16">
        <v>3</v>
      </c>
      <c r="H71" s="17">
        <f>VLOOKUP($F71,$B$68:$C$77,2,FALSE)</f>
        <v>27</v>
      </c>
      <c r="I71" s="41">
        <f>H71*G71/100</f>
        <v>0.81</v>
      </c>
    </row>
    <row r="72" spans="2:9">
      <c r="B72" s="11" t="s">
        <v>23</v>
      </c>
      <c r="C72" s="17">
        <v>21</v>
      </c>
      <c r="D72" s="13"/>
      <c r="E72" s="73" t="s">
        <v>12</v>
      </c>
      <c r="F72" s="19" t="s">
        <v>11</v>
      </c>
      <c r="G72" s="16">
        <v>1.5</v>
      </c>
      <c r="H72" s="17">
        <f>VLOOKUP($F72,$B$68:$C$77,2,FALSE)</f>
        <v>23</v>
      </c>
      <c r="I72" s="41">
        <f t="shared" ref="I72:I74" si="7">H72*G72/100</f>
        <v>0.34499999999999997</v>
      </c>
    </row>
    <row r="73" spans="2:9">
      <c r="B73" s="11" t="s">
        <v>24</v>
      </c>
      <c r="C73" s="17">
        <v>21</v>
      </c>
      <c r="D73" s="13"/>
      <c r="E73" s="75" t="s">
        <v>62</v>
      </c>
      <c r="F73" s="15" t="s">
        <v>11</v>
      </c>
      <c r="G73" s="16">
        <v>1.7</v>
      </c>
      <c r="H73" s="17">
        <f>VLOOKUP($F73,$B$68:$C$77,2,FALSE)</f>
        <v>23</v>
      </c>
      <c r="I73" s="41">
        <f t="shared" si="7"/>
        <v>0.39100000000000001</v>
      </c>
    </row>
    <row r="74" spans="2:9">
      <c r="B74" s="11" t="s">
        <v>9</v>
      </c>
      <c r="C74" s="17">
        <v>16</v>
      </c>
      <c r="D74" s="13"/>
      <c r="E74" s="75" t="s">
        <v>63</v>
      </c>
      <c r="F74" s="15" t="s">
        <v>14</v>
      </c>
      <c r="G74" s="16">
        <v>0.3</v>
      </c>
      <c r="H74" s="17">
        <f>VLOOKUP($F74,$B$68:$C$77,2,FALSE)</f>
        <v>17</v>
      </c>
      <c r="I74" s="41">
        <f t="shared" si="7"/>
        <v>5.0999999999999997E-2</v>
      </c>
    </row>
    <row r="75" spans="2:9">
      <c r="B75" s="11" t="s">
        <v>61</v>
      </c>
      <c r="C75" s="17">
        <v>25</v>
      </c>
      <c r="D75" s="13"/>
      <c r="E75" s="75"/>
      <c r="F75" s="24"/>
      <c r="G75" s="24"/>
      <c r="H75" s="24"/>
      <c r="I75" s="25"/>
    </row>
    <row r="76" spans="2:9" ht="21" thickBot="1">
      <c r="B76" s="11" t="s">
        <v>26</v>
      </c>
      <c r="C76" s="17">
        <v>9</v>
      </c>
      <c r="D76" s="13"/>
      <c r="E76" s="76"/>
      <c r="F76" s="339" t="s">
        <v>64</v>
      </c>
      <c r="G76" s="340"/>
      <c r="H76" s="341"/>
      <c r="I76" s="77">
        <f>SUM(I70:I75)</f>
        <v>7.3470000000000004</v>
      </c>
    </row>
    <row r="77" spans="2:9" ht="15.75" thickBot="1">
      <c r="B77" s="11" t="s">
        <v>27</v>
      </c>
      <c r="C77" s="17">
        <v>23</v>
      </c>
      <c r="D77" s="29"/>
      <c r="E77" s="72" t="s">
        <v>4</v>
      </c>
      <c r="F77" s="8" t="s">
        <v>2</v>
      </c>
      <c r="G77" s="9" t="s">
        <v>46</v>
      </c>
      <c r="H77" s="9" t="s">
        <v>47</v>
      </c>
      <c r="I77" s="10" t="s">
        <v>59</v>
      </c>
    </row>
    <row r="78" spans="2:9">
      <c r="B78" s="11"/>
      <c r="C78" s="12"/>
      <c r="D78" s="13"/>
      <c r="E78" s="73" t="s">
        <v>60</v>
      </c>
      <c r="F78" s="15" t="s">
        <v>61</v>
      </c>
      <c r="G78" s="74">
        <f>I66/COS(RADIANS(I67))</f>
        <v>25.714781741247581</v>
      </c>
      <c r="H78" s="17">
        <f t="shared" ref="H78:H85" si="8">VLOOKUP($F78,$B$68:$C$77,2,FALSE)</f>
        <v>25</v>
      </c>
      <c r="I78" s="41">
        <f>H78*G78/100</f>
        <v>6.4286954353118952</v>
      </c>
    </row>
    <row r="79" spans="2:9">
      <c r="B79" s="11"/>
      <c r="C79" s="12"/>
      <c r="D79" s="13"/>
      <c r="E79" s="73" t="s">
        <v>65</v>
      </c>
      <c r="F79" s="15" t="s">
        <v>61</v>
      </c>
      <c r="G79" s="16">
        <f>0.5*F66</f>
        <v>7.5</v>
      </c>
      <c r="H79" s="17">
        <f t="shared" si="8"/>
        <v>25</v>
      </c>
      <c r="I79" s="41">
        <f>H79*G79/100</f>
        <v>1.875</v>
      </c>
    </row>
    <row r="80" spans="2:9">
      <c r="B80" s="11"/>
      <c r="C80" s="12"/>
      <c r="D80" s="13"/>
      <c r="E80" s="73" t="s">
        <v>66</v>
      </c>
      <c r="F80" s="19" t="s">
        <v>21</v>
      </c>
      <c r="G80" s="16">
        <v>3</v>
      </c>
      <c r="H80" s="17">
        <f t="shared" si="8"/>
        <v>27</v>
      </c>
      <c r="I80" s="41">
        <f t="shared" ref="I80:I81" si="9">H80*G80/100</f>
        <v>0.81</v>
      </c>
    </row>
    <row r="81" spans="2:9">
      <c r="B81" s="11"/>
      <c r="C81" s="12"/>
      <c r="D81" s="13"/>
      <c r="E81" s="73" t="s">
        <v>67</v>
      </c>
      <c r="F81" s="19" t="s">
        <v>16</v>
      </c>
      <c r="G81" s="16">
        <v>1.5</v>
      </c>
      <c r="H81" s="17">
        <f t="shared" si="8"/>
        <v>23</v>
      </c>
      <c r="I81" s="41">
        <f t="shared" si="9"/>
        <v>0.34499999999999997</v>
      </c>
    </row>
    <row r="82" spans="2:9">
      <c r="B82" s="11"/>
      <c r="C82" s="12"/>
      <c r="D82" s="13"/>
      <c r="E82" s="73" t="s">
        <v>68</v>
      </c>
      <c r="F82" s="19" t="s">
        <v>21</v>
      </c>
      <c r="G82" s="16">
        <v>3</v>
      </c>
      <c r="H82" s="17">
        <f t="shared" si="8"/>
        <v>27</v>
      </c>
      <c r="I82" s="41">
        <f>H82*G82/100*$F$66/$F$67</f>
        <v>0.40500000000000003</v>
      </c>
    </row>
    <row r="83" spans="2:9">
      <c r="B83" s="11"/>
      <c r="C83" s="12"/>
      <c r="D83" s="13"/>
      <c r="E83" s="73" t="s">
        <v>69</v>
      </c>
      <c r="F83" s="15" t="s">
        <v>11</v>
      </c>
      <c r="G83" s="16">
        <v>2</v>
      </c>
      <c r="H83" s="17">
        <f t="shared" si="8"/>
        <v>23</v>
      </c>
      <c r="I83" s="41">
        <f>H83*G83/100*$F$66/$F$67</f>
        <v>0.23</v>
      </c>
    </row>
    <row r="84" spans="2:9">
      <c r="B84" s="11"/>
      <c r="C84" s="12"/>
      <c r="D84" s="13"/>
      <c r="E84" s="75" t="s">
        <v>62</v>
      </c>
      <c r="F84" s="15" t="s">
        <v>11</v>
      </c>
      <c r="G84" s="16">
        <v>1.7</v>
      </c>
      <c r="H84" s="17">
        <f t="shared" si="8"/>
        <v>23</v>
      </c>
      <c r="I84" s="41">
        <f>H84*G84/100</f>
        <v>0.39100000000000001</v>
      </c>
    </row>
    <row r="85" spans="2:9">
      <c r="B85" s="11"/>
      <c r="C85" s="12"/>
      <c r="D85" s="13"/>
      <c r="E85" s="75" t="s">
        <v>63</v>
      </c>
      <c r="F85" s="15" t="s">
        <v>14</v>
      </c>
      <c r="G85" s="16">
        <v>0.3</v>
      </c>
      <c r="H85" s="17">
        <f t="shared" si="8"/>
        <v>17</v>
      </c>
      <c r="I85" s="41">
        <f>H85*G85/100</f>
        <v>5.0999999999999997E-2</v>
      </c>
    </row>
    <row r="86" spans="2:9" ht="21" thickBot="1">
      <c r="B86" s="11"/>
      <c r="C86" s="12"/>
      <c r="D86" s="29"/>
      <c r="E86" s="75"/>
      <c r="F86" s="342" t="s">
        <v>70</v>
      </c>
      <c r="G86" s="343"/>
      <c r="H86" s="344"/>
      <c r="I86" s="77">
        <f>SUM(I78:I85)</f>
        <v>10.535695435311895</v>
      </c>
    </row>
  </sheetData>
  <mergeCells count="11">
    <mergeCell ref="E53:I53"/>
    <mergeCell ref="G63:H63"/>
    <mergeCell ref="E65:I65"/>
    <mergeCell ref="F76:H76"/>
    <mergeCell ref="F86:H86"/>
    <mergeCell ref="H51:I51"/>
    <mergeCell ref="B2:D2"/>
    <mergeCell ref="E6:I6"/>
    <mergeCell ref="K8:L8"/>
    <mergeCell ref="G18:H18"/>
    <mergeCell ref="E21:J21"/>
  </mergeCells>
  <dataValidations count="5">
    <dataValidation type="list" allowBlank="1" showInputMessage="1" showErrorMessage="1" sqref="F55:F61">
      <formula1>$B$55:$B$62</formula1>
    </dataValidation>
    <dataValidation type="list" allowBlank="1" showInputMessage="1" showErrorMessage="1" sqref="F8:F12">
      <formula1>$B$11:$B$58</formula1>
    </dataValidation>
    <dataValidation type="list" allowBlank="1" showInputMessage="1" showErrorMessage="1" sqref="F23:F26">
      <formula1>$B$23:$B$28</formula1>
    </dataValidation>
    <dataValidation type="list" allowBlank="1" showInputMessage="1" showErrorMessage="1" sqref="F70">
      <formula1>$B$67:$B$77</formula1>
    </dataValidation>
    <dataValidation type="list" allowBlank="1" showInputMessage="1" showErrorMessage="1" sqref="F71:F75 F78:F85">
      <formula1>$B$68:$B$77</formula1>
    </dataValidation>
  </dataValidations>
  <pageMargins left="0.7" right="0.7" top="0.75" bottom="0.75" header="0.3" footer="0.3"/>
  <pageSetup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in">
                <anchor moveWithCells="1" sizeWithCells="1">
                  <from>
                    <xdr:col>4</xdr:col>
                    <xdr:colOff>647700</xdr:colOff>
                    <xdr:row>0</xdr:row>
                    <xdr:rowOff>57150</xdr:rowOff>
                  </from>
                  <to>
                    <xdr:col>5</xdr:col>
                    <xdr:colOff>228600</xdr:colOff>
                    <xdr:row>1</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2:H45"/>
  <sheetViews>
    <sheetView view="pageBreakPreview" zoomScale="85" zoomScaleNormal="90" zoomScaleSheetLayoutView="85" workbookViewId="0">
      <selection activeCell="J6" sqref="J6"/>
    </sheetView>
  </sheetViews>
  <sheetFormatPr defaultRowHeight="15"/>
  <cols>
    <col min="1" max="1" width="3.140625" style="78" customWidth="1"/>
    <col min="2" max="2" width="28.140625" style="79" customWidth="1"/>
    <col min="3" max="3" width="16.85546875" style="79" customWidth="1"/>
    <col min="4" max="4" width="13.5703125" style="79" customWidth="1"/>
    <col min="5" max="5" width="9.140625" style="79"/>
    <col min="6" max="6" width="15.140625" bestFit="1" customWidth="1"/>
    <col min="7" max="7" width="16.7109375" customWidth="1"/>
    <col min="8" max="8" width="11.28515625" bestFit="1" customWidth="1"/>
  </cols>
  <sheetData>
    <row r="2" spans="2:7" ht="31.5">
      <c r="B2" s="329" t="s">
        <v>71</v>
      </c>
      <c r="C2" s="329"/>
      <c r="D2" s="329"/>
      <c r="F2" s="109" t="s">
        <v>105</v>
      </c>
    </row>
    <row r="3" spans="2:7">
      <c r="F3" s="109" t="s">
        <v>106</v>
      </c>
    </row>
    <row r="4" spans="2:7">
      <c r="B4" s="80" t="s">
        <v>72</v>
      </c>
      <c r="F4" s="333" t="s">
        <v>10</v>
      </c>
      <c r="G4" s="333"/>
    </row>
    <row r="5" spans="2:7">
      <c r="B5" s="81" t="s">
        <v>73</v>
      </c>
      <c r="C5" s="82" t="s">
        <v>84</v>
      </c>
      <c r="D5" s="110"/>
      <c r="F5" s="20"/>
      <c r="G5" t="s">
        <v>13</v>
      </c>
    </row>
    <row r="6" spans="2:7">
      <c r="B6" s="81" t="s">
        <v>75</v>
      </c>
      <c r="C6" s="82" t="s">
        <v>85</v>
      </c>
      <c r="F6" s="21"/>
      <c r="G6" t="s">
        <v>17</v>
      </c>
    </row>
    <row r="7" spans="2:7">
      <c r="B7" s="81" t="s">
        <v>77</v>
      </c>
      <c r="C7" s="82" t="s">
        <v>78</v>
      </c>
      <c r="F7" s="22"/>
      <c r="G7" t="s">
        <v>20</v>
      </c>
    </row>
    <row r="8" spans="2:7">
      <c r="B8" s="110"/>
    </row>
    <row r="9" spans="2:7" ht="18">
      <c r="C9" s="83" t="s">
        <v>79</v>
      </c>
      <c r="D9" s="83" t="s">
        <v>80</v>
      </c>
    </row>
    <row r="10" spans="2:7" ht="18.75">
      <c r="B10" s="84" t="s">
        <v>81</v>
      </c>
      <c r="C10" s="85">
        <f>VLOOKUP($C$6,$C$20:$E$34,2,FALSE)</f>
        <v>2</v>
      </c>
      <c r="D10" s="86">
        <f>VLOOKUP($C$6,$C$20:$E$34,3,FALSE)</f>
        <v>2</v>
      </c>
    </row>
    <row r="11" spans="2:7" ht="19.5">
      <c r="B11" s="87" t="s">
        <v>107</v>
      </c>
      <c r="C11" s="345">
        <f>VLOOKUP($C$5,$B$38:$E$45,2,FALSE)</f>
        <v>0.7</v>
      </c>
      <c r="D11" s="345"/>
    </row>
    <row r="12" spans="2:7" ht="19.5">
      <c r="B12" s="87" t="s">
        <v>108</v>
      </c>
      <c r="C12" s="345">
        <f>VLOOKUP($C$5,$B$38:$E$45,3,FALSE)</f>
        <v>0.5</v>
      </c>
      <c r="D12" s="345"/>
    </row>
    <row r="13" spans="2:7" ht="19.5">
      <c r="B13" s="87" t="s">
        <v>109</v>
      </c>
      <c r="C13" s="345">
        <f>VLOOKUP($C$5,$B$38:$E$45,4,FALSE)</f>
        <v>0.3</v>
      </c>
      <c r="D13" s="345"/>
    </row>
    <row r="14" spans="2:7" ht="21">
      <c r="B14" s="88" t="s">
        <v>82</v>
      </c>
      <c r="C14" s="85">
        <f>IF(C7="H",VLOOKUP($C$7,$C$20:$E$34,2,FALSE),VLOOKUP($C$6,$C$20:$E$34,2,FALSE))</f>
        <v>0.4</v>
      </c>
      <c r="D14" s="85">
        <f>IF(C7="H",VLOOKUP($C$7,$C$20:$E$34,3,FALSE),VLOOKUP($C$6,$C$20:$E$34,3,FALSE))</f>
        <v>1</v>
      </c>
    </row>
    <row r="18" spans="2:8">
      <c r="B18" s="80"/>
      <c r="C18" s="80" t="s">
        <v>83</v>
      </c>
      <c r="D18" s="80"/>
    </row>
    <row r="19" spans="2:8" ht="18.75" thickBot="1">
      <c r="B19" s="89" t="s">
        <v>73</v>
      </c>
      <c r="C19" s="89" t="s">
        <v>75</v>
      </c>
      <c r="D19" s="89" t="s">
        <v>79</v>
      </c>
      <c r="E19" s="89" t="s">
        <v>80</v>
      </c>
    </row>
    <row r="20" spans="2:8">
      <c r="B20" s="90" t="s">
        <v>84</v>
      </c>
      <c r="C20" s="91" t="s">
        <v>85</v>
      </c>
      <c r="D20" s="92">
        <v>2</v>
      </c>
      <c r="E20" s="93">
        <v>2</v>
      </c>
      <c r="F20" s="94"/>
      <c r="G20" s="94"/>
      <c r="H20" s="45"/>
    </row>
    <row r="21" spans="2:8">
      <c r="B21" s="95" t="s">
        <v>84</v>
      </c>
      <c r="C21" s="96" t="s">
        <v>86</v>
      </c>
      <c r="D21" s="97">
        <v>2</v>
      </c>
      <c r="E21" s="98">
        <v>2</v>
      </c>
    </row>
    <row r="22" spans="2:8">
      <c r="B22" s="95" t="s">
        <v>84</v>
      </c>
      <c r="C22" s="96" t="s">
        <v>87</v>
      </c>
      <c r="D22" s="97">
        <v>2.5</v>
      </c>
      <c r="E22" s="98">
        <v>2</v>
      </c>
    </row>
    <row r="23" spans="2:8">
      <c r="B23" s="99" t="s">
        <v>88</v>
      </c>
      <c r="C23" s="96" t="s">
        <v>89</v>
      </c>
      <c r="D23" s="97">
        <v>3</v>
      </c>
      <c r="E23" s="98">
        <v>4.5</v>
      </c>
    </row>
    <row r="24" spans="2:8">
      <c r="B24" s="99" t="s">
        <v>74</v>
      </c>
      <c r="C24" s="96" t="s">
        <v>90</v>
      </c>
      <c r="D24" s="97">
        <v>3</v>
      </c>
      <c r="E24" s="98">
        <v>4</v>
      </c>
    </row>
    <row r="25" spans="2:8">
      <c r="B25" s="95" t="s">
        <v>74</v>
      </c>
      <c r="C25" s="96" t="s">
        <v>91</v>
      </c>
      <c r="D25" s="97">
        <v>4</v>
      </c>
      <c r="E25" s="98">
        <v>4</v>
      </c>
    </row>
    <row r="26" spans="2:8">
      <c r="B26" s="95" t="s">
        <v>74</v>
      </c>
      <c r="C26" s="96" t="s">
        <v>76</v>
      </c>
      <c r="D26" s="97">
        <v>5</v>
      </c>
      <c r="E26" s="98">
        <v>4</v>
      </c>
    </row>
    <row r="27" spans="2:8">
      <c r="B27" s="95" t="s">
        <v>74</v>
      </c>
      <c r="C27" s="96" t="s">
        <v>92</v>
      </c>
      <c r="D27" s="97">
        <v>5</v>
      </c>
      <c r="E27" s="98">
        <v>7</v>
      </c>
    </row>
    <row r="28" spans="2:8">
      <c r="B28" s="95" t="s">
        <v>74</v>
      </c>
      <c r="C28" s="96" t="s">
        <v>93</v>
      </c>
      <c r="D28" s="97">
        <v>5</v>
      </c>
      <c r="E28" s="98">
        <v>4.5</v>
      </c>
    </row>
    <row r="29" spans="2:8">
      <c r="B29" s="99" t="s">
        <v>94</v>
      </c>
      <c r="C29" s="96" t="s">
        <v>95</v>
      </c>
      <c r="D29" s="97">
        <v>4</v>
      </c>
      <c r="E29" s="98">
        <v>4</v>
      </c>
    </row>
    <row r="30" spans="2:8">
      <c r="B30" s="95" t="s">
        <v>94</v>
      </c>
      <c r="C30" s="96" t="s">
        <v>96</v>
      </c>
      <c r="D30" s="97">
        <v>5</v>
      </c>
      <c r="E30" s="98">
        <v>7</v>
      </c>
    </row>
    <row r="31" spans="2:8">
      <c r="B31" s="99" t="s">
        <v>97</v>
      </c>
      <c r="C31" s="96" t="s">
        <v>98</v>
      </c>
      <c r="D31" s="97">
        <v>7.5</v>
      </c>
      <c r="E31" s="98">
        <v>7</v>
      </c>
    </row>
    <row r="32" spans="2:8">
      <c r="B32" s="99" t="s">
        <v>99</v>
      </c>
      <c r="C32" s="96" t="s">
        <v>100</v>
      </c>
      <c r="D32" s="97">
        <v>2.5</v>
      </c>
      <c r="E32" s="98">
        <v>20</v>
      </c>
    </row>
    <row r="33" spans="2:5">
      <c r="B33" s="99" t="s">
        <v>101</v>
      </c>
      <c r="C33" s="96" t="s">
        <v>102</v>
      </c>
      <c r="D33" s="97">
        <v>5</v>
      </c>
      <c r="E33" s="98">
        <v>90</v>
      </c>
    </row>
    <row r="34" spans="2:5" ht="15.75" thickBot="1">
      <c r="B34" s="100" t="s">
        <v>103</v>
      </c>
      <c r="C34" s="101" t="s">
        <v>78</v>
      </c>
      <c r="D34" s="102">
        <v>0.4</v>
      </c>
      <c r="E34" s="103">
        <v>1</v>
      </c>
    </row>
    <row r="35" spans="2:5">
      <c r="B35" s="104"/>
      <c r="C35" s="104"/>
      <c r="D35" s="104"/>
      <c r="E35" s="105"/>
    </row>
    <row r="36" spans="2:5" ht="18.75" thickBot="1">
      <c r="C36" s="80" t="s">
        <v>104</v>
      </c>
    </row>
    <row r="37" spans="2:5" ht="16.5">
      <c r="B37" s="90"/>
      <c r="C37" s="111" t="s">
        <v>107</v>
      </c>
      <c r="D37" s="111" t="s">
        <v>108</v>
      </c>
      <c r="E37" s="112" t="s">
        <v>109</v>
      </c>
    </row>
    <row r="38" spans="2:5">
      <c r="B38" s="99" t="s">
        <v>84</v>
      </c>
      <c r="C38" s="81">
        <v>0.7</v>
      </c>
      <c r="D38" s="81">
        <v>0.5</v>
      </c>
      <c r="E38" s="106">
        <v>0.3</v>
      </c>
    </row>
    <row r="39" spans="2:5">
      <c r="B39" s="99" t="s">
        <v>88</v>
      </c>
      <c r="C39" s="81">
        <v>0.7</v>
      </c>
      <c r="D39" s="81">
        <v>0.5</v>
      </c>
      <c r="E39" s="106">
        <v>0.3</v>
      </c>
    </row>
    <row r="40" spans="2:5">
      <c r="B40" s="99" t="s">
        <v>74</v>
      </c>
      <c r="C40" s="81">
        <v>0.7</v>
      </c>
      <c r="D40" s="81">
        <v>0.7</v>
      </c>
      <c r="E40" s="106">
        <v>0.6</v>
      </c>
    </row>
    <row r="41" spans="2:5">
      <c r="B41" s="99" t="s">
        <v>94</v>
      </c>
      <c r="C41" s="81">
        <v>0.7</v>
      </c>
      <c r="D41" s="81">
        <v>0.7</v>
      </c>
      <c r="E41" s="106">
        <v>0.6</v>
      </c>
    </row>
    <row r="42" spans="2:5">
      <c r="B42" s="99" t="s">
        <v>97</v>
      </c>
      <c r="C42" s="81">
        <v>1</v>
      </c>
      <c r="D42" s="81">
        <v>0.9</v>
      </c>
      <c r="E42" s="106">
        <v>0.8</v>
      </c>
    </row>
    <row r="43" spans="2:5">
      <c r="B43" s="99" t="s">
        <v>99</v>
      </c>
      <c r="C43" s="81">
        <v>0.7</v>
      </c>
      <c r="D43" s="81">
        <v>0.7</v>
      </c>
      <c r="E43" s="106">
        <v>0.6</v>
      </c>
    </row>
    <row r="44" spans="2:5">
      <c r="B44" s="99" t="s">
        <v>101</v>
      </c>
      <c r="C44" s="81">
        <v>0.7</v>
      </c>
      <c r="D44" s="81">
        <v>0.5</v>
      </c>
      <c r="E44" s="106">
        <v>0.3</v>
      </c>
    </row>
    <row r="45" spans="2:5" ht="15.75" thickBot="1">
      <c r="B45" s="100" t="s">
        <v>103</v>
      </c>
      <c r="C45" s="107">
        <v>0</v>
      </c>
      <c r="D45" s="107">
        <v>0</v>
      </c>
      <c r="E45" s="108">
        <v>0</v>
      </c>
    </row>
  </sheetData>
  <mergeCells count="5">
    <mergeCell ref="B2:D2"/>
    <mergeCell ref="F4:G4"/>
    <mergeCell ref="C11:D11"/>
    <mergeCell ref="C12:D12"/>
    <mergeCell ref="C13:D13"/>
  </mergeCells>
  <dataValidations count="3">
    <dataValidation type="list" allowBlank="1" showInputMessage="1" showErrorMessage="1" sqref="C7">
      <formula1>"H,I"</formula1>
    </dataValidation>
    <dataValidation type="list" allowBlank="1" showInputMessage="1" showErrorMessage="1" sqref="C6">
      <formula1>$C$20:$C$33</formula1>
    </dataValidation>
    <dataValidation type="list" allowBlank="1" showInputMessage="1" showErrorMessage="1" sqref="C5">
      <formula1>"Category A,Category B,Category C,Category D,Category E,Category F,Category G"</formula1>
    </dataValidation>
  </dataValidations>
  <hyperlinks>
    <hyperlink ref="F2" r:id="rId1" display="EBCS EN 1991 1.1"/>
    <hyperlink ref="F3" r:id="rId2"/>
  </hyperlinks>
  <pageMargins left="0.7" right="0.7" top="0.75" bottom="0.75" header="0.3" footer="0.3"/>
  <pageSetup scale="33"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8" r:id="rId6" name="Button 4">
              <controlPr defaultSize="0" print="0" autoFill="0" autoPict="0" macro="[0]!main">
                <anchor moveWithCells="1" sizeWithCells="1">
                  <from>
                    <xdr:col>6</xdr:col>
                    <xdr:colOff>571500</xdr:colOff>
                    <xdr:row>0</xdr:row>
                    <xdr:rowOff>0</xdr:rowOff>
                  </from>
                  <to>
                    <xdr:col>7</xdr:col>
                    <xdr:colOff>352425</xdr:colOff>
                    <xdr:row>1</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Q52"/>
  <sheetViews>
    <sheetView view="pageBreakPreview" zoomScale="85" zoomScaleNormal="100" zoomScaleSheetLayoutView="85" workbookViewId="0">
      <selection activeCell="D10" sqref="D10"/>
    </sheetView>
  </sheetViews>
  <sheetFormatPr defaultRowHeight="15"/>
  <cols>
    <col min="3" max="3" width="11.42578125" customWidth="1"/>
    <col min="4" max="4" width="13" customWidth="1"/>
    <col min="5" max="5" width="19.28515625" customWidth="1"/>
    <col min="6" max="6" width="13.7109375" customWidth="1"/>
    <col min="7" max="7" width="22.28515625" customWidth="1"/>
    <col min="8" max="8" width="15.28515625" customWidth="1"/>
    <col min="9" max="9" width="15.7109375" customWidth="1"/>
    <col min="10" max="10" width="12.7109375" bestFit="1" customWidth="1"/>
    <col min="13" max="13" width="10.85546875" style="120" customWidth="1"/>
    <col min="14" max="14" width="29.140625" style="120" customWidth="1"/>
    <col min="15" max="15" width="22.42578125" style="120" customWidth="1"/>
    <col min="16" max="17" width="9.140625" style="120"/>
  </cols>
  <sheetData>
    <row r="2" spans="2:17" ht="18.75">
      <c r="B2" s="346" t="s">
        <v>110</v>
      </c>
      <c r="C2" s="346"/>
      <c r="D2" s="346"/>
      <c r="E2" s="346"/>
      <c r="F2" s="346"/>
      <c r="G2" s="346"/>
      <c r="H2" s="346"/>
      <c r="I2" s="346"/>
      <c r="J2" s="346"/>
      <c r="K2" s="346"/>
    </row>
    <row r="3" spans="2:17" ht="15.75" thickBot="1"/>
    <row r="4" spans="2:17" s="207" customFormat="1" ht="19.5" thickTop="1">
      <c r="C4" s="208">
        <v>1</v>
      </c>
      <c r="D4" s="208" t="s">
        <v>112</v>
      </c>
      <c r="E4" s="209"/>
      <c r="M4" s="210"/>
      <c r="N4" s="210"/>
      <c r="O4" s="210"/>
      <c r="P4" s="210"/>
      <c r="Q4" s="210"/>
    </row>
    <row r="5" spans="2:17" s="45" customFormat="1" ht="15.75">
      <c r="D5" s="319" t="s">
        <v>113</v>
      </c>
      <c r="E5" s="320"/>
      <c r="F5" s="320"/>
      <c r="G5" s="320"/>
      <c r="H5" s="320"/>
      <c r="I5" s="320"/>
      <c r="J5" s="320"/>
      <c r="K5" s="320"/>
      <c r="M5" s="211"/>
      <c r="N5" s="211"/>
      <c r="O5" s="211"/>
      <c r="P5" s="211"/>
      <c r="Q5" s="211"/>
    </row>
    <row r="6" spans="2:17" s="45" customFormat="1" ht="15.75">
      <c r="D6" s="321" t="s">
        <v>114</v>
      </c>
      <c r="E6" s="320" t="s">
        <v>115</v>
      </c>
      <c r="F6" s="320"/>
      <c r="G6" s="320"/>
      <c r="H6" s="320"/>
      <c r="I6" s="320"/>
      <c r="J6" s="320"/>
      <c r="K6" s="320"/>
      <c r="M6" s="211"/>
      <c r="N6" s="211"/>
      <c r="O6" s="211"/>
      <c r="P6" s="211"/>
      <c r="Q6" s="211"/>
    </row>
    <row r="7" spans="2:17" s="45" customFormat="1" ht="16.5" customHeight="1">
      <c r="D7" s="320"/>
      <c r="E7" s="347" t="s">
        <v>146</v>
      </c>
      <c r="F7" s="347"/>
      <c r="G7" s="347"/>
      <c r="H7" s="347"/>
      <c r="I7" s="347"/>
      <c r="J7" s="347"/>
      <c r="K7" s="347"/>
      <c r="M7" s="211"/>
      <c r="N7" s="211"/>
      <c r="O7" s="211"/>
      <c r="P7" s="211"/>
      <c r="Q7" s="211"/>
    </row>
    <row r="8" spans="2:17" s="45" customFormat="1" ht="15.75">
      <c r="D8" s="320"/>
      <c r="E8" s="347"/>
      <c r="F8" s="347"/>
      <c r="G8" s="347"/>
      <c r="H8" s="347"/>
      <c r="I8" s="347"/>
      <c r="J8" s="347"/>
      <c r="K8" s="347"/>
      <c r="M8" s="211"/>
      <c r="N8" s="211"/>
      <c r="O8" s="211"/>
      <c r="P8" s="211"/>
      <c r="Q8" s="211"/>
    </row>
    <row r="9" spans="2:17" s="45" customFormat="1" ht="15.75">
      <c r="D9" s="320"/>
      <c r="E9" s="347"/>
      <c r="F9" s="347"/>
      <c r="G9" s="347"/>
      <c r="H9" s="347"/>
      <c r="I9" s="347"/>
      <c r="J9" s="347"/>
      <c r="K9" s="347"/>
      <c r="M9" s="211"/>
      <c r="N9" s="211"/>
      <c r="O9" s="211"/>
      <c r="P9" s="211"/>
      <c r="Q9" s="211"/>
    </row>
    <row r="10" spans="2:17" s="45" customFormat="1" ht="27" customHeight="1">
      <c r="D10" s="320"/>
      <c r="E10" s="347"/>
      <c r="F10" s="347"/>
      <c r="G10" s="347"/>
      <c r="H10" s="347"/>
      <c r="I10" s="347"/>
      <c r="J10" s="347"/>
      <c r="K10" s="347"/>
      <c r="M10" s="211"/>
      <c r="N10" s="211"/>
      <c r="O10" s="211"/>
      <c r="P10" s="211"/>
      <c r="Q10" s="211"/>
    </row>
    <row r="11" spans="2:17" s="45" customFormat="1">
      <c r="M11" s="211"/>
      <c r="N11" s="211"/>
      <c r="O11" s="211"/>
      <c r="P11" s="211"/>
      <c r="Q11" s="211"/>
    </row>
    <row r="12" spans="2:17" s="45" customFormat="1">
      <c r="M12" s="211"/>
      <c r="N12" s="211"/>
      <c r="O12" s="211"/>
      <c r="P12" s="211"/>
      <c r="Q12" s="211"/>
    </row>
    <row r="13" spans="2:17" s="45" customFormat="1">
      <c r="M13" s="211"/>
      <c r="N13" s="211"/>
      <c r="O13" s="211"/>
      <c r="P13" s="211"/>
      <c r="Q13" s="211"/>
    </row>
    <row r="14" spans="2:17" s="45" customFormat="1">
      <c r="M14" s="211"/>
      <c r="N14" s="211"/>
      <c r="O14" s="211"/>
      <c r="P14" s="211"/>
      <c r="Q14" s="211"/>
    </row>
    <row r="15" spans="2:17" s="45" customFormat="1">
      <c r="M15" s="211"/>
      <c r="N15" s="211"/>
      <c r="O15" s="211"/>
      <c r="P15" s="211"/>
      <c r="Q15" s="211"/>
    </row>
    <row r="16" spans="2:17" s="45" customFormat="1">
      <c r="M16" s="211"/>
      <c r="N16" s="211"/>
      <c r="O16" s="211"/>
      <c r="P16" s="211"/>
      <c r="Q16" s="211"/>
    </row>
    <row r="17" spans="13:17" s="45" customFormat="1">
      <c r="M17" s="211"/>
      <c r="N17" s="211"/>
      <c r="O17" s="211"/>
      <c r="P17" s="211"/>
      <c r="Q17" s="211"/>
    </row>
    <row r="18" spans="13:17" s="45" customFormat="1">
      <c r="M18" s="211"/>
      <c r="N18" s="211"/>
      <c r="O18" s="211"/>
      <c r="P18" s="211"/>
      <c r="Q18" s="211"/>
    </row>
    <row r="19" spans="13:17" s="45" customFormat="1">
      <c r="M19" s="211"/>
      <c r="N19" s="211"/>
      <c r="O19" s="211"/>
      <c r="P19" s="211"/>
      <c r="Q19" s="211"/>
    </row>
    <row r="20" spans="13:17" s="45" customFormat="1">
      <c r="M20" s="211"/>
      <c r="N20" s="211"/>
      <c r="O20" s="211"/>
      <c r="P20" s="211"/>
      <c r="Q20" s="211"/>
    </row>
    <row r="21" spans="13:17" s="45" customFormat="1">
      <c r="M21" s="211"/>
      <c r="N21" s="211"/>
      <c r="O21" s="211"/>
      <c r="P21" s="211"/>
      <c r="Q21" s="211"/>
    </row>
    <row r="22" spans="13:17" s="45" customFormat="1">
      <c r="M22" s="211"/>
      <c r="N22" s="211"/>
      <c r="O22" s="211"/>
      <c r="P22" s="211"/>
      <c r="Q22" s="211"/>
    </row>
    <row r="23" spans="13:17" s="45" customFormat="1">
      <c r="M23" s="211"/>
      <c r="N23" s="211"/>
      <c r="O23" s="211"/>
      <c r="P23" s="211"/>
      <c r="Q23" s="211"/>
    </row>
    <row r="24" spans="13:17" s="45" customFormat="1">
      <c r="M24" s="211"/>
      <c r="N24" s="211"/>
      <c r="O24" s="211"/>
      <c r="P24" s="211"/>
      <c r="Q24" s="211"/>
    </row>
    <row r="25" spans="13:17" s="45" customFormat="1">
      <c r="M25" s="211"/>
      <c r="N25" s="211"/>
      <c r="O25" s="211"/>
      <c r="P25" s="211"/>
      <c r="Q25" s="211"/>
    </row>
    <row r="26" spans="13:17" s="45" customFormat="1">
      <c r="M26" s="211"/>
      <c r="N26" s="211"/>
      <c r="O26" s="211"/>
      <c r="P26" s="211"/>
      <c r="Q26" s="211"/>
    </row>
    <row r="27" spans="13:17" s="45" customFormat="1">
      <c r="M27" s="211"/>
      <c r="N27" s="211"/>
      <c r="O27" s="211"/>
      <c r="P27" s="211"/>
      <c r="Q27" s="211"/>
    </row>
    <row r="28" spans="13:17" s="45" customFormat="1">
      <c r="M28" s="211"/>
      <c r="N28" s="211"/>
      <c r="O28" s="211"/>
      <c r="P28" s="211"/>
      <c r="Q28" s="211"/>
    </row>
    <row r="29" spans="13:17" s="45" customFormat="1">
      <c r="M29" s="211"/>
      <c r="N29" s="211"/>
      <c r="O29" s="211"/>
      <c r="P29" s="211"/>
      <c r="Q29" s="211"/>
    </row>
    <row r="30" spans="13:17" s="45" customFormat="1">
      <c r="M30" s="211"/>
      <c r="N30" s="211"/>
      <c r="O30" s="211"/>
      <c r="P30" s="211"/>
      <c r="Q30" s="211"/>
    </row>
    <row r="31" spans="13:17" s="45" customFormat="1">
      <c r="M31" s="211"/>
      <c r="N31" s="211"/>
      <c r="O31" s="211"/>
      <c r="P31" s="211"/>
      <c r="Q31" s="211"/>
    </row>
    <row r="32" spans="13:17" s="45" customFormat="1">
      <c r="M32" s="211"/>
      <c r="N32" s="211"/>
      <c r="O32" s="211"/>
      <c r="P32" s="211"/>
      <c r="Q32" s="211"/>
    </row>
    <row r="33" spans="13:17" s="45" customFormat="1">
      <c r="M33" s="211"/>
      <c r="N33" s="211"/>
      <c r="O33" s="211"/>
      <c r="P33" s="211"/>
      <c r="Q33" s="211"/>
    </row>
    <row r="34" spans="13:17" s="45" customFormat="1">
      <c r="M34" s="211"/>
      <c r="N34" s="211"/>
      <c r="O34" s="211"/>
      <c r="P34" s="211"/>
      <c r="Q34" s="211"/>
    </row>
    <row r="35" spans="13:17" s="45" customFormat="1">
      <c r="M35" s="211"/>
      <c r="N35" s="211"/>
      <c r="O35" s="211"/>
      <c r="P35" s="211"/>
      <c r="Q35" s="211"/>
    </row>
    <row r="36" spans="13:17" s="45" customFormat="1">
      <c r="M36" s="211"/>
      <c r="N36" s="211"/>
      <c r="O36" s="211"/>
      <c r="P36" s="211"/>
      <c r="Q36" s="211"/>
    </row>
    <row r="37" spans="13:17" s="45" customFormat="1">
      <c r="M37" s="211"/>
      <c r="N37" s="211"/>
      <c r="O37" s="211"/>
      <c r="P37" s="211"/>
      <c r="Q37" s="211"/>
    </row>
    <row r="38" spans="13:17" s="45" customFormat="1">
      <c r="M38" s="211"/>
      <c r="N38" s="211"/>
      <c r="O38" s="211"/>
      <c r="P38" s="211"/>
      <c r="Q38" s="211"/>
    </row>
    <row r="39" spans="13:17" s="45" customFormat="1">
      <c r="M39" s="211"/>
      <c r="N39" s="211"/>
      <c r="O39" s="211"/>
      <c r="P39" s="211"/>
      <c r="Q39" s="211"/>
    </row>
    <row r="40" spans="13:17" s="45" customFormat="1">
      <c r="M40" s="211"/>
      <c r="N40" s="211"/>
      <c r="O40" s="211"/>
      <c r="P40" s="211"/>
      <c r="Q40" s="211"/>
    </row>
    <row r="41" spans="13:17" s="45" customFormat="1">
      <c r="M41" s="211"/>
      <c r="N41" s="211"/>
      <c r="O41" s="211"/>
      <c r="P41" s="211"/>
      <c r="Q41" s="211"/>
    </row>
    <row r="42" spans="13:17" s="45" customFormat="1">
      <c r="M42" s="211"/>
      <c r="N42" s="211"/>
      <c r="O42" s="211"/>
      <c r="P42" s="211"/>
      <c r="Q42" s="211"/>
    </row>
    <row r="43" spans="13:17" s="45" customFormat="1">
      <c r="M43" s="211"/>
      <c r="N43" s="211"/>
      <c r="O43" s="211"/>
      <c r="P43" s="211"/>
      <c r="Q43" s="211"/>
    </row>
    <row r="44" spans="13:17" s="45" customFormat="1">
      <c r="M44" s="211"/>
      <c r="N44" s="211"/>
      <c r="O44" s="211"/>
      <c r="P44" s="211"/>
      <c r="Q44" s="211"/>
    </row>
    <row r="45" spans="13:17" s="45" customFormat="1">
      <c r="M45" s="211"/>
      <c r="N45" s="211"/>
      <c r="O45" s="211"/>
      <c r="P45" s="211"/>
      <c r="Q45" s="211"/>
    </row>
    <row r="46" spans="13:17" s="45" customFormat="1">
      <c r="M46" s="211"/>
      <c r="N46" s="211"/>
      <c r="O46" s="211"/>
      <c r="P46" s="211"/>
      <c r="Q46" s="211"/>
    </row>
    <row r="47" spans="13:17" s="45" customFormat="1">
      <c r="M47" s="211"/>
      <c r="N47" s="211"/>
      <c r="O47" s="211"/>
      <c r="P47" s="211"/>
      <c r="Q47" s="211"/>
    </row>
    <row r="48" spans="13:17" s="45" customFormat="1">
      <c r="M48" s="211"/>
      <c r="N48" s="211"/>
      <c r="O48" s="211"/>
      <c r="P48" s="211"/>
      <c r="Q48" s="211"/>
    </row>
    <row r="49" spans="13:17" s="45" customFormat="1">
      <c r="M49" s="211"/>
      <c r="N49" s="211"/>
      <c r="O49" s="211"/>
      <c r="P49" s="211"/>
      <c r="Q49" s="211"/>
    </row>
    <row r="50" spans="13:17" s="45" customFormat="1">
      <c r="M50" s="211"/>
      <c r="N50" s="211"/>
      <c r="O50" s="211"/>
      <c r="P50" s="211"/>
      <c r="Q50" s="211"/>
    </row>
    <row r="51" spans="13:17" s="212" customFormat="1" ht="15.75" thickBot="1">
      <c r="M51" s="213"/>
      <c r="N51" s="213"/>
      <c r="O51" s="213"/>
      <c r="P51" s="213"/>
      <c r="Q51" s="213"/>
    </row>
    <row r="52" spans="13:17" ht="15.75" thickTop="1"/>
  </sheetData>
  <mergeCells count="2">
    <mergeCell ref="B2:K2"/>
    <mergeCell ref="E7:K10"/>
  </mergeCells>
  <pageMargins left="0.7" right="0.7" top="0.75" bottom="0.75" header="0.3" footer="0.3"/>
  <pageSetup paperSize="9" scale="3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0</xdr:col>
                    <xdr:colOff>123825</xdr:colOff>
                    <xdr:row>0</xdr:row>
                    <xdr:rowOff>76200</xdr:rowOff>
                  </from>
                  <to>
                    <xdr:col>1</xdr:col>
                    <xdr:colOff>419100</xdr:colOff>
                    <xdr:row>2</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Q830"/>
  <sheetViews>
    <sheetView view="pageBreakPreview" zoomScale="85" zoomScaleNormal="100" zoomScaleSheetLayoutView="85" workbookViewId="0">
      <selection activeCell="G611" sqref="G611"/>
    </sheetView>
  </sheetViews>
  <sheetFormatPr defaultRowHeight="15"/>
  <cols>
    <col min="1" max="2" width="9.140625" style="177"/>
    <col min="3" max="3" width="11.42578125" style="177" customWidth="1"/>
    <col min="4" max="4" width="13" style="177" customWidth="1"/>
    <col min="5" max="5" width="19.28515625" style="177" customWidth="1"/>
    <col min="6" max="6" width="13.7109375" style="177" customWidth="1"/>
    <col min="7" max="7" width="20.28515625" style="177" customWidth="1"/>
    <col min="8" max="8" width="15.28515625" style="177" customWidth="1"/>
    <col min="9" max="9" width="15.7109375" style="177" customWidth="1"/>
    <col min="10" max="10" width="12.7109375" style="177" bestFit="1" customWidth="1"/>
    <col min="11" max="12" width="9.140625" style="177"/>
    <col min="13" max="13" width="10.85546875" style="120" customWidth="1"/>
    <col min="14" max="14" width="29.140625" style="120" customWidth="1"/>
    <col min="15" max="15" width="22.42578125" style="120" customWidth="1"/>
    <col min="16" max="17" width="9.140625" style="120"/>
    <col min="18" max="16384" width="9.140625" style="177"/>
  </cols>
  <sheetData>
    <row r="1" spans="3:5" ht="23.25">
      <c r="C1" s="122">
        <v>2</v>
      </c>
      <c r="D1" s="122" t="s">
        <v>116</v>
      </c>
      <c r="E1" s="113"/>
    </row>
    <row r="2" spans="3:5" ht="18.75">
      <c r="C2" s="194" t="s">
        <v>111</v>
      </c>
      <c r="D2" s="195" t="s">
        <v>117</v>
      </c>
    </row>
    <row r="3" spans="3:5" ht="26.25">
      <c r="C3" s="116"/>
      <c r="D3" s="117"/>
      <c r="E3" s="118" t="s">
        <v>119</v>
      </c>
    </row>
    <row r="4" spans="3:5">
      <c r="D4" s="177" t="s">
        <v>118</v>
      </c>
    </row>
    <row r="17" spans="4:5" ht="26.25">
      <c r="D17" s="117"/>
      <c r="E17" s="118" t="s">
        <v>120</v>
      </c>
    </row>
    <row r="18" spans="4:5">
      <c r="D18" s="177" t="s">
        <v>118</v>
      </c>
    </row>
    <row r="44" spans="10:17">
      <c r="J44" s="119"/>
      <c r="K44" s="120"/>
      <c r="L44" s="120"/>
      <c r="P44" s="177"/>
      <c r="Q44" s="177"/>
    </row>
    <row r="45" spans="10:17">
      <c r="J45" s="119"/>
      <c r="K45" s="349" t="s">
        <v>121</v>
      </c>
      <c r="L45" s="349"/>
      <c r="M45" s="349"/>
      <c r="P45" s="177"/>
      <c r="Q45" s="177"/>
    </row>
    <row r="46" spans="10:17">
      <c r="J46" s="121" t="s">
        <v>122</v>
      </c>
      <c r="K46" s="120"/>
      <c r="L46" s="120"/>
      <c r="M46" s="120" t="s">
        <v>123</v>
      </c>
      <c r="N46" s="120" t="s">
        <v>124</v>
      </c>
      <c r="P46" s="177"/>
      <c r="Q46" s="177"/>
    </row>
    <row r="47" spans="10:17">
      <c r="J47" s="119"/>
      <c r="K47" s="120"/>
      <c r="L47" s="120"/>
      <c r="P47" s="177"/>
      <c r="Q47" s="177"/>
    </row>
    <row r="48" spans="10:17">
      <c r="J48" s="119"/>
      <c r="K48" s="120"/>
      <c r="L48" s="120"/>
      <c r="P48" s="177"/>
      <c r="Q48" s="177"/>
    </row>
    <row r="49" spans="10:17">
      <c r="J49" s="119"/>
      <c r="K49" s="349" t="s">
        <v>125</v>
      </c>
      <c r="L49" s="349"/>
      <c r="M49" s="349"/>
      <c r="P49" s="177"/>
      <c r="Q49" s="177"/>
    </row>
    <row r="50" spans="10:17">
      <c r="J50" s="120" t="s">
        <v>126</v>
      </c>
      <c r="K50" s="120"/>
      <c r="L50" s="120"/>
      <c r="N50" s="120" t="s">
        <v>124</v>
      </c>
      <c r="P50" s="177"/>
      <c r="Q50" s="177"/>
    </row>
    <row r="51" spans="10:17">
      <c r="J51" s="119"/>
      <c r="K51" s="349" t="s">
        <v>127</v>
      </c>
      <c r="L51" s="349"/>
      <c r="M51" s="349"/>
      <c r="P51" s="177"/>
      <c r="Q51" s="177"/>
    </row>
    <row r="52" spans="10:17" ht="17.25">
      <c r="J52" s="120" t="s">
        <v>128</v>
      </c>
      <c r="K52" s="120"/>
      <c r="L52" s="120"/>
      <c r="N52" s="120" t="s">
        <v>124</v>
      </c>
      <c r="P52" s="177"/>
      <c r="Q52" s="177"/>
    </row>
    <row r="53" spans="10:17">
      <c r="L53" s="119"/>
    </row>
    <row r="54" spans="10:17">
      <c r="L54" s="119"/>
    </row>
    <row r="55" spans="10:17">
      <c r="L55" s="119"/>
    </row>
    <row r="56" spans="10:17" ht="15" customHeight="1">
      <c r="L56" s="119"/>
    </row>
    <row r="57" spans="10:17">
      <c r="L57" s="119"/>
    </row>
    <row r="58" spans="10:17">
      <c r="L58" s="119"/>
    </row>
    <row r="59" spans="10:17">
      <c r="L59" s="119"/>
    </row>
    <row r="60" spans="10:17">
      <c r="L60" s="119"/>
    </row>
    <row r="61" spans="10:17">
      <c r="L61" s="119"/>
    </row>
    <row r="62" spans="10:17">
      <c r="L62" s="119"/>
    </row>
    <row r="64" spans="10:17" ht="15.75" thickBot="1"/>
    <row r="65" spans="4:17" ht="15.75" thickBot="1">
      <c r="D65" s="204" t="s">
        <v>132</v>
      </c>
      <c r="E65" s="205"/>
      <c r="F65" s="206"/>
    </row>
    <row r="69" spans="4:17">
      <c r="K69" s="120"/>
      <c r="L69" s="120"/>
      <c r="P69" s="177"/>
      <c r="Q69" s="177"/>
    </row>
    <row r="70" spans="4:17">
      <c r="I70" s="349" t="s">
        <v>129</v>
      </c>
      <c r="J70" s="349"/>
      <c r="K70" s="349"/>
      <c r="L70" s="120"/>
      <c r="N70" s="177"/>
      <c r="O70" s="177"/>
      <c r="P70" s="177"/>
      <c r="Q70" s="177"/>
    </row>
    <row r="71" spans="4:17">
      <c r="I71" s="348" t="s">
        <v>131</v>
      </c>
      <c r="J71" s="348"/>
      <c r="K71" s="348"/>
      <c r="L71" s="348"/>
      <c r="M71" s="348"/>
      <c r="N71" s="177"/>
      <c r="O71" s="177"/>
      <c r="P71" s="177"/>
      <c r="Q71" s="177"/>
    </row>
    <row r="72" spans="4:17">
      <c r="I72" s="348"/>
      <c r="J72" s="348"/>
      <c r="K72" s="348"/>
      <c r="L72" s="348"/>
      <c r="M72" s="348"/>
      <c r="N72" s="177"/>
      <c r="O72" s="177"/>
      <c r="P72" s="177"/>
      <c r="Q72" s="177"/>
    </row>
    <row r="73" spans="4:17">
      <c r="I73" s="348"/>
      <c r="J73" s="348"/>
      <c r="K73" s="348"/>
      <c r="L73" s="348"/>
      <c r="M73" s="348"/>
      <c r="N73" s="177"/>
      <c r="O73" s="177"/>
      <c r="P73" s="177"/>
      <c r="Q73" s="177"/>
    </row>
    <row r="74" spans="4:17">
      <c r="I74" s="348"/>
      <c r="J74" s="348"/>
      <c r="K74" s="348"/>
      <c r="L74" s="348"/>
      <c r="M74" s="348"/>
      <c r="N74" s="177"/>
      <c r="O74" s="177"/>
      <c r="P74" s="177"/>
      <c r="Q74" s="177"/>
    </row>
    <row r="75" spans="4:17">
      <c r="I75" s="348"/>
      <c r="J75" s="348"/>
      <c r="K75" s="348"/>
      <c r="L75" s="348"/>
      <c r="M75" s="348"/>
      <c r="N75" s="177"/>
      <c r="O75" s="177"/>
      <c r="P75" s="177"/>
      <c r="Q75" s="177"/>
    </row>
    <row r="76" spans="4:17">
      <c r="I76" s="348"/>
      <c r="J76" s="348"/>
      <c r="K76" s="348"/>
      <c r="L76" s="348"/>
      <c r="M76" s="348"/>
      <c r="N76" s="177"/>
      <c r="O76" s="177"/>
      <c r="P76" s="177"/>
      <c r="Q76" s="177"/>
    </row>
    <row r="77" spans="4:17">
      <c r="I77" s="348"/>
      <c r="J77" s="348"/>
      <c r="K77" s="348"/>
      <c r="L77" s="348"/>
      <c r="M77" s="348"/>
      <c r="N77" s="177"/>
      <c r="O77" s="177"/>
      <c r="P77" s="177"/>
      <c r="Q77" s="177"/>
    </row>
    <row r="78" spans="4:17">
      <c r="I78" s="349" t="s">
        <v>130</v>
      </c>
      <c r="J78" s="349"/>
      <c r="K78" s="349"/>
      <c r="L78" s="120"/>
      <c r="N78" s="177"/>
      <c r="O78" s="177"/>
      <c r="P78" s="177"/>
      <c r="Q78" s="177"/>
    </row>
    <row r="79" spans="4:17">
      <c r="K79" s="120"/>
      <c r="L79" s="120"/>
      <c r="P79" s="177"/>
      <c r="Q79" s="177"/>
    </row>
    <row r="80" spans="4:17">
      <c r="K80" s="120"/>
      <c r="L80" s="120"/>
      <c r="P80" s="177"/>
      <c r="Q80" s="177"/>
    </row>
    <row r="86" spans="3:17" s="214" customFormat="1" ht="15.75" thickBot="1">
      <c r="M86" s="215"/>
      <c r="N86" s="215"/>
      <c r="O86" s="215"/>
      <c r="P86" s="215"/>
      <c r="Q86" s="215"/>
    </row>
    <row r="87" spans="3:17" ht="18.75">
      <c r="C87" s="194" t="s">
        <v>133</v>
      </c>
      <c r="D87" s="195" t="s">
        <v>134</v>
      </c>
    </row>
    <row r="88" spans="3:17" ht="18.75">
      <c r="E88" s="124" t="s">
        <v>461</v>
      </c>
      <c r="G88" s="109" t="s">
        <v>453</v>
      </c>
    </row>
    <row r="89" spans="3:17" ht="18.75">
      <c r="C89" s="219" t="s">
        <v>323</v>
      </c>
      <c r="D89" s="177" t="s">
        <v>454</v>
      </c>
      <c r="I89" s="109" t="s">
        <v>455</v>
      </c>
    </row>
    <row r="90" spans="3:17" ht="18">
      <c r="F90" s="177" t="s">
        <v>456</v>
      </c>
    </row>
    <row r="91" spans="3:17" ht="20.25">
      <c r="D91" s="195"/>
      <c r="F91" s="177" t="s">
        <v>457</v>
      </c>
    </row>
    <row r="92" spans="3:17" ht="22.5">
      <c r="C92" s="194"/>
      <c r="D92" s="195"/>
      <c r="E92" s="124" t="s">
        <v>470</v>
      </c>
    </row>
    <row r="93" spans="3:17">
      <c r="C93" s="219" t="s">
        <v>323</v>
      </c>
      <c r="D93" s="177" t="s">
        <v>463</v>
      </c>
    </row>
    <row r="94" spans="3:17" ht="18.75">
      <c r="C94" s="194"/>
      <c r="D94" s="177">
        <v>1</v>
      </c>
      <c r="E94" s="177" t="s">
        <v>458</v>
      </c>
      <c r="G94" s="109" t="s">
        <v>481</v>
      </c>
    </row>
    <row r="95" spans="3:17" ht="18.75">
      <c r="C95" s="194"/>
      <c r="D95" s="177">
        <v>2</v>
      </c>
      <c r="E95" s="177" t="s">
        <v>465</v>
      </c>
    </row>
    <row r="96" spans="3:17" ht="18.75">
      <c r="C96" s="194"/>
      <c r="E96" s="177">
        <v>2.1</v>
      </c>
      <c r="F96" s="177" t="s">
        <v>467</v>
      </c>
    </row>
    <row r="97" spans="3:11" ht="18.75">
      <c r="C97" s="194"/>
      <c r="E97" s="177">
        <v>2.2000000000000002</v>
      </c>
      <c r="F97" s="177" t="s">
        <v>468</v>
      </c>
    </row>
    <row r="98" spans="3:11" ht="18.75">
      <c r="C98" s="194"/>
      <c r="D98" s="177">
        <v>3</v>
      </c>
      <c r="E98" s="177" t="s">
        <v>466</v>
      </c>
      <c r="G98" s="109" t="s">
        <v>481</v>
      </c>
    </row>
    <row r="99" spans="3:11" ht="18.75">
      <c r="C99" s="194"/>
      <c r="D99" s="195"/>
    </row>
    <row r="100" spans="3:11" ht="20.25">
      <c r="C100" s="194"/>
      <c r="D100" s="195"/>
      <c r="E100" s="124" t="s">
        <v>469</v>
      </c>
    </row>
    <row r="101" spans="3:11">
      <c r="C101" s="219" t="s">
        <v>323</v>
      </c>
      <c r="D101" s="177" t="s">
        <v>464</v>
      </c>
    </row>
    <row r="102" spans="3:11" ht="18.75">
      <c r="C102" s="194"/>
      <c r="D102" s="177">
        <v>1</v>
      </c>
      <c r="E102" s="177" t="s">
        <v>480</v>
      </c>
    </row>
    <row r="103" spans="3:11" ht="18.75">
      <c r="C103" s="194"/>
      <c r="D103" s="177">
        <v>2</v>
      </c>
      <c r="E103" s="177" t="s">
        <v>462</v>
      </c>
    </row>
    <row r="104" spans="3:11" ht="18.75">
      <c r="C104" s="194"/>
      <c r="D104" s="177">
        <v>3</v>
      </c>
      <c r="E104" s="177" t="s">
        <v>458</v>
      </c>
      <c r="G104" s="109" t="s">
        <v>481</v>
      </c>
    </row>
    <row r="105" spans="3:11" ht="18.75">
      <c r="C105" s="194"/>
    </row>
    <row r="106" spans="3:11" ht="18.75">
      <c r="C106" s="194"/>
      <c r="E106" s="124" t="s">
        <v>459</v>
      </c>
    </row>
    <row r="107" spans="3:11">
      <c r="C107" s="219" t="s">
        <v>323</v>
      </c>
      <c r="D107" s="177" t="s">
        <v>471</v>
      </c>
    </row>
    <row r="108" spans="3:11" ht="18.75">
      <c r="C108" s="194"/>
      <c r="D108" s="177">
        <v>1</v>
      </c>
      <c r="E108" s="177" t="s">
        <v>458</v>
      </c>
      <c r="G108" s="109" t="s">
        <v>482</v>
      </c>
    </row>
    <row r="109" spans="3:11" ht="22.5">
      <c r="C109" s="194"/>
      <c r="D109" s="177">
        <v>2</v>
      </c>
      <c r="E109" s="177" t="s">
        <v>479</v>
      </c>
      <c r="G109" s="228" t="s">
        <v>483</v>
      </c>
      <c r="H109" s="228" t="s">
        <v>487</v>
      </c>
      <c r="I109" s="350" t="s">
        <v>484</v>
      </c>
      <c r="J109" s="350"/>
      <c r="K109" s="350"/>
    </row>
    <row r="110" spans="3:11" ht="18.75">
      <c r="C110" s="194"/>
      <c r="G110" s="227" t="s">
        <v>478</v>
      </c>
      <c r="H110" s="227">
        <v>0.75</v>
      </c>
      <c r="I110" s="351"/>
      <c r="J110" s="351"/>
      <c r="K110" s="351"/>
    </row>
    <row r="111" spans="3:11" ht="18.75">
      <c r="C111" s="194"/>
      <c r="G111" s="227" t="s">
        <v>289</v>
      </c>
      <c r="H111" s="227">
        <v>0.65</v>
      </c>
      <c r="I111" s="351" t="s">
        <v>486</v>
      </c>
      <c r="J111" s="351"/>
      <c r="K111" s="351"/>
    </row>
    <row r="112" spans="3:11" ht="18.75">
      <c r="C112" s="194"/>
      <c r="G112" s="227" t="s">
        <v>290</v>
      </c>
      <c r="H112" s="227">
        <v>0.55000000000000004</v>
      </c>
      <c r="I112" s="351" t="s">
        <v>485</v>
      </c>
      <c r="J112" s="351"/>
      <c r="K112" s="351"/>
    </row>
    <row r="113" spans="3:17" ht="18.75">
      <c r="C113" s="194"/>
    </row>
    <row r="114" spans="3:17" ht="18.75">
      <c r="C114" s="194"/>
    </row>
    <row r="115" spans="3:17">
      <c r="L115" s="120"/>
      <c r="Q115" s="177"/>
    </row>
    <row r="116" spans="3:17">
      <c r="L116" s="120"/>
      <c r="Q116" s="177"/>
    </row>
    <row r="117" spans="3:17">
      <c r="L117" s="120"/>
      <c r="Q117" s="177"/>
    </row>
    <row r="118" spans="3:17">
      <c r="L118" s="120"/>
      <c r="Q118" s="177"/>
    </row>
    <row r="119" spans="3:17">
      <c r="G119" s="177" t="s">
        <v>137</v>
      </c>
      <c r="I119" s="120"/>
      <c r="J119" s="120"/>
      <c r="K119" s="120"/>
      <c r="L119" s="120"/>
      <c r="N119" s="177"/>
      <c r="O119" s="177"/>
      <c r="P119" s="177"/>
      <c r="Q119" s="177"/>
    </row>
    <row r="120" spans="3:17">
      <c r="H120" s="349" t="s">
        <v>135</v>
      </c>
      <c r="I120" s="349"/>
      <c r="J120" s="349"/>
      <c r="K120" s="120"/>
      <c r="L120" s="120"/>
      <c r="N120" s="177"/>
      <c r="O120" s="177"/>
      <c r="P120" s="177"/>
      <c r="Q120" s="177"/>
    </row>
    <row r="121" spans="3:17">
      <c r="I121" s="120"/>
      <c r="J121" s="120"/>
      <c r="K121" s="120"/>
      <c r="L121" s="120"/>
      <c r="N121" s="177"/>
      <c r="O121" s="177"/>
      <c r="P121" s="177"/>
      <c r="Q121" s="177"/>
    </row>
    <row r="122" spans="3:17">
      <c r="G122" s="177" t="s">
        <v>138</v>
      </c>
      <c r="I122" s="120"/>
      <c r="J122" s="120"/>
      <c r="K122" s="120"/>
      <c r="L122" s="120"/>
      <c r="N122" s="177"/>
      <c r="O122" s="177"/>
      <c r="P122" s="177"/>
      <c r="Q122" s="177"/>
    </row>
    <row r="123" spans="3:17" ht="35.25" customHeight="1">
      <c r="H123" s="348" t="s">
        <v>140</v>
      </c>
      <c r="I123" s="348"/>
      <c r="J123" s="348"/>
      <c r="K123" s="348"/>
      <c r="L123" s="348"/>
      <c r="M123" s="348"/>
      <c r="N123" s="177"/>
      <c r="O123" s="177"/>
      <c r="P123" s="177"/>
      <c r="Q123" s="177"/>
    </row>
    <row r="124" spans="3:17" ht="48" customHeight="1">
      <c r="H124" s="348"/>
      <c r="I124" s="348"/>
      <c r="J124" s="348"/>
      <c r="K124" s="348"/>
      <c r="L124" s="348"/>
      <c r="M124" s="348"/>
      <c r="N124" s="177"/>
      <c r="O124" s="177"/>
      <c r="P124" s="177"/>
      <c r="Q124" s="177"/>
    </row>
    <row r="125" spans="3:17">
      <c r="G125" s="177" t="s">
        <v>139</v>
      </c>
      <c r="I125" s="120"/>
      <c r="J125" s="120"/>
      <c r="K125" s="120"/>
      <c r="L125" s="120"/>
      <c r="N125" s="177"/>
      <c r="O125" s="177"/>
      <c r="P125" s="177"/>
      <c r="Q125" s="177"/>
    </row>
    <row r="126" spans="3:17">
      <c r="H126" s="353" t="s">
        <v>136</v>
      </c>
      <c r="I126" s="353"/>
      <c r="J126" s="353"/>
      <c r="K126" s="353"/>
      <c r="L126" s="353"/>
      <c r="N126" s="177"/>
      <c r="O126" s="177"/>
      <c r="P126" s="177"/>
      <c r="Q126" s="177"/>
    </row>
    <row r="127" spans="3:17">
      <c r="L127" s="120"/>
      <c r="Q127" s="177"/>
    </row>
    <row r="128" spans="3:17">
      <c r="L128" s="120"/>
      <c r="Q128" s="177"/>
    </row>
    <row r="129" spans="3:17">
      <c r="L129" s="120"/>
      <c r="Q129" s="177"/>
    </row>
    <row r="130" spans="3:17">
      <c r="L130" s="120"/>
      <c r="Q130" s="177"/>
    </row>
    <row r="131" spans="3:17">
      <c r="L131" s="120"/>
      <c r="Q131" s="177"/>
    </row>
    <row r="132" spans="3:17">
      <c r="L132" s="120"/>
      <c r="Q132" s="177"/>
    </row>
    <row r="133" spans="3:17">
      <c r="L133" s="120"/>
      <c r="Q133" s="177"/>
    </row>
    <row r="134" spans="3:17" s="214" customFormat="1" ht="15.75" thickBot="1">
      <c r="M134" s="215"/>
      <c r="N134" s="215"/>
      <c r="O134" s="215"/>
      <c r="P134" s="215"/>
      <c r="Q134" s="215"/>
    </row>
    <row r="135" spans="3:17" ht="18.75">
      <c r="C135" s="194" t="s">
        <v>141</v>
      </c>
      <c r="D135" s="195" t="s">
        <v>142</v>
      </c>
    </row>
    <row r="136" spans="3:17">
      <c r="E136" s="177" t="s">
        <v>144</v>
      </c>
      <c r="K136" s="349" t="s">
        <v>143</v>
      </c>
      <c r="L136" s="349"/>
      <c r="M136" s="349"/>
      <c r="N136" s="177"/>
      <c r="O136" s="177"/>
      <c r="P136" s="177"/>
      <c r="Q136" s="177"/>
    </row>
    <row r="137" spans="3:17" s="214" customFormat="1" ht="15.75" thickBot="1">
      <c r="M137" s="215"/>
      <c r="N137" s="215"/>
      <c r="O137" s="215"/>
      <c r="P137" s="215"/>
      <c r="Q137" s="215"/>
    </row>
    <row r="138" spans="3:17" ht="18.75">
      <c r="C138" s="194" t="s">
        <v>145</v>
      </c>
      <c r="D138" s="195" t="s">
        <v>226</v>
      </c>
    </row>
    <row r="139" spans="3:17" ht="18.75">
      <c r="E139" s="177" t="s">
        <v>227</v>
      </c>
    </row>
    <row r="140" spans="3:17">
      <c r="E140" s="133" t="s">
        <v>147</v>
      </c>
    </row>
    <row r="192" spans="5:5" ht="18.75">
      <c r="E192" s="124" t="s">
        <v>148</v>
      </c>
    </row>
    <row r="194" spans="1:17">
      <c r="D194" s="125" t="s">
        <v>149</v>
      </c>
      <c r="E194" s="177" t="s">
        <v>150</v>
      </c>
    </row>
    <row r="195" spans="1:17" ht="27" customHeight="1">
      <c r="D195" s="125" t="s">
        <v>151</v>
      </c>
      <c r="E195" s="354" t="s">
        <v>168</v>
      </c>
      <c r="F195" s="354"/>
      <c r="G195" s="354"/>
      <c r="H195" s="354"/>
      <c r="I195" s="354"/>
      <c r="J195" s="354"/>
      <c r="K195" s="354"/>
      <c r="L195" s="354"/>
      <c r="M195" s="354"/>
      <c r="N195" s="354"/>
      <c r="O195" s="354"/>
      <c r="P195" s="127"/>
      <c r="Q195" s="127"/>
    </row>
    <row r="196" spans="1:17" ht="27" customHeight="1">
      <c r="E196" s="354"/>
      <c r="F196" s="354"/>
      <c r="G196" s="354"/>
      <c r="H196" s="354"/>
      <c r="I196" s="354"/>
      <c r="J196" s="354"/>
      <c r="K196" s="354"/>
      <c r="L196" s="354"/>
      <c r="M196" s="354"/>
      <c r="N196" s="354"/>
      <c r="O196" s="354"/>
      <c r="P196" s="127"/>
      <c r="Q196" s="127"/>
    </row>
    <row r="197" spans="1:17">
      <c r="D197" s="126" t="s">
        <v>152</v>
      </c>
      <c r="E197" s="177" t="s">
        <v>153</v>
      </c>
      <c r="K197" s="349" t="s">
        <v>154</v>
      </c>
      <c r="L197" s="349"/>
      <c r="M197" s="349"/>
    </row>
    <row r="198" spans="1:17">
      <c r="D198" s="126" t="s">
        <v>155</v>
      </c>
      <c r="E198" s="177" t="s">
        <v>158</v>
      </c>
    </row>
    <row r="199" spans="1:17">
      <c r="D199" s="126" t="s">
        <v>156</v>
      </c>
      <c r="E199" s="349" t="s">
        <v>157</v>
      </c>
      <c r="F199" s="349"/>
      <c r="G199" s="349"/>
      <c r="H199" s="177" t="s">
        <v>159</v>
      </c>
    </row>
    <row r="200" spans="1:17">
      <c r="D200" s="126" t="s">
        <v>160</v>
      </c>
      <c r="E200" s="177" t="s">
        <v>161</v>
      </c>
    </row>
    <row r="201" spans="1:17">
      <c r="E201" s="177" t="s">
        <v>165</v>
      </c>
    </row>
    <row r="202" spans="1:17">
      <c r="E202" s="177" t="s">
        <v>162</v>
      </c>
    </row>
    <row r="203" spans="1:17">
      <c r="E203" s="177" t="s">
        <v>164</v>
      </c>
      <c r="H203" s="349" t="s">
        <v>163</v>
      </c>
      <c r="I203" s="349"/>
      <c r="J203" s="349"/>
    </row>
    <row r="205" spans="1:17" s="120" customFormat="1" ht="18.75">
      <c r="A205" s="177"/>
      <c r="B205" s="177"/>
      <c r="C205" s="177"/>
      <c r="D205" s="177"/>
      <c r="E205" s="146" t="s">
        <v>165</v>
      </c>
      <c r="F205" s="177"/>
      <c r="G205" s="349" t="s">
        <v>166</v>
      </c>
      <c r="H205" s="349"/>
      <c r="I205" s="349"/>
      <c r="J205" s="177"/>
      <c r="K205" s="177"/>
      <c r="L205" s="177"/>
    </row>
    <row r="207" spans="1:17" s="120" customFormat="1" ht="20.25">
      <c r="A207" s="177"/>
      <c r="B207" s="128" t="s">
        <v>169</v>
      </c>
      <c r="C207" s="177"/>
      <c r="D207" s="177"/>
      <c r="E207" s="177"/>
      <c r="F207" s="177"/>
      <c r="G207" s="177"/>
      <c r="H207" s="177"/>
      <c r="I207" s="177"/>
      <c r="J207" s="177"/>
      <c r="K207" s="177"/>
      <c r="L207" s="177"/>
      <c r="N207" s="349" t="s">
        <v>167</v>
      </c>
      <c r="O207" s="349"/>
      <c r="P207" s="349"/>
    </row>
    <row r="209" spans="1:16" s="120" customFormat="1" ht="16.5" customHeight="1">
      <c r="A209" s="177"/>
      <c r="B209" s="352" t="s">
        <v>171</v>
      </c>
      <c r="C209" s="352"/>
      <c r="D209" s="352"/>
      <c r="E209" s="352"/>
      <c r="F209" s="352"/>
      <c r="G209" s="352"/>
      <c r="H209" s="352"/>
      <c r="I209" s="352"/>
      <c r="J209" s="352"/>
      <c r="K209" s="352"/>
      <c r="L209" s="352"/>
      <c r="M209" s="352"/>
      <c r="N209" s="349" t="s">
        <v>170</v>
      </c>
      <c r="O209" s="349"/>
      <c r="P209" s="349"/>
    </row>
    <row r="210" spans="1:16" s="120" customFormat="1">
      <c r="A210" s="177"/>
      <c r="B210" s="352"/>
      <c r="C210" s="352"/>
      <c r="D210" s="352"/>
      <c r="E210" s="352"/>
      <c r="F210" s="352"/>
      <c r="G210" s="352"/>
      <c r="H210" s="352"/>
      <c r="I210" s="352"/>
      <c r="J210" s="352"/>
      <c r="K210" s="352"/>
      <c r="L210" s="352"/>
      <c r="M210" s="352"/>
    </row>
    <row r="212" spans="1:16" s="120" customFormat="1">
      <c r="A212" s="177"/>
      <c r="B212" s="177" t="s">
        <v>172</v>
      </c>
      <c r="C212" s="177"/>
      <c r="D212" s="177"/>
      <c r="E212" s="177"/>
      <c r="F212" s="177"/>
      <c r="G212" s="177"/>
      <c r="H212" s="177"/>
      <c r="I212" s="177"/>
      <c r="J212" s="177"/>
      <c r="K212" s="177"/>
      <c r="L212" s="177"/>
    </row>
    <row r="214" spans="1:16" s="120" customFormat="1" ht="18.75">
      <c r="A214" s="177"/>
      <c r="B214" s="177"/>
      <c r="C214" s="177"/>
      <c r="D214" s="177"/>
      <c r="E214" s="146" t="s">
        <v>174</v>
      </c>
      <c r="F214" s="177"/>
      <c r="G214" s="177"/>
      <c r="H214" s="177"/>
      <c r="I214" s="177"/>
      <c r="J214" s="177"/>
      <c r="K214" s="177"/>
      <c r="L214" s="177"/>
    </row>
    <row r="215" spans="1:16" s="120" customFormat="1" ht="15.75">
      <c r="A215" s="177"/>
      <c r="B215" s="177"/>
      <c r="C215" s="129" t="s">
        <v>173</v>
      </c>
      <c r="D215" s="177"/>
      <c r="E215" s="177"/>
      <c r="F215" s="349" t="s">
        <v>175</v>
      </c>
      <c r="G215" s="349"/>
      <c r="H215" s="349"/>
      <c r="I215" s="177"/>
      <c r="J215" s="177"/>
      <c r="K215" s="177"/>
      <c r="L215" s="177"/>
    </row>
    <row r="216" spans="1:16" s="120" customFormat="1">
      <c r="A216" s="177"/>
      <c r="B216" s="177"/>
      <c r="C216" s="177"/>
      <c r="D216" s="177" t="s">
        <v>176</v>
      </c>
      <c r="E216" s="177"/>
      <c r="F216" s="177"/>
      <c r="G216" s="177"/>
      <c r="H216" s="177"/>
      <c r="I216" s="177"/>
      <c r="J216" s="177"/>
      <c r="K216" s="177"/>
      <c r="L216" s="177"/>
    </row>
    <row r="218" spans="1:16" s="120" customFormat="1" ht="24">
      <c r="A218" s="177"/>
      <c r="B218" s="130" t="s">
        <v>180</v>
      </c>
      <c r="C218" s="177" t="s">
        <v>177</v>
      </c>
      <c r="D218" s="131" t="s">
        <v>182</v>
      </c>
      <c r="E218" s="177"/>
      <c r="F218" s="177" t="s">
        <v>178</v>
      </c>
      <c r="G218" s="177"/>
      <c r="H218" s="177"/>
      <c r="I218" s="177" t="s">
        <v>186</v>
      </c>
      <c r="J218" s="114" t="s">
        <v>187</v>
      </c>
      <c r="K218" s="177"/>
      <c r="L218" s="177"/>
    </row>
    <row r="219" spans="1:16" s="120" customFormat="1" ht="24">
      <c r="A219" s="177"/>
      <c r="B219" s="177"/>
      <c r="C219" s="177"/>
      <c r="D219" s="131" t="s">
        <v>183</v>
      </c>
      <c r="E219" s="177"/>
      <c r="F219" s="177" t="s">
        <v>179</v>
      </c>
      <c r="G219" s="177"/>
      <c r="H219" s="177"/>
      <c r="I219" s="177"/>
      <c r="J219" s="114" t="s">
        <v>188</v>
      </c>
      <c r="K219" s="177"/>
      <c r="L219" s="177"/>
    </row>
    <row r="220" spans="1:16" s="120" customFormat="1" ht="21">
      <c r="A220" s="177"/>
      <c r="B220" s="177"/>
      <c r="C220" s="177"/>
      <c r="D220" s="131"/>
      <c r="E220" s="177"/>
      <c r="F220" s="177"/>
      <c r="G220" s="177"/>
      <c r="H220" s="177"/>
      <c r="I220" s="177"/>
      <c r="J220" s="177"/>
      <c r="K220" s="177"/>
      <c r="L220" s="177"/>
    </row>
    <row r="221" spans="1:16" ht="24">
      <c r="C221" s="177" t="s">
        <v>181</v>
      </c>
      <c r="D221" s="131" t="s">
        <v>184</v>
      </c>
      <c r="F221" s="177" t="s">
        <v>178</v>
      </c>
    </row>
    <row r="222" spans="1:16" ht="24">
      <c r="D222" s="131" t="s">
        <v>185</v>
      </c>
      <c r="F222" s="177" t="s">
        <v>179</v>
      </c>
    </row>
    <row r="226" spans="2:8" ht="18">
      <c r="C226" s="132" t="s">
        <v>189</v>
      </c>
      <c r="D226" s="132" t="s">
        <v>190</v>
      </c>
      <c r="E226" s="132"/>
      <c r="F226" s="132"/>
      <c r="G226" s="132"/>
      <c r="H226" s="132"/>
    </row>
    <row r="227" spans="2:8">
      <c r="B227" s="79" t="s">
        <v>192</v>
      </c>
      <c r="C227" s="133" t="s">
        <v>191</v>
      </c>
      <c r="D227" s="133"/>
    </row>
    <row r="255" spans="2:3">
      <c r="B255" s="79" t="s">
        <v>193</v>
      </c>
      <c r="C255" s="133" t="s">
        <v>194</v>
      </c>
    </row>
    <row r="285" spans="1:15" s="120" customFormat="1">
      <c r="A285" s="177"/>
      <c r="B285" s="79" t="s">
        <v>218</v>
      </c>
      <c r="C285" s="177" t="s">
        <v>195</v>
      </c>
      <c r="D285" s="177"/>
      <c r="E285" s="177"/>
      <c r="F285" s="177"/>
      <c r="G285" s="177"/>
      <c r="H285" s="177"/>
      <c r="I285" s="177"/>
      <c r="J285" s="177"/>
      <c r="K285" s="177"/>
      <c r="L285" s="177"/>
    </row>
    <row r="286" spans="1:15" s="120" customFormat="1">
      <c r="A286" s="177"/>
      <c r="B286" s="177" t="s">
        <v>196</v>
      </c>
      <c r="C286" s="177"/>
      <c r="D286" s="177"/>
      <c r="E286" s="177"/>
      <c r="F286" s="177"/>
      <c r="G286" s="177"/>
      <c r="H286" s="177"/>
      <c r="I286" s="177"/>
      <c r="J286" s="177"/>
      <c r="K286" s="177"/>
      <c r="L286" s="177"/>
    </row>
    <row r="287" spans="1:15" s="120" customFormat="1" ht="20.25">
      <c r="A287" s="177"/>
      <c r="B287" s="144" t="s">
        <v>197</v>
      </c>
      <c r="C287" s="145"/>
      <c r="D287" s="145"/>
      <c r="E287" s="145"/>
      <c r="F287" s="145"/>
      <c r="G287" s="145"/>
      <c r="H287" s="145"/>
      <c r="I287" s="145"/>
      <c r="J287" s="145"/>
      <c r="K287" s="145"/>
      <c r="L287" s="145"/>
      <c r="M287" s="145"/>
      <c r="N287" s="134" t="s">
        <v>216</v>
      </c>
      <c r="O287" s="134" t="s">
        <v>215</v>
      </c>
    </row>
    <row r="288" spans="1:15" s="120" customFormat="1" ht="20.25">
      <c r="A288" s="177"/>
      <c r="B288" s="178" t="s">
        <v>198</v>
      </c>
      <c r="C288" s="178" t="s">
        <v>199</v>
      </c>
      <c r="D288" s="178" t="s">
        <v>200</v>
      </c>
      <c r="E288" s="178" t="s">
        <v>201</v>
      </c>
      <c r="F288" s="178" t="s">
        <v>202</v>
      </c>
      <c r="G288" s="178" t="s">
        <v>203</v>
      </c>
      <c r="H288" s="178" t="s">
        <v>204</v>
      </c>
      <c r="I288" s="178" t="s">
        <v>205</v>
      </c>
      <c r="J288" s="178" t="s">
        <v>206</v>
      </c>
      <c r="K288" s="178" t="s">
        <v>207</v>
      </c>
      <c r="L288" s="178" t="s">
        <v>208</v>
      </c>
      <c r="M288" s="179" t="s">
        <v>209</v>
      </c>
      <c r="N288" s="134" t="s">
        <v>214</v>
      </c>
      <c r="O288" s="134" t="s">
        <v>217</v>
      </c>
    </row>
    <row r="289" spans="1:15" s="120" customFormat="1">
      <c r="A289" s="177"/>
      <c r="B289" s="180"/>
      <c r="C289" s="180"/>
      <c r="D289" s="180" t="s">
        <v>210</v>
      </c>
      <c r="E289" s="180" t="s">
        <v>210</v>
      </c>
      <c r="F289" s="180" t="s">
        <v>211</v>
      </c>
      <c r="G289" s="180" t="s">
        <v>211</v>
      </c>
      <c r="H289" s="180" t="s">
        <v>210</v>
      </c>
      <c r="I289" s="180" t="s">
        <v>210</v>
      </c>
      <c r="J289" s="180" t="s">
        <v>211</v>
      </c>
      <c r="K289" s="180" t="s">
        <v>211</v>
      </c>
      <c r="L289" s="180" t="s">
        <v>211</v>
      </c>
      <c r="M289" s="181" t="s">
        <v>211</v>
      </c>
      <c r="N289" s="79" t="s">
        <v>211</v>
      </c>
      <c r="O289" s="79" t="s">
        <v>211</v>
      </c>
    </row>
    <row r="290" spans="1:15" s="120" customFormat="1">
      <c r="A290" s="177"/>
      <c r="B290" s="177" t="s">
        <v>269</v>
      </c>
      <c r="C290" s="177" t="s">
        <v>95</v>
      </c>
      <c r="D290" s="177">
        <v>446280.65</v>
      </c>
      <c r="E290" s="177">
        <v>446280.65</v>
      </c>
      <c r="F290" s="177">
        <v>11.586499999999999</v>
      </c>
      <c r="G290" s="177">
        <v>11.7933</v>
      </c>
      <c r="H290" s="177">
        <v>446280.65</v>
      </c>
      <c r="I290" s="177">
        <v>446280.65</v>
      </c>
      <c r="J290" s="177">
        <v>11.586499999999999</v>
      </c>
      <c r="K290" s="177">
        <v>11.7933</v>
      </c>
      <c r="L290" s="177">
        <v>4.0084999999999997</v>
      </c>
      <c r="M290" s="177">
        <v>11.4724</v>
      </c>
      <c r="N290" s="136">
        <f>ABS(F290-L290)</f>
        <v>7.5779999999999994</v>
      </c>
      <c r="O290" s="136">
        <f>ABS(G290-M290)</f>
        <v>0.32089999999999996</v>
      </c>
    </row>
    <row r="291" spans="1:15" s="120" customFormat="1">
      <c r="A291" s="177"/>
      <c r="B291" s="177" t="s">
        <v>237</v>
      </c>
      <c r="C291" s="177" t="s">
        <v>96</v>
      </c>
      <c r="D291" s="177">
        <v>446280.65</v>
      </c>
      <c r="E291" s="177">
        <v>446280.65</v>
      </c>
      <c r="F291" s="177">
        <v>11.586499999999999</v>
      </c>
      <c r="G291" s="177">
        <v>11.7933</v>
      </c>
      <c r="H291" s="177">
        <v>446280.65</v>
      </c>
      <c r="I291" s="177">
        <v>446280.65</v>
      </c>
      <c r="J291" s="177">
        <v>11.586499999999999</v>
      </c>
      <c r="K291" s="177">
        <v>11.7933</v>
      </c>
      <c r="L291" s="177">
        <v>4.0388999999999999</v>
      </c>
      <c r="M291" s="177">
        <v>11.782500000000001</v>
      </c>
      <c r="N291" s="135">
        <f t="shared" ref="N291:O293" si="0">ABS(F291-L291)</f>
        <v>7.5475999999999992</v>
      </c>
      <c r="O291" s="135">
        <f t="shared" si="0"/>
        <v>1.0799999999999699E-2</v>
      </c>
    </row>
    <row r="292" spans="1:15" s="120" customFormat="1">
      <c r="A292" s="177"/>
      <c r="B292" s="177" t="s">
        <v>268</v>
      </c>
      <c r="C292" s="177" t="s">
        <v>212</v>
      </c>
      <c r="D292" s="177">
        <v>446280.65</v>
      </c>
      <c r="E292" s="177">
        <v>446280.65</v>
      </c>
      <c r="F292" s="177">
        <v>11.586499999999999</v>
      </c>
      <c r="G292" s="177">
        <v>11.7933</v>
      </c>
      <c r="H292" s="177">
        <v>446280.65</v>
      </c>
      <c r="I292" s="177">
        <v>446280.65</v>
      </c>
      <c r="J292" s="177">
        <v>11.586499999999999</v>
      </c>
      <c r="K292" s="177">
        <v>11.7933</v>
      </c>
      <c r="L292" s="177">
        <v>4.0644</v>
      </c>
      <c r="M292" s="177">
        <v>11.8094</v>
      </c>
      <c r="N292" s="135">
        <f t="shared" si="0"/>
        <v>7.5220999999999991</v>
      </c>
      <c r="O292" s="135">
        <f t="shared" si="0"/>
        <v>1.6099999999999781E-2</v>
      </c>
    </row>
    <row r="293" spans="1:15" s="120" customFormat="1">
      <c r="A293" s="177"/>
      <c r="B293" s="177" t="s">
        <v>267</v>
      </c>
      <c r="C293" s="177" t="s">
        <v>213</v>
      </c>
      <c r="D293" s="177">
        <v>428980.7</v>
      </c>
      <c r="E293" s="177">
        <v>428980.7</v>
      </c>
      <c r="F293" s="177">
        <v>11.7849</v>
      </c>
      <c r="G293" s="177">
        <v>11.8925</v>
      </c>
      <c r="H293" s="177">
        <v>428980.7</v>
      </c>
      <c r="I293" s="177">
        <v>428980.7</v>
      </c>
      <c r="J293" s="177">
        <v>11.7849</v>
      </c>
      <c r="K293" s="177">
        <v>11.8925</v>
      </c>
      <c r="L293" s="177">
        <v>4.0819000000000001</v>
      </c>
      <c r="M293" s="177">
        <v>11.7925</v>
      </c>
      <c r="N293" s="135">
        <f t="shared" si="0"/>
        <v>7.7030000000000003</v>
      </c>
      <c r="O293" s="135">
        <f t="shared" si="0"/>
        <v>9.9999999999999645E-2</v>
      </c>
    </row>
    <row r="295" spans="1:15" s="120" customFormat="1" ht="18">
      <c r="A295" s="177"/>
      <c r="B295" s="177"/>
      <c r="C295" s="132" t="s">
        <v>219</v>
      </c>
      <c r="D295" s="132" t="s">
        <v>220</v>
      </c>
      <c r="E295" s="177"/>
      <c r="F295" s="177"/>
      <c r="G295" s="177"/>
      <c r="H295" s="177"/>
      <c r="I295" s="177"/>
      <c r="J295" s="177"/>
      <c r="K295" s="177"/>
      <c r="L295" s="177"/>
    </row>
    <row r="296" spans="1:15" s="120" customFormat="1">
      <c r="A296" s="138"/>
      <c r="B296" s="177"/>
      <c r="C296" s="177"/>
      <c r="D296" s="177"/>
      <c r="E296" s="177"/>
      <c r="F296" s="177"/>
      <c r="G296" s="177"/>
      <c r="H296" s="177"/>
      <c r="I296" s="177"/>
      <c r="J296" s="177"/>
      <c r="K296" s="177"/>
      <c r="L296" s="177"/>
    </row>
    <row r="300" spans="1:15" s="120" customFormat="1">
      <c r="A300" s="177"/>
      <c r="B300" s="79" t="s">
        <v>192</v>
      </c>
      <c r="C300" s="133" t="s">
        <v>225</v>
      </c>
      <c r="D300" s="177"/>
      <c r="E300" s="177"/>
      <c r="F300" s="177"/>
      <c r="G300" s="177"/>
      <c r="H300" s="177"/>
      <c r="I300" s="177"/>
      <c r="J300" s="177"/>
      <c r="K300" s="177"/>
      <c r="L300" s="177"/>
    </row>
    <row r="301" spans="1:15" ht="17.25">
      <c r="C301" s="79" t="s">
        <v>221</v>
      </c>
      <c r="D301" s="177" t="s">
        <v>222</v>
      </c>
    </row>
    <row r="303" spans="1:15">
      <c r="B303" s="137" t="s">
        <v>111</v>
      </c>
      <c r="C303" s="133" t="s">
        <v>223</v>
      </c>
      <c r="D303" s="133"/>
    </row>
    <row r="319" spans="2:5" ht="15.75" thickBot="1"/>
    <row r="320" spans="2:5" ht="15.75" thickBot="1">
      <c r="B320" s="137" t="s">
        <v>133</v>
      </c>
      <c r="C320" s="363" t="s">
        <v>224</v>
      </c>
      <c r="D320" s="364"/>
      <c r="E320" s="365"/>
    </row>
    <row r="321" spans="2:5">
      <c r="B321" s="137"/>
      <c r="C321" s="202"/>
      <c r="D321" s="202"/>
      <c r="E321" s="202"/>
    </row>
    <row r="322" spans="2:5">
      <c r="C322" s="45"/>
      <c r="D322" s="45"/>
      <c r="E322" s="45"/>
    </row>
    <row r="356" spans="2:4">
      <c r="B356" s="79" t="s">
        <v>193</v>
      </c>
      <c r="C356" s="133" t="s">
        <v>229</v>
      </c>
    </row>
    <row r="357" spans="2:4">
      <c r="B357" s="137" t="s">
        <v>111</v>
      </c>
      <c r="C357" s="133" t="s">
        <v>228</v>
      </c>
      <c r="D357" s="133"/>
    </row>
    <row r="384" spans="2:3">
      <c r="B384" s="137" t="s">
        <v>133</v>
      </c>
      <c r="C384" s="133" t="s">
        <v>261</v>
      </c>
    </row>
    <row r="385" spans="3:15" ht="16.5" customHeight="1">
      <c r="C385" s="139" t="s">
        <v>248</v>
      </c>
      <c r="D385" s="348" t="s">
        <v>249</v>
      </c>
      <c r="E385" s="348"/>
      <c r="F385" s="348"/>
      <c r="G385" s="348"/>
      <c r="H385" s="348"/>
      <c r="I385" s="348"/>
      <c r="J385" s="348"/>
      <c r="K385" s="348"/>
      <c r="L385" s="348"/>
      <c r="M385" s="348"/>
      <c r="N385" s="348"/>
      <c r="O385" s="348"/>
    </row>
    <row r="386" spans="3:15">
      <c r="D386" s="348"/>
      <c r="E386" s="348"/>
      <c r="F386" s="348"/>
      <c r="G386" s="348"/>
      <c r="H386" s="348"/>
      <c r="I386" s="348"/>
      <c r="J386" s="348"/>
      <c r="K386" s="348"/>
      <c r="L386" s="348"/>
      <c r="M386" s="348"/>
      <c r="N386" s="348"/>
      <c r="O386" s="348"/>
    </row>
    <row r="387" spans="3:15" ht="18.75" customHeight="1">
      <c r="D387" s="348"/>
      <c r="E387" s="348"/>
      <c r="F387" s="348"/>
      <c r="G387" s="348"/>
      <c r="H387" s="348"/>
      <c r="I387" s="348"/>
      <c r="J387" s="348"/>
      <c r="K387" s="348"/>
      <c r="L387" s="348"/>
      <c r="M387" s="348"/>
      <c r="N387" s="348"/>
      <c r="O387" s="348"/>
    </row>
    <row r="388" spans="3:15">
      <c r="C388" s="177" t="s">
        <v>114</v>
      </c>
      <c r="D388" s="177" t="s">
        <v>246</v>
      </c>
      <c r="G388" s="109" t="s">
        <v>247</v>
      </c>
    </row>
    <row r="389" spans="3:15">
      <c r="C389" s="144" t="s">
        <v>230</v>
      </c>
      <c r="D389" s="145"/>
      <c r="E389" s="145"/>
      <c r="F389" s="145"/>
      <c r="G389" s="145"/>
      <c r="H389" s="145"/>
    </row>
    <row r="390" spans="3:15" ht="20.25">
      <c r="C390" s="178" t="s">
        <v>198</v>
      </c>
      <c r="D390" s="178" t="s">
        <v>199</v>
      </c>
      <c r="E390" s="178" t="s">
        <v>231</v>
      </c>
      <c r="F390" s="178" t="s">
        <v>232</v>
      </c>
      <c r="G390" s="178" t="s">
        <v>233</v>
      </c>
      <c r="H390" s="178" t="s">
        <v>234</v>
      </c>
      <c r="I390" s="142" t="s">
        <v>243</v>
      </c>
      <c r="J390" s="142" t="s">
        <v>244</v>
      </c>
      <c r="K390" s="142" t="s">
        <v>245</v>
      </c>
      <c r="L390" s="142" t="s">
        <v>250</v>
      </c>
      <c r="M390" s="142" t="s">
        <v>251</v>
      </c>
    </row>
    <row r="391" spans="3:15">
      <c r="C391" s="180"/>
      <c r="D391" s="180"/>
      <c r="E391" s="180"/>
      <c r="F391" s="180" t="s">
        <v>235</v>
      </c>
      <c r="G391" s="180" t="s">
        <v>235</v>
      </c>
      <c r="H391" s="180" t="s">
        <v>236</v>
      </c>
      <c r="I391" s="142" t="s">
        <v>241</v>
      </c>
      <c r="J391" s="142" t="s">
        <v>241</v>
      </c>
      <c r="K391" s="142" t="s">
        <v>242</v>
      </c>
      <c r="L391" s="142" t="s">
        <v>211</v>
      </c>
      <c r="M391" s="142" t="s">
        <v>211</v>
      </c>
    </row>
    <row r="392" spans="3:15">
      <c r="C392" s="177" t="s">
        <v>237</v>
      </c>
      <c r="D392" s="177" t="s">
        <v>96</v>
      </c>
      <c r="E392" s="177" t="s">
        <v>238</v>
      </c>
      <c r="F392" s="177">
        <v>131804.853</v>
      </c>
      <c r="G392" s="177">
        <v>1.8320000000000001E-8</v>
      </c>
      <c r="H392" s="177">
        <v>5.7699999999999998E-12</v>
      </c>
      <c r="I392" s="140">
        <f>1000000/(F392/1000)</f>
        <v>7586.9740547413676</v>
      </c>
      <c r="J392" s="140"/>
      <c r="K392" s="140"/>
      <c r="L392" s="141">
        <f>SQRT(K394/J393)</f>
        <v>15.652080192190322</v>
      </c>
      <c r="M392" s="141">
        <f>SQRT(K394/I392)</f>
        <v>11.463361457376022</v>
      </c>
    </row>
    <row r="393" spans="3:15">
      <c r="C393" s="177" t="s">
        <v>237</v>
      </c>
      <c r="D393" s="177" t="s">
        <v>96</v>
      </c>
      <c r="E393" s="177" t="s">
        <v>239</v>
      </c>
      <c r="F393" s="177">
        <v>1.8320000000000001E-8</v>
      </c>
      <c r="G393" s="177">
        <v>245726.25200000001</v>
      </c>
      <c r="H393" s="177">
        <v>-1.825E-12</v>
      </c>
      <c r="I393" s="135"/>
      <c r="J393" s="135">
        <f>1000000/(G393/1000)</f>
        <v>4069.569253837803</v>
      </c>
      <c r="K393" s="135"/>
    </row>
    <row r="394" spans="3:15">
      <c r="C394" s="177" t="s">
        <v>237</v>
      </c>
      <c r="D394" s="177" t="s">
        <v>96</v>
      </c>
      <c r="E394" s="177" t="s">
        <v>240</v>
      </c>
      <c r="F394" s="177">
        <v>5.7699999999999997E-9</v>
      </c>
      <c r="G394" s="177">
        <v>-1.825E-9</v>
      </c>
      <c r="H394" s="177">
        <v>1.003015</v>
      </c>
      <c r="I394" s="135"/>
      <c r="J394" s="135"/>
      <c r="K394" s="135">
        <f>1000000/(H394)</f>
        <v>996994.06290035543</v>
      </c>
    </row>
    <row r="396" spans="3:15">
      <c r="C396" s="132" t="s">
        <v>252</v>
      </c>
      <c r="D396" s="132" t="s">
        <v>253</v>
      </c>
    </row>
    <row r="397" spans="3:15">
      <c r="C397" s="177" t="s">
        <v>254</v>
      </c>
      <c r="D397" s="177" t="s">
        <v>255</v>
      </c>
    </row>
    <row r="398" spans="3:15">
      <c r="D398" s="177" t="s">
        <v>256</v>
      </c>
    </row>
    <row r="400" spans="3:15" ht="21.75" customHeight="1">
      <c r="E400" s="115" t="s">
        <v>186</v>
      </c>
      <c r="F400" s="143" t="s">
        <v>272</v>
      </c>
      <c r="G400" s="177" t="s">
        <v>273</v>
      </c>
    </row>
    <row r="401" spans="1:12">
      <c r="F401" s="143" t="s">
        <v>211</v>
      </c>
      <c r="G401" s="177" t="s">
        <v>274</v>
      </c>
    </row>
    <row r="403" spans="1:12">
      <c r="C403" s="177" t="s">
        <v>114</v>
      </c>
      <c r="D403" s="177" t="s">
        <v>257</v>
      </c>
    </row>
    <row r="405" spans="1:12">
      <c r="B405" s="137" t="s">
        <v>111</v>
      </c>
      <c r="C405" s="177" t="s">
        <v>258</v>
      </c>
    </row>
    <row r="406" spans="1:12">
      <c r="B406" s="137" t="s">
        <v>133</v>
      </c>
      <c r="C406" s="177" t="s">
        <v>259</v>
      </c>
    </row>
    <row r="407" spans="1:12">
      <c r="B407" s="137" t="s">
        <v>141</v>
      </c>
      <c r="C407" s="133" t="s">
        <v>260</v>
      </c>
    </row>
    <row r="408" spans="1:12">
      <c r="C408" s="177" t="s">
        <v>270</v>
      </c>
    </row>
    <row r="409" spans="1:12">
      <c r="C409" s="144" t="s">
        <v>262</v>
      </c>
      <c r="D409" s="145"/>
      <c r="E409" s="145"/>
      <c r="F409" s="145"/>
      <c r="G409" s="145"/>
      <c r="H409" s="145"/>
      <c r="I409" s="145"/>
    </row>
    <row r="410" spans="1:12">
      <c r="C410" s="178" t="s">
        <v>198</v>
      </c>
      <c r="D410" s="178" t="s">
        <v>199</v>
      </c>
      <c r="E410" s="178" t="s">
        <v>200</v>
      </c>
      <c r="F410" s="178" t="s">
        <v>201</v>
      </c>
      <c r="G410" s="178" t="s">
        <v>263</v>
      </c>
      <c r="H410" s="178" t="s">
        <v>264</v>
      </c>
      <c r="I410" s="179" t="s">
        <v>265</v>
      </c>
      <c r="J410" s="142" t="s">
        <v>271</v>
      </c>
    </row>
    <row r="411" spans="1:12">
      <c r="C411" s="180"/>
      <c r="D411" s="180"/>
      <c r="E411" s="180" t="s">
        <v>210</v>
      </c>
      <c r="F411" s="180" t="s">
        <v>210</v>
      </c>
      <c r="G411" s="180" t="s">
        <v>266</v>
      </c>
      <c r="H411" s="180" t="s">
        <v>211</v>
      </c>
      <c r="I411" s="181" t="s">
        <v>211</v>
      </c>
      <c r="J411" s="142" t="s">
        <v>211</v>
      </c>
    </row>
    <row r="412" spans="1:12">
      <c r="C412" s="177" t="s">
        <v>267</v>
      </c>
      <c r="D412" s="177" t="s">
        <v>213</v>
      </c>
      <c r="E412" s="177">
        <v>229493.32</v>
      </c>
      <c r="F412" s="177">
        <v>229493.32</v>
      </c>
      <c r="G412" s="177">
        <v>28117.452300000001</v>
      </c>
      <c r="H412" s="177">
        <v>12</v>
      </c>
      <c r="I412" s="177">
        <v>12</v>
      </c>
      <c r="J412" s="135">
        <f>SQRT(G412*10^3/F412)</f>
        <v>11.068861647741191</v>
      </c>
    </row>
    <row r="413" spans="1:12" s="120" customFormat="1">
      <c r="A413" s="177"/>
      <c r="B413" s="177"/>
      <c r="C413" s="177" t="s">
        <v>268</v>
      </c>
      <c r="D413" s="177" t="s">
        <v>212</v>
      </c>
      <c r="E413" s="177">
        <v>235259.97</v>
      </c>
      <c r="F413" s="177">
        <v>235259.97</v>
      </c>
      <c r="G413" s="177">
        <v>29040.1158</v>
      </c>
      <c r="H413" s="177">
        <v>12</v>
      </c>
      <c r="I413" s="177">
        <v>12</v>
      </c>
      <c r="J413" s="135">
        <f t="shared" ref="J413:J415" si="1">SQRT(G413*10^3/F413)</f>
        <v>11.110283815336723</v>
      </c>
      <c r="K413" s="177"/>
      <c r="L413" s="177"/>
    </row>
    <row r="414" spans="1:12" s="120" customFormat="1">
      <c r="A414" s="177"/>
      <c r="B414" s="177"/>
      <c r="C414" s="177" t="s">
        <v>237</v>
      </c>
      <c r="D414" s="177" t="s">
        <v>96</v>
      </c>
      <c r="E414" s="177">
        <v>423214.06</v>
      </c>
      <c r="F414" s="177">
        <v>423214.06</v>
      </c>
      <c r="G414" s="177">
        <v>51093.395600000003</v>
      </c>
      <c r="H414" s="177">
        <v>12</v>
      </c>
      <c r="I414" s="177">
        <v>12</v>
      </c>
      <c r="J414" s="135">
        <f t="shared" si="1"/>
        <v>10.987587318797305</v>
      </c>
      <c r="K414" s="177"/>
      <c r="L414" s="177"/>
    </row>
    <row r="415" spans="1:12" s="120" customFormat="1">
      <c r="A415" s="177"/>
      <c r="B415" s="177"/>
      <c r="C415" s="177" t="s">
        <v>269</v>
      </c>
      <c r="D415" s="177" t="s">
        <v>95</v>
      </c>
      <c r="E415" s="177">
        <v>235259.97</v>
      </c>
      <c r="F415" s="177">
        <v>235259.97</v>
      </c>
      <c r="G415" s="177">
        <v>29040.1158</v>
      </c>
      <c r="H415" s="177">
        <v>12</v>
      </c>
      <c r="I415" s="177">
        <v>12</v>
      </c>
      <c r="J415" s="135">
        <f t="shared" si="1"/>
        <v>11.110283815336723</v>
      </c>
      <c r="K415" s="177"/>
      <c r="L415" s="177"/>
    </row>
    <row r="417" spans="1:12" s="120" customFormat="1" ht="18.75">
      <c r="A417" s="177"/>
      <c r="B417" s="177"/>
      <c r="C417" s="146" t="s">
        <v>275</v>
      </c>
      <c r="D417" s="177"/>
      <c r="E417" s="177"/>
      <c r="F417" s="177"/>
      <c r="G417" s="177"/>
      <c r="H417" s="177"/>
      <c r="I417" s="177"/>
      <c r="J417" s="177"/>
      <c r="K417" s="177"/>
      <c r="L417" s="177"/>
    </row>
    <row r="419" spans="1:12" s="120" customFormat="1" ht="18.75">
      <c r="A419" s="177"/>
      <c r="B419" s="177"/>
      <c r="C419" s="177"/>
      <c r="D419" s="177"/>
      <c r="E419" s="146" t="s">
        <v>164</v>
      </c>
      <c r="F419" s="177"/>
      <c r="G419" s="177"/>
      <c r="H419" s="177"/>
      <c r="I419" s="177"/>
      <c r="J419" s="177"/>
      <c r="K419" s="177"/>
      <c r="L419" s="177"/>
    </row>
    <row r="420" spans="1:12" s="120" customFormat="1" ht="15" customHeight="1">
      <c r="A420" s="177"/>
      <c r="B420" s="137" t="s">
        <v>111</v>
      </c>
      <c r="C420" s="348" t="s">
        <v>277</v>
      </c>
      <c r="D420" s="348"/>
      <c r="E420" s="348"/>
      <c r="F420" s="348"/>
      <c r="G420" s="348"/>
      <c r="H420" s="348"/>
      <c r="I420" s="348"/>
      <c r="J420" s="348"/>
      <c r="K420" s="348"/>
      <c r="L420" s="348"/>
    </row>
    <row r="421" spans="1:12" s="120" customFormat="1">
      <c r="A421" s="177"/>
      <c r="B421" s="177"/>
      <c r="C421" s="348"/>
      <c r="D421" s="348"/>
      <c r="E421" s="348"/>
      <c r="F421" s="348"/>
      <c r="G421" s="348"/>
      <c r="H421" s="348"/>
      <c r="I421" s="348"/>
      <c r="J421" s="348"/>
      <c r="K421" s="348"/>
      <c r="L421" s="348"/>
    </row>
    <row r="422" spans="1:12" s="120" customFormat="1">
      <c r="A422" s="177"/>
      <c r="B422" s="177"/>
      <c r="C422" s="349" t="s">
        <v>276</v>
      </c>
      <c r="D422" s="349"/>
      <c r="E422" s="349"/>
      <c r="F422" s="147"/>
      <c r="G422" s="147"/>
      <c r="H422" s="147"/>
      <c r="I422" s="147"/>
      <c r="J422" s="147"/>
      <c r="K422" s="147"/>
      <c r="L422" s="147"/>
    </row>
    <row r="424" spans="1:12" s="120" customFormat="1">
      <c r="A424" s="177"/>
      <c r="B424" s="137" t="s">
        <v>133</v>
      </c>
      <c r="C424" s="177" t="s">
        <v>278</v>
      </c>
      <c r="D424" s="177"/>
      <c r="E424" s="177"/>
      <c r="F424" s="177"/>
      <c r="G424" s="177"/>
      <c r="H424" s="177"/>
      <c r="I424" s="177"/>
      <c r="J424" s="177"/>
      <c r="K424" s="177"/>
      <c r="L424" s="177"/>
    </row>
    <row r="425" spans="1:12" s="120" customFormat="1" ht="18.75">
      <c r="A425" s="177"/>
      <c r="B425" s="174" t="s">
        <v>323</v>
      </c>
      <c r="C425" s="177" t="s">
        <v>279</v>
      </c>
      <c r="D425" s="177"/>
      <c r="E425" s="177"/>
      <c r="F425" s="177"/>
      <c r="G425" s="177"/>
      <c r="H425" s="177"/>
      <c r="I425" s="177"/>
      <c r="J425" s="177"/>
      <c r="K425" s="177"/>
      <c r="L425" s="177"/>
    </row>
    <row r="426" spans="1:12" s="120" customFormat="1">
      <c r="A426" s="177"/>
      <c r="B426" s="177"/>
      <c r="C426" s="177" t="s">
        <v>348</v>
      </c>
      <c r="D426" s="177"/>
      <c r="E426" s="177"/>
      <c r="F426" s="177"/>
      <c r="G426" s="177"/>
      <c r="H426" s="177"/>
      <c r="I426" s="177"/>
      <c r="J426" s="177"/>
      <c r="K426" s="177"/>
      <c r="L426" s="177"/>
    </row>
    <row r="444" spans="3:4">
      <c r="C444" s="115" t="s">
        <v>349</v>
      </c>
      <c r="D444" s="177" t="s">
        <v>350</v>
      </c>
    </row>
    <row r="446" spans="3:4">
      <c r="C446" s="115" t="s">
        <v>351</v>
      </c>
      <c r="D446" s="133" t="s">
        <v>352</v>
      </c>
    </row>
    <row r="448" spans="3:4">
      <c r="C448" s="115" t="s">
        <v>353</v>
      </c>
      <c r="D448" s="133" t="s">
        <v>354</v>
      </c>
    </row>
    <row r="449" spans="3:15">
      <c r="C449" s="115"/>
      <c r="D449" s="133"/>
    </row>
    <row r="451" spans="3:15">
      <c r="D451" s="176" t="s">
        <v>355</v>
      </c>
      <c r="E451" s="182"/>
      <c r="F451" s="182"/>
      <c r="G451" s="182"/>
      <c r="H451" s="182"/>
      <c r="I451" s="182"/>
      <c r="J451" s="182"/>
      <c r="K451" s="182"/>
      <c r="L451" s="182"/>
      <c r="M451" s="182"/>
      <c r="N451" s="182"/>
      <c r="O451" s="182"/>
    </row>
    <row r="452" spans="3:15">
      <c r="D452" s="178" t="s">
        <v>198</v>
      </c>
      <c r="E452" s="178" t="s">
        <v>356</v>
      </c>
      <c r="F452" s="178" t="s">
        <v>357</v>
      </c>
      <c r="G452" s="178" t="s">
        <v>358</v>
      </c>
      <c r="H452" s="178" t="s">
        <v>359</v>
      </c>
      <c r="I452" s="178" t="s">
        <v>231</v>
      </c>
      <c r="J452" s="178" t="s">
        <v>360</v>
      </c>
      <c r="K452" s="178" t="s">
        <v>361</v>
      </c>
      <c r="L452" s="178" t="s">
        <v>362</v>
      </c>
      <c r="M452" s="178" t="s">
        <v>363</v>
      </c>
      <c r="N452" s="178" t="s">
        <v>364</v>
      </c>
      <c r="O452" s="179" t="s">
        <v>365</v>
      </c>
    </row>
    <row r="453" spans="3:15">
      <c r="D453" s="180"/>
      <c r="E453" s="180"/>
      <c r="F453" s="180"/>
      <c r="G453" s="180"/>
      <c r="H453" s="180"/>
      <c r="I453" s="180"/>
      <c r="J453" s="180" t="s">
        <v>366</v>
      </c>
      <c r="K453" s="180" t="s">
        <v>366</v>
      </c>
      <c r="L453" s="180" t="s">
        <v>366</v>
      </c>
      <c r="M453" s="180" t="s">
        <v>367</v>
      </c>
      <c r="N453" s="180" t="s">
        <v>367</v>
      </c>
      <c r="O453" s="181" t="s">
        <v>367</v>
      </c>
    </row>
    <row r="454" spans="3:15">
      <c r="D454" s="79" t="s">
        <v>269</v>
      </c>
      <c r="E454" s="79" t="s">
        <v>90</v>
      </c>
      <c r="F454" s="79">
        <v>100</v>
      </c>
      <c r="G454" s="79">
        <v>100</v>
      </c>
      <c r="H454" s="79">
        <v>7</v>
      </c>
      <c r="I454" s="79" t="s">
        <v>238</v>
      </c>
      <c r="J454" s="79">
        <v>48610.263800000001</v>
      </c>
      <c r="K454" s="79">
        <v>10.539300000000001</v>
      </c>
      <c r="L454" s="79">
        <v>42727.706700000002</v>
      </c>
      <c r="M454" s="79">
        <v>8.5183999999999997</v>
      </c>
      <c r="N454" s="79">
        <v>-32560.026999999998</v>
      </c>
      <c r="O454" s="79">
        <v>-1.1013999999999999</v>
      </c>
    </row>
    <row r="455" spans="3:15">
      <c r="D455" s="79" t="s">
        <v>269</v>
      </c>
      <c r="E455" s="79" t="s">
        <v>91</v>
      </c>
      <c r="F455" s="79">
        <v>104</v>
      </c>
      <c r="G455" s="79">
        <v>104</v>
      </c>
      <c r="H455" s="79">
        <v>8</v>
      </c>
      <c r="I455" s="79" t="s">
        <v>238</v>
      </c>
      <c r="J455" s="79">
        <v>39161.626100000001</v>
      </c>
      <c r="K455" s="79">
        <v>10.3109</v>
      </c>
      <c r="L455" s="79">
        <v>20314.6384</v>
      </c>
      <c r="M455" s="79">
        <v>8.0596999999999994</v>
      </c>
      <c r="N455" s="79">
        <v>-13399.677100000001</v>
      </c>
      <c r="O455" s="79">
        <v>-1.1013999999999999</v>
      </c>
    </row>
    <row r="456" spans="3:15">
      <c r="D456" s="79" t="s">
        <v>269</v>
      </c>
      <c r="E456" s="79" t="s">
        <v>76</v>
      </c>
      <c r="F456" s="79">
        <v>108</v>
      </c>
      <c r="G456" s="79">
        <v>108</v>
      </c>
      <c r="H456" s="79">
        <v>12</v>
      </c>
      <c r="I456" s="79" t="s">
        <v>238</v>
      </c>
      <c r="J456" s="79">
        <v>38361.267500000002</v>
      </c>
      <c r="K456" s="79">
        <v>10.321</v>
      </c>
      <c r="L456" s="79">
        <v>8545.9640999999992</v>
      </c>
      <c r="M456" s="79">
        <v>8.0799000000000003</v>
      </c>
      <c r="N456" s="79">
        <v>-11720.382100000001</v>
      </c>
      <c r="O456" s="79">
        <v>-1.1013999999999999</v>
      </c>
    </row>
    <row r="457" spans="3:15">
      <c r="D457" s="79" t="s">
        <v>269</v>
      </c>
      <c r="E457" s="79" t="s">
        <v>92</v>
      </c>
      <c r="F457" s="79">
        <v>112</v>
      </c>
      <c r="G457" s="79">
        <v>112</v>
      </c>
      <c r="H457" s="79">
        <v>16</v>
      </c>
      <c r="I457" s="79" t="s">
        <v>238</v>
      </c>
      <c r="J457" s="79">
        <v>47661.851300000002</v>
      </c>
      <c r="K457" s="79">
        <v>23.841899999999999</v>
      </c>
      <c r="L457" s="79">
        <v>39316.207000000002</v>
      </c>
      <c r="M457" s="79">
        <v>35.234499999999997</v>
      </c>
      <c r="N457" s="79">
        <v>-30458.458600000002</v>
      </c>
      <c r="O457" s="79">
        <v>-1.1013999999999999</v>
      </c>
    </row>
    <row r="458" spans="3:15">
      <c r="D458" s="79" t="s">
        <v>269</v>
      </c>
      <c r="E458" s="79" t="s">
        <v>93</v>
      </c>
      <c r="F458" s="79">
        <v>116</v>
      </c>
      <c r="G458" s="79">
        <v>116</v>
      </c>
      <c r="H458" s="79">
        <v>23</v>
      </c>
      <c r="I458" s="79" t="s">
        <v>238</v>
      </c>
      <c r="J458" s="79">
        <v>47350.163399999998</v>
      </c>
      <c r="K458" s="79">
        <v>-10.1564</v>
      </c>
      <c r="L458" s="79">
        <v>-5649.6786000000002</v>
      </c>
      <c r="M458" s="79">
        <v>-9.0206</v>
      </c>
      <c r="N458" s="79">
        <v>-30012.943899999998</v>
      </c>
      <c r="O458" s="79">
        <v>-1.1013999999999999</v>
      </c>
    </row>
    <row r="459" spans="3:15">
      <c r="D459" s="79" t="s">
        <v>269</v>
      </c>
      <c r="E459" s="79" t="s">
        <v>368</v>
      </c>
      <c r="F459" s="79">
        <v>120</v>
      </c>
      <c r="G459" s="79">
        <v>120</v>
      </c>
      <c r="H459" s="79">
        <v>24</v>
      </c>
      <c r="I459" s="79" t="s">
        <v>238</v>
      </c>
      <c r="J459" s="79">
        <v>47942.299400000004</v>
      </c>
      <c r="K459" s="79">
        <v>-10.203900000000001</v>
      </c>
      <c r="L459" s="79">
        <v>2527.5794000000001</v>
      </c>
      <c r="M459" s="79">
        <v>-9.1160999999999994</v>
      </c>
      <c r="N459" s="79">
        <v>-31148.344700000001</v>
      </c>
      <c r="O459" s="79">
        <v>-1.1013999999999999</v>
      </c>
    </row>
    <row r="460" spans="3:15">
      <c r="D460" s="79" t="s">
        <v>269</v>
      </c>
      <c r="E460" s="79" t="s">
        <v>369</v>
      </c>
      <c r="F460" s="79">
        <v>124</v>
      </c>
      <c r="G460" s="79">
        <v>124</v>
      </c>
      <c r="H460" s="79">
        <v>28</v>
      </c>
      <c r="I460" s="79" t="s">
        <v>238</v>
      </c>
      <c r="J460" s="79">
        <v>63129.1898</v>
      </c>
      <c r="K460" s="79">
        <v>-19.045200000000001</v>
      </c>
      <c r="L460" s="79">
        <v>-5768.1158999999998</v>
      </c>
      <c r="M460" s="79">
        <v>-26.872399999999999</v>
      </c>
      <c r="N460" s="79">
        <v>-61784.609100000001</v>
      </c>
      <c r="O460" s="79">
        <v>-1.1013999999999999</v>
      </c>
    </row>
    <row r="461" spans="3:15">
      <c r="D461" s="79" t="s">
        <v>269</v>
      </c>
      <c r="E461" s="79" t="s">
        <v>370</v>
      </c>
      <c r="F461" s="79">
        <v>128</v>
      </c>
      <c r="G461" s="79">
        <v>128</v>
      </c>
      <c r="H461" s="79">
        <v>32</v>
      </c>
      <c r="I461" s="79" t="s">
        <v>238</v>
      </c>
      <c r="J461" s="79">
        <v>62638.519699999997</v>
      </c>
      <c r="K461" s="79">
        <v>-12.5253</v>
      </c>
      <c r="L461" s="79">
        <v>-3550.1669999999999</v>
      </c>
      <c r="M461" s="79">
        <v>-13.7782</v>
      </c>
      <c r="N461" s="79">
        <v>-60731.2978</v>
      </c>
      <c r="O461" s="79">
        <v>-1.1013999999999999</v>
      </c>
    </row>
    <row r="462" spans="3:15">
      <c r="D462" s="79" t="s">
        <v>269</v>
      </c>
      <c r="E462" s="79" t="s">
        <v>371</v>
      </c>
      <c r="F462" s="79">
        <v>132</v>
      </c>
      <c r="G462" s="79">
        <v>132</v>
      </c>
      <c r="H462" s="79">
        <v>39</v>
      </c>
      <c r="I462" s="79" t="s">
        <v>238</v>
      </c>
      <c r="J462" s="79">
        <v>63404.430699999997</v>
      </c>
      <c r="K462" s="79">
        <v>-41.530900000000003</v>
      </c>
      <c r="L462" s="79">
        <v>-119.5009</v>
      </c>
      <c r="M462" s="79">
        <v>-48.006399999999999</v>
      </c>
      <c r="N462" s="79">
        <v>-62463.969599999997</v>
      </c>
      <c r="O462" s="79">
        <v>-1.1013999999999999</v>
      </c>
    </row>
    <row r="463" spans="3:15">
      <c r="D463" s="79" t="s">
        <v>269</v>
      </c>
      <c r="E463" s="79" t="s">
        <v>372</v>
      </c>
      <c r="F463" s="79">
        <v>136</v>
      </c>
      <c r="G463" s="79">
        <v>136</v>
      </c>
      <c r="H463" s="79">
        <v>40</v>
      </c>
      <c r="I463" s="79" t="s">
        <v>238</v>
      </c>
      <c r="J463" s="79">
        <v>63433.447399999997</v>
      </c>
      <c r="K463" s="79">
        <v>-51.002000000000002</v>
      </c>
      <c r="L463" s="79">
        <v>22.804600000000001</v>
      </c>
      <c r="M463" s="79">
        <v>-67.0274</v>
      </c>
      <c r="N463" s="79">
        <v>-62461.118499999997</v>
      </c>
      <c r="O463" s="79">
        <v>-1.1013999999999999</v>
      </c>
    </row>
    <row r="464" spans="3:15">
      <c r="D464" s="79" t="s">
        <v>269</v>
      </c>
      <c r="E464" s="79" t="s">
        <v>373</v>
      </c>
      <c r="F464" s="79">
        <v>140</v>
      </c>
      <c r="G464" s="79">
        <v>140</v>
      </c>
      <c r="H464" s="79">
        <v>44</v>
      </c>
      <c r="I464" s="79" t="s">
        <v>238</v>
      </c>
      <c r="J464" s="79">
        <v>62531.404900000001</v>
      </c>
      <c r="K464" s="79">
        <v>-51.106299999999997</v>
      </c>
      <c r="L464" s="79">
        <v>3647.5536000000002</v>
      </c>
      <c r="M464" s="79">
        <v>-67.236900000000006</v>
      </c>
      <c r="N464" s="79">
        <v>-60576.286399999997</v>
      </c>
      <c r="O464" s="79">
        <v>-1.1013999999999999</v>
      </c>
    </row>
    <row r="465" spans="2:15">
      <c r="D465" s="79" t="s">
        <v>269</v>
      </c>
      <c r="E465" s="79" t="s">
        <v>374</v>
      </c>
      <c r="F465" s="79">
        <v>144</v>
      </c>
      <c r="G465" s="79">
        <v>144</v>
      </c>
      <c r="H465" s="79">
        <v>48</v>
      </c>
      <c r="I465" s="79" t="s">
        <v>238</v>
      </c>
      <c r="J465" s="79">
        <v>62634.066400000003</v>
      </c>
      <c r="K465" s="79">
        <v>-41.595999999999997</v>
      </c>
      <c r="L465" s="79">
        <v>3556.4281000000001</v>
      </c>
      <c r="M465" s="79">
        <v>-48.137099999999997</v>
      </c>
      <c r="N465" s="79">
        <v>-60722.296199999997</v>
      </c>
      <c r="O465" s="79">
        <v>-1.1013999999999999</v>
      </c>
    </row>
    <row r="466" spans="2:15">
      <c r="D466" s="79" t="s">
        <v>269</v>
      </c>
      <c r="E466" s="79" t="s">
        <v>375</v>
      </c>
      <c r="F466" s="79">
        <v>148</v>
      </c>
      <c r="G466" s="79">
        <v>148</v>
      </c>
      <c r="H466" s="79">
        <v>55</v>
      </c>
      <c r="I466" s="79" t="s">
        <v>238</v>
      </c>
      <c r="J466" s="79">
        <v>47452.068800000001</v>
      </c>
      <c r="K466" s="79">
        <v>-69.623900000000006</v>
      </c>
      <c r="L466" s="79">
        <v>-39166.251600000003</v>
      </c>
      <c r="M466" s="79">
        <v>-80.401600000000002</v>
      </c>
      <c r="N466" s="79">
        <v>-30218.9287</v>
      </c>
      <c r="O466" s="79">
        <v>-1.1013999999999999</v>
      </c>
    </row>
    <row r="467" spans="2:15">
      <c r="D467" s="79" t="s">
        <v>269</v>
      </c>
      <c r="E467" s="79" t="s">
        <v>376</v>
      </c>
      <c r="F467" s="79">
        <v>152</v>
      </c>
      <c r="G467" s="79">
        <v>152</v>
      </c>
      <c r="H467" s="79">
        <v>56</v>
      </c>
      <c r="I467" s="79" t="s">
        <v>238</v>
      </c>
      <c r="J467" s="79">
        <v>47512.190499999997</v>
      </c>
      <c r="K467" s="79">
        <v>-86.790199999999999</v>
      </c>
      <c r="L467" s="79">
        <v>-39159.181499999999</v>
      </c>
      <c r="M467" s="79">
        <v>-114.87739999999999</v>
      </c>
      <c r="N467" s="79">
        <v>-30278.9512</v>
      </c>
      <c r="O467" s="79">
        <v>-1.1013999999999999</v>
      </c>
    </row>
    <row r="468" spans="2:15">
      <c r="D468" s="79" t="s">
        <v>269</v>
      </c>
      <c r="E468" s="79" t="s">
        <v>377</v>
      </c>
      <c r="F468" s="79">
        <v>156</v>
      </c>
      <c r="G468" s="79">
        <v>156</v>
      </c>
      <c r="H468" s="79">
        <v>60</v>
      </c>
      <c r="I468" s="79" t="s">
        <v>238</v>
      </c>
      <c r="J468" s="79">
        <v>47641.111900000004</v>
      </c>
      <c r="K468" s="79">
        <v>-86.788300000000007</v>
      </c>
      <c r="L468" s="79">
        <v>-39371.4355</v>
      </c>
      <c r="M468" s="79">
        <v>-114.8734</v>
      </c>
      <c r="N468" s="79">
        <v>-30478.0409</v>
      </c>
      <c r="O468" s="79">
        <v>-1.1013999999999999</v>
      </c>
    </row>
    <row r="469" spans="2:15">
      <c r="D469" s="79" t="s">
        <v>269</v>
      </c>
      <c r="E469" s="79" t="s">
        <v>378</v>
      </c>
      <c r="F469" s="79">
        <v>160</v>
      </c>
      <c r="G469" s="79">
        <v>160</v>
      </c>
      <c r="H469" s="79">
        <v>64</v>
      </c>
      <c r="I469" s="79" t="s">
        <v>238</v>
      </c>
      <c r="J469" s="79">
        <v>47695.565000000002</v>
      </c>
      <c r="K469" s="79">
        <v>-69.621300000000005</v>
      </c>
      <c r="L469" s="79">
        <v>-39351.5576</v>
      </c>
      <c r="M469" s="79">
        <v>-80.396299999999997</v>
      </c>
      <c r="N469" s="79">
        <v>-30526.605200000002</v>
      </c>
      <c r="O469" s="79">
        <v>-1.1013999999999999</v>
      </c>
    </row>
    <row r="470" spans="2:15" ht="18.75">
      <c r="I470" s="183" t="s">
        <v>379</v>
      </c>
      <c r="J470" s="124">
        <f>SUM(J454:J469)</f>
        <v>837159.46660000016</v>
      </c>
    </row>
    <row r="471" spans="2:15" ht="18.75">
      <c r="I471" s="183" t="s">
        <v>380</v>
      </c>
      <c r="J471" s="124">
        <v>1000000</v>
      </c>
    </row>
    <row r="472" spans="2:15" ht="21">
      <c r="I472" s="184" t="s">
        <v>381</v>
      </c>
      <c r="J472" s="185">
        <f>J470/J471</f>
        <v>0.83715946660000018</v>
      </c>
      <c r="L472" s="186" t="s">
        <v>382</v>
      </c>
    </row>
    <row r="473" spans="2:15" ht="18.75">
      <c r="I473" s="184"/>
      <c r="J473" s="124"/>
    </row>
    <row r="474" spans="2:15" ht="18.75">
      <c r="C474" s="146" t="s">
        <v>280</v>
      </c>
    </row>
    <row r="475" spans="2:15" ht="15.75">
      <c r="C475" s="163"/>
    </row>
    <row r="476" spans="2:15" ht="20.25">
      <c r="B476" s="148" t="s">
        <v>192</v>
      </c>
      <c r="C476" s="149" t="s">
        <v>309</v>
      </c>
      <c r="G476" s="349" t="s">
        <v>285</v>
      </c>
      <c r="H476" s="349"/>
      <c r="I476" s="349"/>
    </row>
    <row r="477" spans="2:15" ht="18.75">
      <c r="B477" s="150" t="s">
        <v>282</v>
      </c>
      <c r="C477" s="177" t="s">
        <v>281</v>
      </c>
    </row>
    <row r="478" spans="2:15" ht="15.75" thickBot="1"/>
    <row r="479" spans="2:15" ht="15.75">
      <c r="C479" s="355" t="s">
        <v>288</v>
      </c>
      <c r="D479" s="356"/>
      <c r="E479" s="356"/>
      <c r="F479" s="155" t="s">
        <v>289</v>
      </c>
      <c r="G479" s="156" t="s">
        <v>290</v>
      </c>
    </row>
    <row r="480" spans="2:15" ht="15.75">
      <c r="C480" s="357" t="s">
        <v>291</v>
      </c>
      <c r="D480" s="358"/>
      <c r="E480" s="358"/>
      <c r="F480" s="151" t="s">
        <v>295</v>
      </c>
      <c r="G480" s="152" t="s">
        <v>296</v>
      </c>
    </row>
    <row r="481" spans="2:8" ht="15.75">
      <c r="C481" s="357" t="s">
        <v>292</v>
      </c>
      <c r="D481" s="358"/>
      <c r="E481" s="358"/>
      <c r="F481" s="151">
        <v>3</v>
      </c>
      <c r="G481" s="152" t="s">
        <v>297</v>
      </c>
    </row>
    <row r="482" spans="2:8" ht="15.75">
      <c r="C482" s="357" t="s">
        <v>293</v>
      </c>
      <c r="D482" s="358"/>
      <c r="E482" s="358"/>
      <c r="F482" s="151">
        <v>2</v>
      </c>
      <c r="G482" s="152">
        <v>3</v>
      </c>
    </row>
    <row r="483" spans="2:8" ht="16.5" thickBot="1">
      <c r="C483" s="359" t="s">
        <v>294</v>
      </c>
      <c r="D483" s="360"/>
      <c r="E483" s="360"/>
      <c r="F483" s="153">
        <v>1.5</v>
      </c>
      <c r="G483" s="154">
        <v>2</v>
      </c>
    </row>
    <row r="485" spans="2:8" ht="18.75">
      <c r="B485" s="150" t="s">
        <v>283</v>
      </c>
      <c r="C485" s="177" t="s">
        <v>284</v>
      </c>
    </row>
    <row r="487" spans="2:8" ht="24">
      <c r="B487" s="148" t="s">
        <v>193</v>
      </c>
      <c r="C487" s="149" t="s">
        <v>286</v>
      </c>
    </row>
    <row r="488" spans="2:8" ht="19.5" thickBot="1">
      <c r="B488" s="150" t="s">
        <v>282</v>
      </c>
      <c r="C488" s="177" t="s">
        <v>287</v>
      </c>
    </row>
    <row r="489" spans="2:8" ht="18.75">
      <c r="C489" s="361" t="s">
        <v>298</v>
      </c>
      <c r="D489" s="362"/>
      <c r="E489" s="362"/>
      <c r="F489" s="362"/>
      <c r="G489" s="362"/>
      <c r="H489" s="165" t="s">
        <v>318</v>
      </c>
    </row>
    <row r="490" spans="2:8" ht="21" customHeight="1">
      <c r="B490" s="45"/>
      <c r="C490" s="376" t="s">
        <v>299</v>
      </c>
      <c r="D490" s="377"/>
      <c r="E490" s="377"/>
      <c r="F490" s="377"/>
      <c r="G490" s="378"/>
      <c r="H490" s="162"/>
    </row>
    <row r="491" spans="2:8" ht="15.75">
      <c r="C491" s="158"/>
      <c r="D491" s="379" t="s">
        <v>301</v>
      </c>
      <c r="E491" s="379"/>
      <c r="F491" s="379"/>
      <c r="G491" s="379"/>
      <c r="H491" s="159">
        <v>1.1000000000000001</v>
      </c>
    </row>
    <row r="492" spans="2:8" ht="17.25">
      <c r="B492" s="45"/>
      <c r="C492" s="158"/>
      <c r="D492" s="366" t="s">
        <v>303</v>
      </c>
      <c r="E492" s="366"/>
      <c r="F492" s="366"/>
      <c r="G492" s="366"/>
      <c r="H492" s="159">
        <v>1.2</v>
      </c>
    </row>
    <row r="493" spans="2:8" ht="17.25">
      <c r="B493" s="45"/>
      <c r="C493" s="158"/>
      <c r="D493" s="366" t="s">
        <v>302</v>
      </c>
      <c r="E493" s="366"/>
      <c r="F493" s="366"/>
      <c r="G493" s="366"/>
      <c r="H493" s="159">
        <v>1.3</v>
      </c>
    </row>
    <row r="494" spans="2:8" ht="15.75">
      <c r="B494" s="45"/>
      <c r="C494" s="376" t="s">
        <v>300</v>
      </c>
      <c r="D494" s="377"/>
      <c r="E494" s="377"/>
      <c r="F494" s="377"/>
      <c r="G494" s="378"/>
      <c r="H494" s="162"/>
    </row>
    <row r="495" spans="2:8" ht="15.75">
      <c r="B495" s="45"/>
      <c r="C495" s="158"/>
      <c r="D495" s="380" t="s">
        <v>304</v>
      </c>
      <c r="E495" s="379"/>
      <c r="F495" s="379"/>
      <c r="G495" s="379"/>
      <c r="H495" s="159">
        <v>1</v>
      </c>
    </row>
    <row r="496" spans="2:8" ht="15.75">
      <c r="B496" s="45"/>
      <c r="C496" s="158"/>
      <c r="D496" s="366" t="s">
        <v>305</v>
      </c>
      <c r="E496" s="366"/>
      <c r="F496" s="366"/>
      <c r="G496" s="366"/>
      <c r="H496" s="159">
        <v>1.1000000000000001</v>
      </c>
    </row>
    <row r="497" spans="2:8" ht="16.5" thickBot="1">
      <c r="B497" s="45"/>
      <c r="C497" s="160"/>
      <c r="D497" s="367" t="s">
        <v>306</v>
      </c>
      <c r="E497" s="367"/>
      <c r="F497" s="367"/>
      <c r="G497" s="367"/>
      <c r="H497" s="161">
        <v>1.2</v>
      </c>
    </row>
    <row r="498" spans="2:8">
      <c r="C498" s="157"/>
      <c r="D498" s="157"/>
      <c r="E498" s="157"/>
      <c r="F498" s="157"/>
      <c r="G498" s="157"/>
      <c r="H498" s="157"/>
    </row>
    <row r="499" spans="2:8" ht="18.75">
      <c r="B499" s="150" t="s">
        <v>283</v>
      </c>
      <c r="C499" s="177" t="s">
        <v>307</v>
      </c>
    </row>
    <row r="501" spans="2:8" ht="24.75" thickBot="1">
      <c r="B501" s="148" t="s">
        <v>218</v>
      </c>
      <c r="C501" s="149" t="s">
        <v>310</v>
      </c>
    </row>
    <row r="502" spans="2:8" ht="18.75">
      <c r="C502" s="368" t="s">
        <v>298</v>
      </c>
      <c r="D502" s="369"/>
      <c r="E502" s="369"/>
      <c r="F502" s="370"/>
      <c r="G502" s="166" t="s">
        <v>319</v>
      </c>
    </row>
    <row r="503" spans="2:8" ht="18" customHeight="1">
      <c r="C503" s="371" t="s">
        <v>311</v>
      </c>
      <c r="D503" s="372"/>
      <c r="E503" s="372"/>
      <c r="F503" s="372"/>
      <c r="G503" s="106">
        <v>1</v>
      </c>
    </row>
    <row r="504" spans="2:8" ht="18" customHeight="1" thickBot="1">
      <c r="C504" s="373" t="s">
        <v>313</v>
      </c>
      <c r="D504" s="374"/>
      <c r="E504" s="374"/>
      <c r="F504" s="374"/>
      <c r="G504" s="108" t="s">
        <v>314</v>
      </c>
    </row>
    <row r="505" spans="2:8" ht="18" customHeight="1"/>
    <row r="506" spans="2:8" ht="20.25" customHeight="1">
      <c r="C506" s="375" t="s">
        <v>312</v>
      </c>
      <c r="D506" s="375"/>
      <c r="E506" s="375"/>
      <c r="F506" s="375"/>
      <c r="G506" s="375"/>
    </row>
    <row r="510" spans="2:8" ht="25.5" customHeight="1">
      <c r="C510" s="383" t="s">
        <v>315</v>
      </c>
      <c r="D510" s="375"/>
      <c r="E510" s="375"/>
      <c r="F510" s="375"/>
      <c r="G510" s="375"/>
    </row>
    <row r="512" spans="2:8" ht="18.75">
      <c r="B512" s="148" t="s">
        <v>316</v>
      </c>
      <c r="C512" s="149" t="s">
        <v>317</v>
      </c>
    </row>
    <row r="514" spans="3:11" ht="25.5">
      <c r="C514" s="164" t="s">
        <v>308</v>
      </c>
    </row>
    <row r="517" spans="3:11" ht="18.75">
      <c r="C517" s="194" t="s">
        <v>320</v>
      </c>
      <c r="D517" s="195" t="s">
        <v>321</v>
      </c>
    </row>
    <row r="518" spans="3:11" ht="21">
      <c r="D518" s="174" t="s">
        <v>323</v>
      </c>
      <c r="E518" s="177" t="s">
        <v>324</v>
      </c>
    </row>
    <row r="519" spans="3:11">
      <c r="F519" s="115" t="s">
        <v>335</v>
      </c>
      <c r="I519" s="177" t="s">
        <v>336</v>
      </c>
    </row>
    <row r="521" spans="3:11">
      <c r="F521" s="177" t="s">
        <v>186</v>
      </c>
      <c r="I521" s="177" t="s">
        <v>337</v>
      </c>
    </row>
    <row r="522" spans="3:11" ht="15.75" thickBot="1">
      <c r="E522" s="173" t="s">
        <v>338</v>
      </c>
    </row>
    <row r="523" spans="3:11">
      <c r="E523" s="384" t="s">
        <v>326</v>
      </c>
      <c r="F523" s="385"/>
      <c r="G523" s="167" t="s">
        <v>327</v>
      </c>
      <c r="H523" s="168" t="s">
        <v>328</v>
      </c>
    </row>
    <row r="524" spans="3:11" ht="15" customHeight="1">
      <c r="E524" s="386" t="s">
        <v>329</v>
      </c>
      <c r="F524" s="387"/>
      <c r="G524" s="169" t="s">
        <v>330</v>
      </c>
      <c r="H524" s="170">
        <v>1</v>
      </c>
    </row>
    <row r="525" spans="3:11" ht="25.5">
      <c r="E525" s="386"/>
      <c r="F525" s="387"/>
      <c r="G525" s="169" t="s">
        <v>331</v>
      </c>
      <c r="H525" s="170">
        <v>0.8</v>
      </c>
      <c r="I525" s="349" t="s">
        <v>340</v>
      </c>
      <c r="J525" s="349"/>
      <c r="K525" s="349"/>
    </row>
    <row r="526" spans="3:11" ht="25.5">
      <c r="E526" s="386"/>
      <c r="F526" s="387"/>
      <c r="G526" s="169" t="s">
        <v>332</v>
      </c>
      <c r="H526" s="170">
        <v>0.5</v>
      </c>
    </row>
    <row r="527" spans="3:11" ht="17.25" customHeight="1" thickBot="1">
      <c r="E527" s="388" t="s">
        <v>333</v>
      </c>
      <c r="F527" s="389"/>
      <c r="G527" s="171" t="s">
        <v>334</v>
      </c>
      <c r="H527" s="172">
        <v>1</v>
      </c>
    </row>
    <row r="529" spans="3:4">
      <c r="C529" s="137" t="s">
        <v>111</v>
      </c>
      <c r="D529" s="133" t="s">
        <v>322</v>
      </c>
    </row>
    <row r="545" spans="3:6" ht="15.75" thickBot="1"/>
    <row r="546" spans="3:6" ht="15.75" thickBot="1">
      <c r="C546" s="137" t="s">
        <v>133</v>
      </c>
      <c r="D546" s="363" t="s">
        <v>325</v>
      </c>
      <c r="E546" s="364"/>
      <c r="F546" s="365"/>
    </row>
    <row r="548" spans="3:6" ht="18.75">
      <c r="E548" s="177" t="s">
        <v>339</v>
      </c>
    </row>
    <row r="570" spans="3:17">
      <c r="C570" s="137" t="s">
        <v>141</v>
      </c>
      <c r="D570" s="175" t="s">
        <v>341</v>
      </c>
      <c r="E570" s="175"/>
      <c r="F570" s="175"/>
    </row>
    <row r="571" spans="3:17" s="214" customFormat="1" ht="15.75" thickBot="1">
      <c r="M571" s="215"/>
      <c r="N571" s="215"/>
      <c r="O571" s="215"/>
      <c r="P571" s="215"/>
      <c r="Q571" s="215"/>
    </row>
    <row r="572" spans="3:17" ht="18.75">
      <c r="C572" s="194" t="s">
        <v>342</v>
      </c>
      <c r="D572" s="195" t="s">
        <v>343</v>
      </c>
    </row>
    <row r="573" spans="3:17">
      <c r="D573" s="133" t="s">
        <v>347</v>
      </c>
    </row>
    <row r="574" spans="3:17" ht="18.75">
      <c r="C574" s="194" t="s">
        <v>114</v>
      </c>
      <c r="D574" s="177" t="s">
        <v>609</v>
      </c>
      <c r="L574" s="109" t="s">
        <v>610</v>
      </c>
    </row>
    <row r="575" spans="3:17">
      <c r="D575" s="177" t="s">
        <v>611</v>
      </c>
    </row>
    <row r="594" spans="3:17" s="294" customFormat="1">
      <c r="M594" s="120"/>
      <c r="N594" s="120"/>
      <c r="O594" s="120"/>
      <c r="P594" s="120"/>
      <c r="Q594" s="120"/>
    </row>
    <row r="595" spans="3:17" s="294" customFormat="1" ht="18.75">
      <c r="C595" s="194" t="s">
        <v>114</v>
      </c>
      <c r="D595" s="294" t="s">
        <v>650</v>
      </c>
      <c r="M595" s="120"/>
      <c r="N595" s="120"/>
      <c r="O595" s="120"/>
      <c r="P595" s="120"/>
      <c r="Q595" s="120"/>
    </row>
    <row r="596" spans="3:17" s="294" customFormat="1">
      <c r="D596" s="294" t="s">
        <v>651</v>
      </c>
      <c r="M596" s="120"/>
      <c r="N596" s="120"/>
      <c r="O596" s="120"/>
      <c r="P596" s="120"/>
      <c r="Q596" s="120"/>
    </row>
    <row r="597" spans="3:17" s="294" customFormat="1">
      <c r="M597" s="120"/>
      <c r="N597" s="120"/>
      <c r="O597" s="120"/>
      <c r="P597" s="120"/>
      <c r="Q597" s="120"/>
    </row>
    <row r="598" spans="3:17" s="294" customFormat="1">
      <c r="M598" s="120"/>
      <c r="N598" s="120"/>
      <c r="O598" s="120"/>
      <c r="P598" s="120"/>
      <c r="Q598" s="120"/>
    </row>
    <row r="599" spans="3:17" s="294" customFormat="1">
      <c r="M599" s="120"/>
      <c r="N599" s="120"/>
      <c r="O599" s="120"/>
      <c r="P599" s="120"/>
      <c r="Q599" s="120"/>
    </row>
    <row r="600" spans="3:17" s="294" customFormat="1">
      <c r="M600" s="120"/>
      <c r="N600" s="120"/>
      <c r="O600" s="120"/>
      <c r="P600" s="120"/>
      <c r="Q600" s="120"/>
    </row>
    <row r="601" spans="3:17" s="294" customFormat="1">
      <c r="M601" s="120"/>
      <c r="N601" s="120"/>
      <c r="O601" s="120"/>
      <c r="P601" s="120"/>
      <c r="Q601" s="120"/>
    </row>
    <row r="602" spans="3:17" s="294" customFormat="1">
      <c r="M602" s="120"/>
      <c r="N602" s="120"/>
      <c r="O602" s="120"/>
      <c r="P602" s="120"/>
      <c r="Q602" s="120"/>
    </row>
    <row r="603" spans="3:17" s="294" customFormat="1">
      <c r="M603" s="120"/>
      <c r="N603" s="120"/>
      <c r="O603" s="120"/>
      <c r="P603" s="120"/>
      <c r="Q603" s="120"/>
    </row>
    <row r="604" spans="3:17" s="294" customFormat="1">
      <c r="M604" s="120"/>
      <c r="N604" s="120"/>
      <c r="O604" s="120"/>
      <c r="P604" s="120"/>
      <c r="Q604" s="120"/>
    </row>
    <row r="605" spans="3:17" s="294" customFormat="1">
      <c r="M605" s="120"/>
      <c r="N605" s="120"/>
      <c r="O605" s="120"/>
      <c r="P605" s="120"/>
      <c r="Q605" s="120"/>
    </row>
    <row r="606" spans="3:17" s="294" customFormat="1">
      <c r="M606" s="120"/>
      <c r="N606" s="120"/>
      <c r="O606" s="120"/>
      <c r="P606" s="120"/>
      <c r="Q606" s="120"/>
    </row>
    <row r="607" spans="3:17" s="294" customFormat="1">
      <c r="M607" s="120"/>
      <c r="N607" s="120"/>
      <c r="O607" s="120"/>
      <c r="P607" s="120"/>
      <c r="Q607" s="120"/>
    </row>
    <row r="608" spans="3:17" s="294" customFormat="1">
      <c r="M608" s="120"/>
      <c r="N608" s="120"/>
      <c r="O608" s="120"/>
      <c r="P608" s="120"/>
      <c r="Q608" s="120"/>
    </row>
    <row r="609" spans="3:17" s="294" customFormat="1">
      <c r="M609" s="120"/>
      <c r="N609" s="120"/>
      <c r="O609" s="120"/>
      <c r="P609" s="120"/>
      <c r="Q609" s="120"/>
    </row>
    <row r="610" spans="3:17" s="294" customFormat="1">
      <c r="M610" s="120"/>
      <c r="N610" s="120"/>
      <c r="O610" s="120"/>
      <c r="P610" s="120"/>
      <c r="Q610" s="120"/>
    </row>
    <row r="611" spans="3:17" s="294" customFormat="1">
      <c r="M611" s="120"/>
      <c r="N611" s="120"/>
      <c r="O611" s="120"/>
      <c r="P611" s="120"/>
      <c r="Q611" s="120"/>
    </row>
    <row r="612" spans="3:17" s="294" customFormat="1">
      <c r="M612" s="120"/>
      <c r="N612" s="120"/>
      <c r="O612" s="120"/>
      <c r="P612" s="120"/>
      <c r="Q612" s="120"/>
    </row>
    <row r="613" spans="3:17" s="294" customFormat="1">
      <c r="M613" s="120"/>
      <c r="N613" s="120"/>
      <c r="O613" s="120"/>
      <c r="P613" s="120"/>
      <c r="Q613" s="120"/>
    </row>
    <row r="614" spans="3:17" s="294" customFormat="1">
      <c r="M614" s="120"/>
      <c r="N614" s="120"/>
      <c r="O614" s="120"/>
      <c r="P614" s="120"/>
      <c r="Q614" s="120"/>
    </row>
    <row r="615" spans="3:17" s="294" customFormat="1">
      <c r="M615" s="120"/>
      <c r="N615" s="120"/>
      <c r="O615" s="120"/>
      <c r="P615" s="120"/>
      <c r="Q615" s="120"/>
    </row>
    <row r="616" spans="3:17" s="294" customFormat="1">
      <c r="M616" s="120"/>
      <c r="N616" s="120"/>
      <c r="O616" s="120"/>
      <c r="P616" s="120"/>
      <c r="Q616" s="120"/>
    </row>
    <row r="617" spans="3:17" s="294" customFormat="1">
      <c r="M617" s="120"/>
      <c r="N617" s="120"/>
      <c r="O617" s="120"/>
      <c r="P617" s="120"/>
      <c r="Q617" s="120"/>
    </row>
    <row r="621" spans="3:17" s="214" customFormat="1" ht="15.75" thickBot="1">
      <c r="M621" s="215"/>
      <c r="N621" s="215"/>
      <c r="O621" s="215"/>
      <c r="P621" s="215"/>
      <c r="Q621" s="215"/>
    </row>
    <row r="622" spans="3:17" ht="18.75">
      <c r="C622" s="194" t="s">
        <v>344</v>
      </c>
      <c r="D622" s="195" t="s">
        <v>345</v>
      </c>
    </row>
    <row r="623" spans="3:17" ht="18.75">
      <c r="C623" s="123"/>
      <c r="D623" s="133" t="s">
        <v>346</v>
      </c>
    </row>
    <row r="624" spans="3:17" ht="18.75">
      <c r="C624" s="123"/>
      <c r="D624" s="174" t="s">
        <v>323</v>
      </c>
      <c r="E624" s="187" t="s">
        <v>383</v>
      </c>
      <c r="M624" s="353" t="s">
        <v>384</v>
      </c>
      <c r="N624" s="353"/>
      <c r="O624" s="188"/>
    </row>
    <row r="625" spans="3:12" ht="18.75">
      <c r="C625" s="123"/>
      <c r="D625" s="174"/>
      <c r="E625" s="381" t="s">
        <v>385</v>
      </c>
      <c r="F625" s="381"/>
      <c r="G625" s="381"/>
      <c r="H625" s="381"/>
      <c r="I625" s="381"/>
      <c r="J625" s="381"/>
      <c r="K625" s="381"/>
      <c r="L625" s="381"/>
    </row>
    <row r="626" spans="3:12" ht="18.75">
      <c r="C626" s="123"/>
      <c r="D626" s="174"/>
      <c r="E626" s="381"/>
      <c r="F626" s="381"/>
      <c r="G626" s="381"/>
      <c r="H626" s="381"/>
      <c r="I626" s="381"/>
      <c r="J626" s="381"/>
      <c r="K626" s="381"/>
      <c r="L626" s="381"/>
    </row>
    <row r="656" spans="13:17" s="214" customFormat="1" ht="15.75" thickBot="1">
      <c r="M656" s="215"/>
      <c r="N656" s="215"/>
      <c r="O656" s="215"/>
      <c r="P656" s="215"/>
      <c r="Q656" s="215"/>
    </row>
    <row r="657" spans="3:6" ht="18.75">
      <c r="C657" s="194" t="s">
        <v>386</v>
      </c>
      <c r="D657" s="195" t="s">
        <v>387</v>
      </c>
    </row>
    <row r="658" spans="3:6">
      <c r="D658" s="192" t="s">
        <v>391</v>
      </c>
      <c r="E658" s="193" t="s">
        <v>392</v>
      </c>
    </row>
    <row r="659" spans="3:6" ht="18.75">
      <c r="D659" s="174" t="s">
        <v>389</v>
      </c>
      <c r="E659" s="177" t="s">
        <v>390</v>
      </c>
    </row>
    <row r="660" spans="3:6">
      <c r="E660" s="177" t="s">
        <v>393</v>
      </c>
    </row>
    <row r="661" spans="3:6">
      <c r="E661" s="137" t="s">
        <v>323</v>
      </c>
      <c r="F661" s="177" t="s">
        <v>394</v>
      </c>
    </row>
    <row r="662" spans="3:6">
      <c r="D662" s="133" t="s">
        <v>388</v>
      </c>
    </row>
    <row r="679" spans="1:12" s="120" customFormat="1">
      <c r="A679" s="177"/>
      <c r="B679" s="177"/>
      <c r="C679" s="177"/>
      <c r="D679" s="192" t="s">
        <v>395</v>
      </c>
      <c r="E679" s="193" t="s">
        <v>396</v>
      </c>
      <c r="F679" s="177"/>
      <c r="G679" s="177"/>
      <c r="H679" s="177"/>
      <c r="I679" s="177"/>
      <c r="J679" s="177"/>
      <c r="K679" s="177"/>
      <c r="L679" s="177"/>
    </row>
    <row r="680" spans="1:12" s="120" customFormat="1" ht="15" customHeight="1">
      <c r="A680" s="177"/>
      <c r="B680" s="177"/>
      <c r="C680" s="177"/>
      <c r="D680" s="137" t="s">
        <v>323</v>
      </c>
      <c r="E680" s="348" t="s">
        <v>398</v>
      </c>
      <c r="F680" s="348"/>
      <c r="G680" s="348"/>
      <c r="H680" s="348"/>
      <c r="I680" s="348"/>
      <c r="J680" s="348"/>
      <c r="K680" s="348"/>
      <c r="L680" s="147"/>
    </row>
    <row r="681" spans="1:12" s="120" customFormat="1">
      <c r="A681" s="177"/>
      <c r="B681" s="177"/>
      <c r="C681" s="177"/>
      <c r="D681" s="177"/>
      <c r="E681" s="382" t="s">
        <v>397</v>
      </c>
      <c r="F681" s="382"/>
      <c r="G681" s="382"/>
      <c r="H681" s="382"/>
      <c r="I681" s="382"/>
      <c r="J681" s="382"/>
      <c r="K681" s="382"/>
      <c r="L681" s="382"/>
    </row>
    <row r="682" spans="1:12" s="120" customFormat="1">
      <c r="A682" s="177"/>
      <c r="B682" s="177"/>
      <c r="C682" s="177"/>
      <c r="D682" s="177"/>
      <c r="E682" s="382"/>
      <c r="F682" s="382"/>
      <c r="G682" s="382"/>
      <c r="H682" s="382"/>
      <c r="I682" s="382"/>
      <c r="J682" s="382"/>
      <c r="K682" s="382"/>
      <c r="L682" s="382"/>
    </row>
    <row r="684" spans="1:12" s="120" customFormat="1">
      <c r="A684" s="177"/>
      <c r="B684" s="177"/>
      <c r="C684" s="137" t="s">
        <v>111</v>
      </c>
      <c r="D684" s="133" t="s">
        <v>388</v>
      </c>
      <c r="E684" s="177"/>
      <c r="F684" s="177"/>
      <c r="G684" s="177"/>
      <c r="H684" s="177"/>
      <c r="I684" s="177"/>
      <c r="J684" s="177"/>
      <c r="K684" s="177"/>
      <c r="L684" s="177"/>
    </row>
    <row r="700" spans="1:14" s="120" customFormat="1" ht="15.75" thickBot="1">
      <c r="A700" s="177"/>
      <c r="B700" s="177"/>
      <c r="C700" s="177"/>
      <c r="D700" s="177"/>
      <c r="E700" s="177"/>
      <c r="F700" s="177"/>
      <c r="G700" s="177"/>
      <c r="H700" s="177"/>
      <c r="I700" s="177"/>
      <c r="J700" s="177"/>
      <c r="K700" s="177"/>
      <c r="L700" s="177"/>
    </row>
    <row r="701" spans="1:14" s="120" customFormat="1" ht="15.75" thickBot="1">
      <c r="A701" s="177"/>
      <c r="B701" s="177"/>
      <c r="C701" s="137" t="s">
        <v>133</v>
      </c>
      <c r="D701" s="363" t="s">
        <v>224</v>
      </c>
      <c r="E701" s="364"/>
      <c r="F701" s="365"/>
      <c r="G701" s="177"/>
      <c r="H701" s="177"/>
      <c r="I701" s="177"/>
      <c r="J701" s="177"/>
      <c r="K701" s="177"/>
      <c r="L701" s="177"/>
    </row>
    <row r="704" spans="1:14" s="120" customFormat="1">
      <c r="A704" s="177"/>
      <c r="B704" s="177"/>
      <c r="C704" s="177"/>
      <c r="D704" s="177"/>
      <c r="E704" s="177"/>
      <c r="F704" s="177"/>
      <c r="G704" s="177"/>
      <c r="H704" s="177"/>
      <c r="I704" s="177">
        <v>1</v>
      </c>
      <c r="J704" s="382" t="s">
        <v>399</v>
      </c>
      <c r="K704" s="382"/>
      <c r="L704" s="382"/>
      <c r="M704" s="382"/>
      <c r="N704" s="382"/>
    </row>
    <row r="705" spans="1:16" s="120" customFormat="1">
      <c r="A705" s="177"/>
      <c r="B705" s="177"/>
      <c r="C705" s="177"/>
      <c r="D705" s="177"/>
      <c r="E705" s="177"/>
      <c r="F705" s="177"/>
      <c r="G705" s="177"/>
      <c r="H705" s="177"/>
      <c r="I705" s="177"/>
      <c r="J705" s="382"/>
      <c r="K705" s="382"/>
      <c r="L705" s="382"/>
      <c r="M705" s="382"/>
      <c r="N705" s="382"/>
    </row>
    <row r="706" spans="1:16" s="120" customFormat="1" ht="15" customHeight="1">
      <c r="A706" s="177"/>
      <c r="B706" s="177"/>
      <c r="C706" s="177"/>
      <c r="D706" s="177"/>
      <c r="E706" s="177"/>
      <c r="F706" s="177"/>
      <c r="G706" s="177"/>
      <c r="H706" s="177"/>
      <c r="I706" s="177">
        <v>2</v>
      </c>
      <c r="J706" s="382" t="s">
        <v>400</v>
      </c>
      <c r="K706" s="382"/>
      <c r="L706" s="382"/>
      <c r="M706" s="382"/>
      <c r="N706" s="382"/>
      <c r="O706" s="353" t="s">
        <v>401</v>
      </c>
      <c r="P706" s="353"/>
    </row>
    <row r="707" spans="1:16" s="120" customFormat="1">
      <c r="A707" s="177"/>
      <c r="B707" s="177"/>
      <c r="C707" s="177"/>
      <c r="D707" s="177"/>
      <c r="E707" s="177"/>
      <c r="F707" s="177"/>
      <c r="G707" s="177"/>
      <c r="H707" s="177"/>
      <c r="I707" s="177"/>
      <c r="J707" s="382"/>
      <c r="K707" s="382"/>
      <c r="L707" s="382"/>
      <c r="M707" s="382"/>
      <c r="N707" s="382"/>
    </row>
    <row r="708" spans="1:16" s="120" customFormat="1">
      <c r="A708" s="177"/>
      <c r="B708" s="177"/>
      <c r="C708" s="177"/>
      <c r="D708" s="177"/>
      <c r="E708" s="177"/>
      <c r="F708" s="177"/>
      <c r="G708" s="177"/>
      <c r="H708" s="177"/>
      <c r="I708" s="177">
        <v>3</v>
      </c>
      <c r="J708" s="119" t="s">
        <v>402</v>
      </c>
      <c r="K708" s="127"/>
      <c r="L708" s="127"/>
      <c r="M708" s="127"/>
      <c r="N708" s="190" t="s">
        <v>186</v>
      </c>
      <c r="O708" s="120" t="s">
        <v>404</v>
      </c>
    </row>
    <row r="709" spans="1:16" s="120" customFormat="1">
      <c r="A709" s="177"/>
      <c r="B709" s="177"/>
      <c r="C709" s="177"/>
      <c r="D709" s="177"/>
      <c r="E709" s="177"/>
      <c r="F709" s="177"/>
      <c r="G709" s="177"/>
      <c r="H709" s="177"/>
      <c r="I709" s="177"/>
      <c r="J709" s="177"/>
      <c r="K709" s="177"/>
      <c r="L709" s="177"/>
      <c r="O709" s="120" t="s">
        <v>405</v>
      </c>
    </row>
    <row r="711" spans="1:16" s="120" customFormat="1" ht="20.25" customHeight="1">
      <c r="A711" s="177"/>
      <c r="B711" s="177"/>
      <c r="C711" s="177"/>
      <c r="D711" s="177"/>
      <c r="E711" s="177"/>
      <c r="F711" s="177"/>
      <c r="G711" s="177"/>
      <c r="H711" s="177"/>
      <c r="I711" s="177"/>
      <c r="J711" s="177" t="s">
        <v>403</v>
      </c>
      <c r="K711" s="177"/>
      <c r="L711" s="177"/>
      <c r="N711" s="203" t="s">
        <v>406</v>
      </c>
    </row>
    <row r="713" spans="1:16" s="120" customFormat="1">
      <c r="A713" s="177"/>
      <c r="B713" s="177"/>
      <c r="C713" s="177"/>
      <c r="D713" s="177"/>
      <c r="E713" s="177"/>
      <c r="F713" s="177"/>
      <c r="G713" s="177"/>
      <c r="H713" s="177"/>
      <c r="I713" s="177"/>
      <c r="J713" s="189" t="s">
        <v>407</v>
      </c>
      <c r="K713" s="177"/>
      <c r="L713" s="177"/>
    </row>
    <row r="714" spans="1:16" s="120" customFormat="1">
      <c r="A714" s="177"/>
      <c r="B714" s="177"/>
      <c r="C714" s="177"/>
      <c r="D714" s="177"/>
      <c r="E714" s="177"/>
      <c r="F714" s="177"/>
      <c r="G714" s="177"/>
      <c r="H714" s="177"/>
      <c r="I714" s="177">
        <v>4</v>
      </c>
      <c r="J714" s="177" t="s">
        <v>408</v>
      </c>
      <c r="K714" s="177"/>
      <c r="L714" s="177"/>
    </row>
    <row r="715" spans="1:16" s="120" customFormat="1">
      <c r="A715" s="177"/>
      <c r="B715" s="177"/>
      <c r="C715" s="177"/>
      <c r="D715" s="177"/>
      <c r="E715" s="177"/>
      <c r="F715" s="177"/>
      <c r="G715" s="177"/>
      <c r="H715" s="177"/>
      <c r="I715" s="177">
        <v>5</v>
      </c>
      <c r="J715" s="177" t="s">
        <v>409</v>
      </c>
      <c r="K715" s="177"/>
      <c r="L715" s="177"/>
    </row>
    <row r="716" spans="1:16" s="120" customFormat="1">
      <c r="A716" s="177"/>
      <c r="B716" s="177"/>
      <c r="C716" s="177"/>
      <c r="D716" s="177"/>
      <c r="E716" s="177"/>
      <c r="F716" s="177"/>
      <c r="G716" s="177"/>
      <c r="H716" s="177"/>
      <c r="I716" s="177">
        <v>6</v>
      </c>
      <c r="J716" s="109" t="s">
        <v>410</v>
      </c>
      <c r="K716" s="177"/>
      <c r="L716" s="177"/>
    </row>
    <row r="717" spans="1:16" s="120" customFormat="1">
      <c r="A717" s="177"/>
      <c r="B717" s="177"/>
      <c r="C717" s="177"/>
      <c r="D717" s="177"/>
      <c r="E717" s="177"/>
      <c r="F717" s="177"/>
      <c r="G717" s="177"/>
      <c r="H717" s="177"/>
      <c r="I717" s="177">
        <v>7</v>
      </c>
      <c r="J717" s="109" t="s">
        <v>410</v>
      </c>
      <c r="K717" s="177"/>
      <c r="L717" s="177"/>
    </row>
    <row r="718" spans="1:16" s="120" customFormat="1">
      <c r="A718" s="177"/>
      <c r="B718" s="177"/>
      <c r="C718" s="177"/>
      <c r="D718" s="177"/>
      <c r="E718" s="177"/>
      <c r="F718" s="177"/>
      <c r="G718" s="177"/>
      <c r="H718" s="177"/>
      <c r="I718" s="177">
        <v>8</v>
      </c>
      <c r="J718" s="109" t="s">
        <v>410</v>
      </c>
      <c r="K718" s="177"/>
      <c r="L718" s="177"/>
    </row>
    <row r="719" spans="1:16" s="120" customFormat="1">
      <c r="A719" s="177"/>
      <c r="B719" s="177"/>
      <c r="C719" s="177"/>
      <c r="D719" s="177"/>
      <c r="E719" s="177"/>
      <c r="F719" s="177"/>
      <c r="G719" s="177"/>
      <c r="H719" s="177"/>
      <c r="I719" s="177">
        <v>9</v>
      </c>
      <c r="J719" s="109" t="s">
        <v>410</v>
      </c>
      <c r="K719" s="177"/>
      <c r="L719" s="177"/>
    </row>
    <row r="720" spans="1:16" s="120" customFormat="1" ht="18">
      <c r="A720" s="177"/>
      <c r="B720" s="177"/>
      <c r="C720" s="177"/>
      <c r="D720" s="177"/>
      <c r="E720" s="177"/>
      <c r="F720" s="177"/>
      <c r="G720" s="177"/>
      <c r="H720" s="177"/>
      <c r="I720" s="177">
        <v>10</v>
      </c>
      <c r="J720" s="191" t="s">
        <v>411</v>
      </c>
      <c r="K720" s="79">
        <v>0.85</v>
      </c>
      <c r="L720" s="177" t="s">
        <v>412</v>
      </c>
    </row>
    <row r="721" spans="3:17">
      <c r="K721" s="79">
        <v>1</v>
      </c>
      <c r="L721" s="177" t="s">
        <v>413</v>
      </c>
    </row>
    <row r="722" spans="3:17">
      <c r="I722" s="177">
        <v>11</v>
      </c>
      <c r="J722" s="177" t="s">
        <v>414</v>
      </c>
    </row>
    <row r="726" spans="3:17">
      <c r="D726" s="192" t="s">
        <v>415</v>
      </c>
      <c r="E726" s="193" t="s">
        <v>416</v>
      </c>
    </row>
    <row r="727" spans="3:17">
      <c r="E727" s="109" t="s">
        <v>410</v>
      </c>
    </row>
    <row r="729" spans="3:17" s="214" customFormat="1" ht="15.75" thickBot="1">
      <c r="M729" s="215"/>
      <c r="N729" s="215"/>
      <c r="O729" s="215"/>
      <c r="P729" s="215"/>
      <c r="Q729" s="215"/>
    </row>
    <row r="730" spans="3:17" ht="18.75">
      <c r="C730" s="194" t="s">
        <v>417</v>
      </c>
      <c r="D730" s="195" t="s">
        <v>418</v>
      </c>
    </row>
    <row r="731" spans="3:17" ht="18.75">
      <c r="C731" s="194"/>
      <c r="D731" s="196" t="s">
        <v>323</v>
      </c>
      <c r="E731" s="348" t="s">
        <v>420</v>
      </c>
      <c r="F731" s="348"/>
      <c r="G731" s="348"/>
      <c r="H731" s="348"/>
      <c r="I731" s="348"/>
      <c r="J731" s="348"/>
      <c r="K731" s="348"/>
    </row>
    <row r="732" spans="3:17" ht="18.75">
      <c r="C732" s="194"/>
      <c r="D732" s="196"/>
      <c r="E732" s="348"/>
      <c r="F732" s="348"/>
      <c r="G732" s="348"/>
      <c r="H732" s="348"/>
      <c r="I732" s="348"/>
      <c r="J732" s="348"/>
      <c r="K732" s="348"/>
    </row>
    <row r="733" spans="3:17">
      <c r="C733" s="137" t="s">
        <v>111</v>
      </c>
      <c r="D733" s="133" t="s">
        <v>419</v>
      </c>
    </row>
    <row r="754" spans="1:16" s="120" customFormat="1" ht="15.75" thickBot="1">
      <c r="A754" s="177"/>
      <c r="B754" s="177"/>
      <c r="C754" s="177"/>
      <c r="D754" s="177"/>
      <c r="E754" s="177"/>
      <c r="F754" s="177"/>
      <c r="G754" s="177"/>
      <c r="H754" s="177"/>
      <c r="I754" s="177"/>
      <c r="J754" s="177"/>
      <c r="K754" s="177"/>
      <c r="L754" s="177"/>
    </row>
    <row r="755" spans="1:16" s="120" customFormat="1" ht="15.75" thickBot="1">
      <c r="A755" s="177"/>
      <c r="B755" s="177"/>
      <c r="C755" s="137" t="s">
        <v>133</v>
      </c>
      <c r="D755" s="363" t="s">
        <v>421</v>
      </c>
      <c r="E755" s="364"/>
      <c r="F755" s="365"/>
      <c r="G755" s="177"/>
      <c r="H755" s="177">
        <v>1</v>
      </c>
      <c r="I755" s="382" t="s">
        <v>422</v>
      </c>
      <c r="J755" s="382"/>
      <c r="K755" s="382"/>
      <c r="L755" s="382"/>
      <c r="M755" s="382"/>
      <c r="N755" s="382"/>
    </row>
    <row r="756" spans="1:16" s="120" customFormat="1">
      <c r="A756" s="177"/>
      <c r="B756" s="177"/>
      <c r="C756" s="177"/>
      <c r="D756" s="177"/>
      <c r="E756" s="177"/>
      <c r="F756" s="177"/>
      <c r="G756" s="177"/>
      <c r="H756" s="177"/>
      <c r="I756" s="382"/>
      <c r="J756" s="382"/>
      <c r="K756" s="382"/>
      <c r="L756" s="382"/>
      <c r="M756" s="382"/>
      <c r="N756" s="382"/>
    </row>
    <row r="757" spans="1:16" s="120" customFormat="1">
      <c r="A757" s="177"/>
      <c r="B757" s="177"/>
      <c r="C757" s="177"/>
      <c r="D757" s="177"/>
      <c r="E757" s="177"/>
      <c r="F757" s="177"/>
      <c r="G757" s="177"/>
      <c r="H757" s="177">
        <v>2</v>
      </c>
      <c r="I757" s="382" t="s">
        <v>423</v>
      </c>
      <c r="J757" s="382"/>
      <c r="K757" s="382"/>
      <c r="L757" s="382"/>
      <c r="M757" s="382"/>
      <c r="N757" s="382"/>
    </row>
    <row r="758" spans="1:16" s="120" customFormat="1">
      <c r="A758" s="177"/>
      <c r="B758" s="177"/>
      <c r="C758" s="177"/>
      <c r="D758" s="177"/>
      <c r="E758" s="177"/>
      <c r="F758" s="177"/>
      <c r="G758" s="177"/>
      <c r="H758" s="177"/>
      <c r="I758" s="382"/>
      <c r="J758" s="382"/>
      <c r="K758" s="382"/>
      <c r="L758" s="382"/>
      <c r="M758" s="382"/>
      <c r="N758" s="382"/>
    </row>
    <row r="759" spans="1:16" s="120" customFormat="1">
      <c r="A759" s="177"/>
      <c r="B759" s="177"/>
      <c r="C759" s="177"/>
      <c r="D759" s="177"/>
      <c r="E759" s="177"/>
      <c r="F759" s="177"/>
      <c r="G759" s="177"/>
      <c r="H759" s="177">
        <v>3</v>
      </c>
      <c r="I759" s="177" t="s">
        <v>424</v>
      </c>
      <c r="J759" s="177"/>
      <c r="K759" s="177"/>
      <c r="L759" s="177"/>
    </row>
    <row r="760" spans="1:16" s="120" customFormat="1">
      <c r="A760" s="177"/>
      <c r="B760" s="177"/>
      <c r="C760" s="177"/>
      <c r="D760" s="177"/>
      <c r="E760" s="177"/>
      <c r="F760" s="177"/>
      <c r="G760" s="177"/>
      <c r="H760" s="177">
        <v>4</v>
      </c>
      <c r="I760" s="177" t="s">
        <v>425</v>
      </c>
      <c r="J760" s="177"/>
      <c r="K760" s="177"/>
      <c r="L760" s="177"/>
    </row>
    <row r="761" spans="1:16" s="120" customFormat="1">
      <c r="A761" s="177"/>
      <c r="B761" s="177"/>
      <c r="C761" s="177"/>
      <c r="D761" s="177"/>
      <c r="E761" s="177"/>
      <c r="F761" s="177"/>
      <c r="G761" s="177"/>
      <c r="H761" s="177">
        <v>5</v>
      </c>
      <c r="I761" s="177" t="s">
        <v>426</v>
      </c>
      <c r="J761" s="177"/>
      <c r="K761" s="177"/>
      <c r="L761" s="177"/>
    </row>
    <row r="762" spans="1:16" s="120" customFormat="1">
      <c r="A762" s="177"/>
      <c r="B762" s="177"/>
      <c r="C762" s="177"/>
      <c r="D762" s="177"/>
      <c r="E762" s="177"/>
      <c r="F762" s="177"/>
      <c r="G762" s="177"/>
      <c r="H762" s="177">
        <v>6</v>
      </c>
      <c r="I762" s="382" t="s">
        <v>427</v>
      </c>
      <c r="J762" s="382"/>
      <c r="K762" s="382"/>
      <c r="L762" s="382"/>
      <c r="M762" s="382"/>
      <c r="N762" s="382"/>
    </row>
    <row r="763" spans="1:16" s="120" customFormat="1">
      <c r="A763" s="177"/>
      <c r="B763" s="177"/>
      <c r="C763" s="177"/>
      <c r="D763" s="177"/>
      <c r="E763" s="177"/>
      <c r="F763" s="177"/>
      <c r="G763" s="177"/>
      <c r="H763" s="177"/>
      <c r="I763" s="382"/>
      <c r="J763" s="382"/>
      <c r="K763" s="382"/>
      <c r="L763" s="382"/>
      <c r="M763" s="382"/>
      <c r="N763" s="382"/>
      <c r="O763" s="353" t="s">
        <v>428</v>
      </c>
      <c r="P763" s="353"/>
    </row>
    <row r="764" spans="1:16" s="120" customFormat="1" ht="15" customHeight="1">
      <c r="A764" s="177"/>
      <c r="B764" s="177"/>
      <c r="C764" s="177"/>
      <c r="D764" s="177"/>
      <c r="E764" s="177"/>
      <c r="F764" s="177"/>
      <c r="G764" s="177"/>
      <c r="H764" s="177">
        <v>7</v>
      </c>
      <c r="I764" s="382" t="s">
        <v>429</v>
      </c>
      <c r="J764" s="382"/>
      <c r="K764" s="382"/>
      <c r="L764" s="382"/>
      <c r="M764" s="382"/>
      <c r="N764" s="382"/>
    </row>
    <row r="765" spans="1:16" s="120" customFormat="1">
      <c r="A765" s="177"/>
      <c r="B765" s="177"/>
      <c r="C765" s="177"/>
      <c r="D765" s="177"/>
      <c r="E765" s="177"/>
      <c r="F765" s="177"/>
      <c r="G765" s="177"/>
      <c r="H765" s="177"/>
      <c r="I765" s="382"/>
      <c r="J765" s="382"/>
      <c r="K765" s="382"/>
      <c r="L765" s="382"/>
      <c r="M765" s="382"/>
      <c r="N765" s="382"/>
    </row>
    <row r="766" spans="1:16" s="120" customFormat="1">
      <c r="A766" s="177"/>
      <c r="B766" s="177"/>
      <c r="C766" s="177"/>
      <c r="D766" s="177"/>
      <c r="E766" s="177"/>
      <c r="F766" s="177"/>
      <c r="G766" s="177"/>
      <c r="H766" s="177"/>
      <c r="I766" s="382"/>
      <c r="J766" s="382"/>
      <c r="K766" s="382"/>
      <c r="L766" s="382"/>
      <c r="M766" s="382"/>
      <c r="N766" s="382"/>
    </row>
    <row r="767" spans="1:16" s="120" customFormat="1">
      <c r="A767" s="177"/>
      <c r="B767" s="177"/>
      <c r="C767" s="177"/>
      <c r="D767" s="177"/>
      <c r="E767" s="177"/>
      <c r="F767" s="177"/>
      <c r="G767" s="177"/>
      <c r="H767" s="177"/>
      <c r="I767" s="382"/>
      <c r="J767" s="382"/>
      <c r="K767" s="382"/>
      <c r="L767" s="382"/>
      <c r="M767" s="382"/>
      <c r="N767" s="382"/>
    </row>
    <row r="768" spans="1:16" s="120" customFormat="1">
      <c r="A768" s="177"/>
      <c r="B768" s="177"/>
      <c r="C768" s="177"/>
      <c r="D768" s="177"/>
      <c r="E768" s="177"/>
      <c r="F768" s="177"/>
      <c r="G768" s="177"/>
      <c r="H768" s="177"/>
      <c r="I768" s="382"/>
      <c r="J768" s="382"/>
      <c r="K768" s="382"/>
      <c r="L768" s="382"/>
      <c r="M768" s="382"/>
      <c r="N768" s="382"/>
    </row>
    <row r="769" spans="1:14" s="120" customFormat="1">
      <c r="A769" s="177"/>
      <c r="B769" s="177"/>
      <c r="C769" s="177"/>
      <c r="D769" s="177"/>
      <c r="E769" s="177"/>
      <c r="F769" s="177"/>
      <c r="G769" s="177"/>
      <c r="H769" s="177">
        <v>8</v>
      </c>
      <c r="I769" s="177" t="s">
        <v>430</v>
      </c>
      <c r="J769" s="177"/>
      <c r="K769" s="177"/>
      <c r="L769" s="177"/>
    </row>
    <row r="770" spans="1:14" s="120" customFormat="1">
      <c r="A770" s="177"/>
      <c r="B770" s="177"/>
      <c r="C770" s="177"/>
      <c r="D770" s="177"/>
      <c r="E770" s="177"/>
      <c r="F770" s="177"/>
      <c r="G770" s="177"/>
      <c r="H770" s="177">
        <v>9</v>
      </c>
      <c r="I770" s="177" t="s">
        <v>431</v>
      </c>
      <c r="J770" s="177"/>
      <c r="K770" s="177"/>
      <c r="L770" s="177"/>
    </row>
    <row r="771" spans="1:14" s="120" customFormat="1">
      <c r="A771" s="177"/>
      <c r="B771" s="177"/>
      <c r="C771" s="177"/>
      <c r="D771" s="177"/>
      <c r="E771" s="177"/>
      <c r="F771" s="177"/>
      <c r="G771" s="177"/>
      <c r="H771" s="177">
        <v>10</v>
      </c>
      <c r="I771" s="177" t="s">
        <v>432</v>
      </c>
      <c r="J771" s="177"/>
      <c r="K771" s="177"/>
      <c r="L771" s="177"/>
    </row>
    <row r="781" spans="1:14" s="120" customFormat="1">
      <c r="A781" s="177"/>
      <c r="B781" s="177"/>
      <c r="C781" s="177"/>
      <c r="D781" s="177"/>
      <c r="E781" s="177"/>
      <c r="F781" s="177"/>
      <c r="G781" s="177"/>
      <c r="H781" s="177">
        <v>11</v>
      </c>
      <c r="I781" s="177" t="s">
        <v>430</v>
      </c>
      <c r="J781" s="177"/>
      <c r="K781" s="177"/>
      <c r="L781" s="177"/>
    </row>
    <row r="782" spans="1:14" s="120" customFormat="1">
      <c r="A782" s="177"/>
      <c r="B782" s="177"/>
      <c r="C782" s="177"/>
      <c r="D782" s="177"/>
      <c r="E782" s="177"/>
      <c r="F782" s="177"/>
      <c r="G782" s="177"/>
      <c r="H782" s="177">
        <v>12</v>
      </c>
      <c r="I782" s="382" t="s">
        <v>433</v>
      </c>
      <c r="J782" s="382"/>
      <c r="K782" s="382"/>
      <c r="L782" s="382"/>
      <c r="M782" s="382"/>
      <c r="N782" s="382"/>
    </row>
    <row r="783" spans="1:14" s="120" customFormat="1">
      <c r="A783" s="177"/>
      <c r="B783" s="177"/>
      <c r="C783" s="177"/>
      <c r="D783" s="177"/>
      <c r="E783" s="177"/>
      <c r="F783" s="177"/>
      <c r="G783" s="177"/>
      <c r="H783" s="177"/>
      <c r="I783" s="382"/>
      <c r="J783" s="382"/>
      <c r="K783" s="382"/>
      <c r="L783" s="382"/>
      <c r="M783" s="382"/>
      <c r="N783" s="382"/>
    </row>
    <row r="799" spans="3:17" s="214" customFormat="1" ht="15.75" thickBot="1">
      <c r="M799" s="215"/>
      <c r="N799" s="215"/>
      <c r="O799" s="215"/>
      <c r="P799" s="215"/>
      <c r="Q799" s="215"/>
    </row>
    <row r="800" spans="3:17" ht="18.75">
      <c r="C800" s="194" t="s">
        <v>434</v>
      </c>
      <c r="D800" s="195" t="s">
        <v>435</v>
      </c>
    </row>
    <row r="801" spans="3:17">
      <c r="C801" s="177" t="s">
        <v>323</v>
      </c>
      <c r="D801" s="177" t="s">
        <v>436</v>
      </c>
    </row>
    <row r="802" spans="3:17" ht="15.75" thickBot="1"/>
    <row r="803" spans="3:17" s="127" customFormat="1" ht="39.75" customHeight="1">
      <c r="C803" s="199" t="s">
        <v>438</v>
      </c>
      <c r="D803" s="390" t="s">
        <v>439</v>
      </c>
      <c r="E803" s="391"/>
      <c r="F803" s="392" t="s">
        <v>440</v>
      </c>
      <c r="G803" s="392"/>
      <c r="H803" s="392"/>
      <c r="I803" s="392" t="s">
        <v>448</v>
      </c>
      <c r="J803" s="392"/>
      <c r="K803" s="392" t="s">
        <v>441</v>
      </c>
      <c r="L803" s="392"/>
      <c r="M803" s="200" t="s">
        <v>442</v>
      </c>
      <c r="N803" s="203"/>
      <c r="O803" s="203"/>
      <c r="P803" s="203"/>
      <c r="Q803" s="203"/>
    </row>
    <row r="804" spans="3:17" ht="37.5" customHeight="1">
      <c r="C804" s="220">
        <v>1</v>
      </c>
      <c r="D804" s="393" t="s">
        <v>437</v>
      </c>
      <c r="E804" s="393"/>
      <c r="F804" s="394" t="s">
        <v>473</v>
      </c>
      <c r="G804" s="394"/>
      <c r="H804" s="394"/>
      <c r="I804" s="395" t="s">
        <v>446</v>
      </c>
      <c r="J804" s="395"/>
      <c r="K804" s="396">
        <v>1</v>
      </c>
      <c r="L804" s="396"/>
      <c r="M804" s="221">
        <f>K804</f>
        <v>1</v>
      </c>
      <c r="N804" s="201" t="s">
        <v>451</v>
      </c>
    </row>
    <row r="805" spans="3:17" ht="37.5" customHeight="1">
      <c r="C805" s="224">
        <v>2</v>
      </c>
      <c r="D805" s="397" t="s">
        <v>472</v>
      </c>
      <c r="E805" s="397"/>
      <c r="F805" s="398"/>
      <c r="G805" s="398"/>
      <c r="H805" s="398"/>
      <c r="I805" s="399"/>
      <c r="J805" s="399"/>
      <c r="K805" s="400"/>
      <c r="L805" s="401"/>
      <c r="M805" s="225"/>
      <c r="N805" s="201"/>
    </row>
    <row r="806" spans="3:17" ht="37.5" customHeight="1">
      <c r="C806" s="226"/>
      <c r="D806" s="405" t="s">
        <v>488</v>
      </c>
      <c r="E806" s="405"/>
      <c r="F806" s="398" t="s">
        <v>474</v>
      </c>
      <c r="G806" s="398"/>
      <c r="H806" s="398"/>
      <c r="I806" s="403" t="s">
        <v>447</v>
      </c>
      <c r="J806" s="403"/>
      <c r="K806" s="404">
        <v>1</v>
      </c>
      <c r="L806" s="404"/>
      <c r="M806" s="225">
        <f t="shared" ref="M806" si="2">K806</f>
        <v>1</v>
      </c>
      <c r="N806" s="201" t="s">
        <v>452</v>
      </c>
    </row>
    <row r="807" spans="3:17" ht="37.5" customHeight="1">
      <c r="C807" s="226"/>
      <c r="D807" s="405" t="s">
        <v>489</v>
      </c>
      <c r="E807" s="405"/>
      <c r="F807" s="398" t="s">
        <v>475</v>
      </c>
      <c r="G807" s="398"/>
      <c r="H807" s="398"/>
      <c r="I807" s="399" t="s">
        <v>447</v>
      </c>
      <c r="J807" s="399"/>
      <c r="K807" s="404" t="s">
        <v>445</v>
      </c>
      <c r="L807" s="404"/>
      <c r="M807" s="225">
        <v>16</v>
      </c>
      <c r="N807" s="201" t="s">
        <v>449</v>
      </c>
    </row>
    <row r="808" spans="3:17" ht="37.5" customHeight="1">
      <c r="C808" s="226"/>
      <c r="D808" s="402" t="s">
        <v>444</v>
      </c>
      <c r="E808" s="402"/>
      <c r="F808" s="398" t="s">
        <v>476</v>
      </c>
      <c r="G808" s="398"/>
      <c r="H808" s="398"/>
      <c r="I808" s="403" t="s">
        <v>447</v>
      </c>
      <c r="J808" s="403"/>
      <c r="K808" s="404" t="s">
        <v>445</v>
      </c>
      <c r="L808" s="404"/>
      <c r="M808" s="225">
        <v>16</v>
      </c>
    </row>
    <row r="809" spans="3:17" ht="37.5" customHeight="1">
      <c r="C809" s="226"/>
      <c r="D809" s="405" t="s">
        <v>490</v>
      </c>
      <c r="E809" s="405"/>
      <c r="F809" s="398" t="s">
        <v>475</v>
      </c>
      <c r="G809" s="398"/>
      <c r="H809" s="398"/>
      <c r="I809" s="403" t="s">
        <v>447</v>
      </c>
      <c r="J809" s="403"/>
      <c r="K809" s="404" t="s">
        <v>445</v>
      </c>
      <c r="L809" s="404"/>
      <c r="M809" s="225">
        <v>16</v>
      </c>
    </row>
    <row r="810" spans="3:17" ht="37.5" customHeight="1">
      <c r="C810" s="226"/>
      <c r="D810" s="402" t="s">
        <v>444</v>
      </c>
      <c r="E810" s="402"/>
      <c r="F810" s="398" t="s">
        <v>476</v>
      </c>
      <c r="G810" s="398"/>
      <c r="H810" s="398"/>
      <c r="I810" s="403" t="s">
        <v>447</v>
      </c>
      <c r="J810" s="403"/>
      <c r="K810" s="404" t="s">
        <v>445</v>
      </c>
      <c r="L810" s="404"/>
      <c r="M810" s="225">
        <v>16</v>
      </c>
    </row>
    <row r="811" spans="3:17" ht="28.5" customHeight="1">
      <c r="C811" s="222">
        <v>3</v>
      </c>
      <c r="D811" s="414" t="s">
        <v>612</v>
      </c>
      <c r="E811" s="414"/>
      <c r="F811" s="415" t="s">
        <v>477</v>
      </c>
      <c r="G811" s="415"/>
      <c r="H811" s="415"/>
      <c r="I811" s="416" t="s">
        <v>450</v>
      </c>
      <c r="J811" s="416"/>
      <c r="K811" s="417">
        <v>1</v>
      </c>
      <c r="L811" s="417"/>
      <c r="M811" s="223">
        <f>K811</f>
        <v>1</v>
      </c>
    </row>
    <row r="812" spans="3:17" ht="33.75" customHeight="1">
      <c r="C812" s="406" t="s">
        <v>460</v>
      </c>
      <c r="D812" s="407"/>
      <c r="E812" s="407"/>
      <c r="F812" s="407"/>
      <c r="G812" s="407"/>
      <c r="H812" s="407"/>
      <c r="I812" s="407"/>
      <c r="J812" s="408"/>
      <c r="K812" s="412" t="s">
        <v>443</v>
      </c>
      <c r="L812" s="412"/>
      <c r="M812" s="198">
        <f>SUM(M804:M811)</f>
        <v>67</v>
      </c>
    </row>
    <row r="813" spans="3:17" ht="33.75" customHeight="1" thickBot="1">
      <c r="C813" s="409"/>
      <c r="D813" s="410"/>
      <c r="E813" s="410"/>
      <c r="F813" s="410"/>
      <c r="G813" s="410"/>
      <c r="H813" s="410"/>
      <c r="I813" s="410"/>
      <c r="J813" s="411"/>
      <c r="K813" s="413"/>
      <c r="L813" s="413"/>
      <c r="M813" s="197"/>
    </row>
    <row r="829" spans="2:17" s="212" customFormat="1" ht="15.75" customHeight="1" thickBot="1">
      <c r="B829" s="216"/>
      <c r="C829" s="217"/>
      <c r="D829" s="217"/>
      <c r="E829" s="218"/>
      <c r="M829" s="213"/>
      <c r="N829" s="213"/>
      <c r="O829" s="213"/>
      <c r="P829" s="213"/>
      <c r="Q829" s="213"/>
    </row>
    <row r="830" spans="2:17" ht="15.75" thickTop="1"/>
  </sheetData>
  <mergeCells count="107">
    <mergeCell ref="C812:J813"/>
    <mergeCell ref="K812:L812"/>
    <mergeCell ref="K813:L813"/>
    <mergeCell ref="D810:E810"/>
    <mergeCell ref="F810:H810"/>
    <mergeCell ref="I810:J810"/>
    <mergeCell ref="K810:L810"/>
    <mergeCell ref="D811:E811"/>
    <mergeCell ref="F811:H811"/>
    <mergeCell ref="I811:J811"/>
    <mergeCell ref="K811:L811"/>
    <mergeCell ref="D808:E808"/>
    <mergeCell ref="F808:H808"/>
    <mergeCell ref="I808:J808"/>
    <mergeCell ref="K808:L808"/>
    <mergeCell ref="D809:E809"/>
    <mergeCell ref="F809:H809"/>
    <mergeCell ref="I809:J809"/>
    <mergeCell ref="K809:L809"/>
    <mergeCell ref="D806:E806"/>
    <mergeCell ref="F806:H806"/>
    <mergeCell ref="I806:J806"/>
    <mergeCell ref="K806:L806"/>
    <mergeCell ref="D807:E807"/>
    <mergeCell ref="F807:H807"/>
    <mergeCell ref="I807:J807"/>
    <mergeCell ref="K807:L807"/>
    <mergeCell ref="D804:E804"/>
    <mergeCell ref="F804:H804"/>
    <mergeCell ref="I804:J804"/>
    <mergeCell ref="K804:L804"/>
    <mergeCell ref="D805:E805"/>
    <mergeCell ref="F805:H805"/>
    <mergeCell ref="I805:J805"/>
    <mergeCell ref="K805:L805"/>
    <mergeCell ref="I762:N763"/>
    <mergeCell ref="O763:P763"/>
    <mergeCell ref="I764:N768"/>
    <mergeCell ref="I782:N783"/>
    <mergeCell ref="D803:E803"/>
    <mergeCell ref="F803:H803"/>
    <mergeCell ref="I803:J803"/>
    <mergeCell ref="K803:L803"/>
    <mergeCell ref="J706:N707"/>
    <mergeCell ref="O706:P706"/>
    <mergeCell ref="E731:K732"/>
    <mergeCell ref="D755:F755"/>
    <mergeCell ref="I755:N756"/>
    <mergeCell ref="I757:N758"/>
    <mergeCell ref="M624:N624"/>
    <mergeCell ref="E625:L626"/>
    <mergeCell ref="E680:K680"/>
    <mergeCell ref="E681:L682"/>
    <mergeCell ref="D701:F701"/>
    <mergeCell ref="J704:N705"/>
    <mergeCell ref="C510:G510"/>
    <mergeCell ref="E523:F523"/>
    <mergeCell ref="E524:F526"/>
    <mergeCell ref="I525:K525"/>
    <mergeCell ref="E527:F527"/>
    <mergeCell ref="D546:F546"/>
    <mergeCell ref="D496:G496"/>
    <mergeCell ref="D497:G497"/>
    <mergeCell ref="C502:F502"/>
    <mergeCell ref="C503:F503"/>
    <mergeCell ref="C504:F504"/>
    <mergeCell ref="C506:G506"/>
    <mergeCell ref="C490:G490"/>
    <mergeCell ref="D491:G491"/>
    <mergeCell ref="D492:G492"/>
    <mergeCell ref="D493:G493"/>
    <mergeCell ref="C494:G494"/>
    <mergeCell ref="D495:G495"/>
    <mergeCell ref="C479:E479"/>
    <mergeCell ref="C480:E480"/>
    <mergeCell ref="C481:E481"/>
    <mergeCell ref="C482:E482"/>
    <mergeCell ref="C483:E483"/>
    <mergeCell ref="C489:G489"/>
    <mergeCell ref="F215:H215"/>
    <mergeCell ref="C320:E320"/>
    <mergeCell ref="D385:O387"/>
    <mergeCell ref="C420:L421"/>
    <mergeCell ref="C422:E422"/>
    <mergeCell ref="G476:I476"/>
    <mergeCell ref="E199:G199"/>
    <mergeCell ref="H203:J203"/>
    <mergeCell ref="G205:I205"/>
    <mergeCell ref="N207:P207"/>
    <mergeCell ref="B209:M210"/>
    <mergeCell ref="N209:P209"/>
    <mergeCell ref="H120:J120"/>
    <mergeCell ref="H123:M124"/>
    <mergeCell ref="H126:L126"/>
    <mergeCell ref="K136:M136"/>
    <mergeCell ref="E195:O196"/>
    <mergeCell ref="K197:M197"/>
    <mergeCell ref="I71:M77"/>
    <mergeCell ref="I78:K78"/>
    <mergeCell ref="I109:K109"/>
    <mergeCell ref="I110:K110"/>
    <mergeCell ref="I111:K111"/>
    <mergeCell ref="I112:K112"/>
    <mergeCell ref="K45:M45"/>
    <mergeCell ref="K49:M49"/>
    <mergeCell ref="K51:M51"/>
    <mergeCell ref="I70:K70"/>
  </mergeCells>
  <hyperlinks>
    <hyperlink ref="K49" r:id="rId1" display="EBCS EN 1992-1-1 Page 28"/>
    <hyperlink ref="K51" r:id="rId2" display="EBCS EN 1993-1 Page 29  CL 3.2.6 (1) recommends A= 12*10-6"/>
    <hyperlink ref="K45" r:id="rId3" display="EBCS EN 1992-1-1 Page 28"/>
    <hyperlink ref="I70" r:id="rId4" display="EBCS EN 1992-1-1 Page 28"/>
    <hyperlink ref="I78" r:id="rId5" display="EBCS EN 1992-1-1 Page 28"/>
    <hyperlink ref="H120" r:id="rId6" display="EBCS EN 1992-1-1 Page 28"/>
    <hyperlink ref="H126" r:id="rId7"/>
    <hyperlink ref="K136" r:id="rId8" display="EBCS EN 1992-1-1 Page 28"/>
    <hyperlink ref="H120:J120" r:id="rId9" display="EBCS EN 1998 Page 37 CL 4.3.1 (7)"/>
    <hyperlink ref="K136:M136" r:id="rId10" display="EBCS EN 1998 Page 105 CL 5.10 (1)"/>
    <hyperlink ref="K197" r:id="rId11" display="EBCS EN 1992-1-1 Page 28"/>
    <hyperlink ref="K197:M197" r:id="rId12" display="EBCS EN 1998 Page 105 CL 5.10 (1)"/>
    <hyperlink ref="E199" r:id="rId13" display="EBCS EN 1992-1-1 Page 28"/>
    <hyperlink ref="E199:G199" r:id="rId14" display="EBCS EN 1998 Page 105 CL 5.10 (1)"/>
    <hyperlink ref="H203" r:id="rId15" display="EBCS EN 1992-1-1 Page 28"/>
    <hyperlink ref="H203:J203" r:id="rId16" display="EBCS EN 1998 Page 105 CL 5.10 (1)"/>
    <hyperlink ref="G205" r:id="rId17" display="EBCS EN 1992-1-1 Page 28"/>
    <hyperlink ref="G205:I205" r:id="rId18" display="EBCS EN 1998 Page 105 CL 5.10 (1)"/>
    <hyperlink ref="N207" r:id="rId19" display="EBCS EN 1992-1-1 Page 28"/>
    <hyperlink ref="N207:P207" r:id="rId20" display="EBCS EN 1998 Page 105 CL 5.10 (1)"/>
    <hyperlink ref="N209" r:id="rId21" display="EBCS EN 1992-1-1 Page 28"/>
    <hyperlink ref="N209:P209" r:id="rId22" display="EBCS EN 1998 Page 105 CL 5.10 (1)"/>
    <hyperlink ref="F215" r:id="rId23" display="EBCS EN 1992-1-1 Page 28"/>
    <hyperlink ref="F215:H215" r:id="rId24" display="EBCS EN 1998 Page 105 CL 5.10 (1)"/>
    <hyperlink ref="G388" location="'ETABS Design'!A323" display="Refer the above Formula"/>
    <hyperlink ref="C422" r:id="rId25" display="EBCS EN 1992-1-1 Page 28"/>
    <hyperlink ref="C422:E422" r:id="rId26" display="EBCS EN 1998 Page 105 CL 5.10 (1)"/>
    <hyperlink ref="G476" r:id="rId27" display="EBCS EN 1992-1-1 Page 28"/>
    <hyperlink ref="G476:I476" r:id="rId28" display="EBCS EN 1998 Page 105 CL 5.10 (1)"/>
    <hyperlink ref="I525" r:id="rId29" display="EBCS EN 1992-1-1 Page 28"/>
    <hyperlink ref="I525:K525" r:id="rId30" display="EBCS EN 1998 Page 105 CL 5.10 (1)"/>
    <hyperlink ref="M624" r:id="rId31" display="EBCS EN 1992-1-1 Page 28"/>
    <hyperlink ref="O706" r:id="rId32" display="EBCS EN 1992-1-1 Page 28"/>
    <hyperlink ref="J716" location="'ETABS Design'!D224" display="Refer"/>
    <hyperlink ref="J717:J719" location="'ETABS Design'!D224" display="Refer"/>
    <hyperlink ref="J717" location="'ETABS Design'!D225" display="Refer"/>
    <hyperlink ref="J718" location="'ETABS Design'!D226" display="Refer"/>
    <hyperlink ref="J719" location="'ETABS Design'!D227" display="Refer"/>
    <hyperlink ref="E727" location="'ETABS Design'!B330" display="Refer"/>
    <hyperlink ref="O763" r:id="rId33" display="EBCS EN 1992-1-1 Page 28"/>
    <hyperlink ref="N807" r:id="rId34"/>
    <hyperlink ref="N804" r:id="rId35" display="EN 1990:2002, 6.4.3.4"/>
    <hyperlink ref="N806" r:id="rId36" display="EN 1990:2002, 6.4.3.4"/>
    <hyperlink ref="G88" r:id="rId37"/>
    <hyperlink ref="I89" r:id="rId38"/>
    <hyperlink ref="G104" r:id="rId39"/>
    <hyperlink ref="G108" r:id="rId40" display="Eurocode 2 Part 1,2 Table 5.5 &amp; 5.6"/>
    <hyperlink ref="I112" r:id="rId41" display="EBCS EN 1992-1-1 Page 28"/>
    <hyperlink ref="I112:K112" r:id="rId42" display="EBCS EN 1998 Page 37 CL 4.3.1 (7)"/>
    <hyperlink ref="I111" r:id="rId43" display="EBCS EN 1992-1-1 Page 28"/>
    <hyperlink ref="I111:K111" r:id="rId44" display="EBCS EN 1998 Page 37 CL 4.3.1 (7)"/>
    <hyperlink ref="G94" r:id="rId45"/>
    <hyperlink ref="G98" r:id="rId46"/>
    <hyperlink ref="L574" location="'5. Display'!B143" display="Link"/>
  </hyperlinks>
  <pageMargins left="0.7" right="0.7" top="0.75" bottom="0.75" header="0.3" footer="0.3"/>
  <pageSetup paperSize="9" scale="37" orientation="portrait" r:id="rId47"/>
  <rowBreaks count="2" manualBreakCount="2">
    <brk id="16" min="1" max="15" man="1"/>
    <brk id="85" min="1" max="15" man="1"/>
  </rowBreaks>
  <drawing r:id="rId48"/>
  <legacyDrawing r:id="rId49"/>
  <mc:AlternateContent xmlns:mc="http://schemas.openxmlformats.org/markup-compatibility/2006">
    <mc:Choice Requires="x14">
      <controls>
        <mc:AlternateContent xmlns:mc="http://schemas.openxmlformats.org/markup-compatibility/2006">
          <mc:Choice Requires="x14">
            <control shapeId="3073" r:id="rId50" name="Button 1">
              <controlPr defaultSize="0" print="0" autoFill="0" autoPict="0" macro="[0]!main">
                <anchor moveWithCells="1" sizeWithCells="1">
                  <from>
                    <xdr:col>0</xdr:col>
                    <xdr:colOff>266700</xdr:colOff>
                    <xdr:row>0</xdr:row>
                    <xdr:rowOff>152400</xdr:rowOff>
                  </from>
                  <to>
                    <xdr:col>1</xdr:col>
                    <xdr:colOff>552450</xdr:colOff>
                    <xdr:row>1</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I47"/>
  <sheetViews>
    <sheetView zoomScaleNormal="100" workbookViewId="0">
      <selection activeCell="K10" sqref="K10"/>
    </sheetView>
  </sheetViews>
  <sheetFormatPr defaultRowHeight="15"/>
  <sheetData>
    <row r="1" spans="2:8" ht="23.25">
      <c r="C1" s="122">
        <v>3</v>
      </c>
      <c r="D1" s="122" t="s">
        <v>491</v>
      </c>
    </row>
    <row r="2" spans="2:8" s="177" customFormat="1" ht="23.25">
      <c r="B2" s="229" t="s">
        <v>323</v>
      </c>
      <c r="C2" s="177" t="s">
        <v>495</v>
      </c>
      <c r="D2" s="122"/>
    </row>
    <row r="3" spans="2:8" ht="18.75">
      <c r="C3" s="194" t="s">
        <v>111</v>
      </c>
      <c r="D3" s="195" t="s">
        <v>359</v>
      </c>
    </row>
    <row r="4" spans="2:8">
      <c r="D4" s="177" t="s">
        <v>492</v>
      </c>
    </row>
    <row r="5" spans="2:8" ht="26.25">
      <c r="F5" s="230" t="s">
        <v>494</v>
      </c>
      <c r="H5" t="s">
        <v>496</v>
      </c>
    </row>
    <row r="21" spans="6:9" ht="26.25">
      <c r="F21" s="118" t="s">
        <v>493</v>
      </c>
      <c r="I21" t="s">
        <v>497</v>
      </c>
    </row>
    <row r="46" spans="3:4" ht="18.75">
      <c r="C46" s="194" t="s">
        <v>133</v>
      </c>
      <c r="D46" s="195" t="s">
        <v>511</v>
      </c>
    </row>
    <row r="47" spans="3:4">
      <c r="C47" s="177"/>
      <c r="D47" s="133" t="s">
        <v>512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main">
                <anchor moveWithCells="1" sizeWithCells="1">
                  <from>
                    <xdr:col>4</xdr:col>
                    <xdr:colOff>466725</xdr:colOff>
                    <xdr:row>0</xdr:row>
                    <xdr:rowOff>38100</xdr:rowOff>
                  </from>
                  <to>
                    <xdr:col>6</xdr:col>
                    <xdr:colOff>142875</xdr:colOff>
                    <xdr:row>1</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C1:R99"/>
  <sheetViews>
    <sheetView workbookViewId="0">
      <selection activeCell="C5" sqref="C5"/>
    </sheetView>
  </sheetViews>
  <sheetFormatPr defaultRowHeight="15"/>
  <sheetData>
    <row r="1" spans="3:6" ht="23.25">
      <c r="C1" s="122">
        <v>4</v>
      </c>
      <c r="D1" s="122" t="s">
        <v>498</v>
      </c>
      <c r="F1" s="177"/>
    </row>
    <row r="2" spans="3:6" ht="18.75">
      <c r="C2" s="177"/>
      <c r="D2" s="194" t="s">
        <v>111</v>
      </c>
      <c r="E2" s="195" t="s">
        <v>499</v>
      </c>
      <c r="F2" s="177"/>
    </row>
    <row r="3" spans="3:6">
      <c r="C3" s="177"/>
      <c r="D3" t="s">
        <v>501</v>
      </c>
      <c r="E3" t="s">
        <v>502</v>
      </c>
      <c r="F3" s="177"/>
    </row>
    <row r="4" spans="3:6">
      <c r="D4" s="133" t="s">
        <v>500</v>
      </c>
    </row>
    <row r="38" spans="4:18" ht="18.75">
      <c r="D38" s="194" t="s">
        <v>133</v>
      </c>
      <c r="E38" s="195" t="s">
        <v>503</v>
      </c>
    </row>
    <row r="39" spans="4:18">
      <c r="D39" s="177" t="s">
        <v>501</v>
      </c>
      <c r="E39" s="177" t="s">
        <v>504</v>
      </c>
      <c r="P39" s="349" t="s">
        <v>505</v>
      </c>
      <c r="Q39" s="349"/>
      <c r="R39" s="349"/>
    </row>
    <row r="40" spans="4:18">
      <c r="E40" t="s">
        <v>506</v>
      </c>
    </row>
    <row r="56" spans="4:5" ht="18.75">
      <c r="D56" s="194" t="s">
        <v>141</v>
      </c>
      <c r="E56" s="195" t="s">
        <v>507</v>
      </c>
    </row>
    <row r="57" spans="4:5">
      <c r="D57" s="177" t="s">
        <v>501</v>
      </c>
      <c r="E57" s="177" t="s">
        <v>508</v>
      </c>
    </row>
    <row r="84" spans="4:5" ht="18.75">
      <c r="D84" s="194" t="s">
        <v>145</v>
      </c>
      <c r="E84" s="195" t="s">
        <v>509</v>
      </c>
    </row>
    <row r="85" spans="4:5">
      <c r="D85" s="177" t="s">
        <v>501</v>
      </c>
      <c r="E85" s="177" t="s">
        <v>510</v>
      </c>
    </row>
    <row r="99" spans="4:5" ht="18.75">
      <c r="D99" s="194" t="s">
        <v>320</v>
      </c>
      <c r="E99" s="195" t="s">
        <v>513</v>
      </c>
    </row>
  </sheetData>
  <mergeCells count="1">
    <mergeCell ref="P39:R39"/>
  </mergeCells>
  <hyperlinks>
    <hyperlink ref="P39" r:id="rId1" display="EBCS EN 1992-1-1 Page 28"/>
    <hyperlink ref="P39:R39" r:id="rId2" display="EBCS EN 1998 Page 37 CL 4.3.1 (7)"/>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121" r:id="rId6" name="Button 1">
              <controlPr defaultSize="0" print="0" autoFill="0" autoPict="0" macro="[0]!main">
                <anchor moveWithCells="1" sizeWithCells="1">
                  <from>
                    <xdr:col>0</xdr:col>
                    <xdr:colOff>371475</xdr:colOff>
                    <xdr:row>0</xdr:row>
                    <xdr:rowOff>66675</xdr:rowOff>
                  </from>
                  <to>
                    <xdr:col>2</xdr:col>
                    <xdr:colOff>47625</xdr:colOff>
                    <xdr:row>1</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232"/>
  <sheetViews>
    <sheetView zoomScale="85" zoomScaleNormal="85" workbookViewId="0">
      <selection activeCell="B3" sqref="B3"/>
    </sheetView>
  </sheetViews>
  <sheetFormatPr defaultRowHeight="15"/>
  <cols>
    <col min="3" max="3" width="16.42578125" customWidth="1"/>
    <col min="4" max="4" width="14.140625" customWidth="1"/>
    <col min="7" max="7" width="17.140625" customWidth="1"/>
    <col min="8" max="8" width="12" customWidth="1"/>
  </cols>
  <sheetData>
    <row r="1" spans="2:12" ht="23.25">
      <c r="C1" s="122">
        <v>5</v>
      </c>
      <c r="D1" s="122" t="s">
        <v>515</v>
      </c>
    </row>
    <row r="2" spans="2:12" s="177" customFormat="1" ht="15" customHeight="1">
      <c r="C2" s="79" t="s">
        <v>501</v>
      </c>
      <c r="D2" s="348" t="s">
        <v>516</v>
      </c>
      <c r="E2" s="348"/>
      <c r="F2" s="348"/>
      <c r="G2" s="348"/>
      <c r="H2" s="348"/>
      <c r="I2" s="348"/>
      <c r="J2" s="348"/>
      <c r="K2" s="348"/>
      <c r="L2" s="348"/>
    </row>
    <row r="3" spans="2:12" s="177" customFormat="1" ht="15" customHeight="1">
      <c r="D3" s="348"/>
      <c r="E3" s="348"/>
      <c r="F3" s="348"/>
      <c r="G3" s="348"/>
      <c r="H3" s="348"/>
      <c r="I3" s="348"/>
      <c r="J3" s="348"/>
      <c r="K3" s="348"/>
      <c r="L3" s="348"/>
    </row>
    <row r="4" spans="2:12" s="177" customFormat="1" ht="15" customHeight="1">
      <c r="D4" s="348"/>
      <c r="E4" s="348"/>
      <c r="F4" s="348"/>
      <c r="G4" s="348"/>
      <c r="H4" s="348"/>
      <c r="I4" s="348"/>
      <c r="J4" s="348"/>
      <c r="K4" s="348"/>
      <c r="L4" s="348"/>
    </row>
    <row r="5" spans="2:12" ht="15" customHeight="1"/>
    <row r="6" spans="2:12" ht="18.75">
      <c r="B6" s="194">
        <v>1</v>
      </c>
      <c r="C6" s="195" t="s">
        <v>514</v>
      </c>
    </row>
    <row r="7" spans="2:12" s="177" customFormat="1" ht="18.75">
      <c r="B7" s="231" t="s">
        <v>114</v>
      </c>
      <c r="C7" s="353" t="s">
        <v>534</v>
      </c>
      <c r="D7" s="353"/>
      <c r="E7" s="353"/>
      <c r="F7" s="353"/>
    </row>
    <row r="8" spans="2:12" s="177" customFormat="1" ht="23.25" customHeight="1">
      <c r="B8" s="194"/>
    </row>
    <row r="9" spans="2:12" s="177" customFormat="1" ht="18.75">
      <c r="B9" s="194"/>
    </row>
    <row r="10" spans="2:12" s="177" customFormat="1" ht="18.75">
      <c r="B10" s="194"/>
    </row>
    <row r="11" spans="2:12" s="177" customFormat="1" ht="18.75">
      <c r="B11" s="194"/>
    </row>
    <row r="12" spans="2:12" s="177" customFormat="1" ht="18.75">
      <c r="B12" s="194"/>
    </row>
    <row r="13" spans="2:12" s="177" customFormat="1" ht="18.75">
      <c r="B13" s="194"/>
    </row>
    <row r="14" spans="2:12" s="177" customFormat="1" ht="18.75">
      <c r="B14" s="194"/>
    </row>
    <row r="15" spans="2:12" s="177" customFormat="1" ht="18.75">
      <c r="B15" s="194"/>
    </row>
    <row r="16" spans="2:12" s="177" customFormat="1" ht="18.75">
      <c r="B16" s="194"/>
    </row>
    <row r="17" spans="2:17" s="177" customFormat="1" ht="18.75">
      <c r="B17" s="194"/>
    </row>
    <row r="18" spans="2:17" s="177" customFormat="1" ht="18.75">
      <c r="B18" s="194"/>
    </row>
    <row r="19" spans="2:17" s="177" customFormat="1" ht="18.75">
      <c r="B19" s="194"/>
    </row>
    <row r="20" spans="2:17" s="177" customFormat="1" ht="18.75">
      <c r="B20" s="194"/>
    </row>
    <row r="21" spans="2:17" s="177" customFormat="1" ht="18.75">
      <c r="B21" s="194"/>
    </row>
    <row r="22" spans="2:17" s="177" customFormat="1" ht="18.75">
      <c r="B22" s="194"/>
    </row>
    <row r="23" spans="2:17" s="177" customFormat="1" ht="18.75">
      <c r="B23" s="194"/>
    </row>
    <row r="24" spans="2:17" s="177" customFormat="1" ht="18.75">
      <c r="B24" s="194"/>
    </row>
    <row r="25" spans="2:17" s="177" customFormat="1" ht="18.75">
      <c r="B25" s="194"/>
    </row>
    <row r="26" spans="2:17" s="177" customFormat="1" ht="18.75">
      <c r="B26" s="194"/>
    </row>
    <row r="27" spans="2:17" s="177" customFormat="1" ht="18.75">
      <c r="B27" s="194"/>
    </row>
    <row r="28" spans="2:17" s="177" customFormat="1" ht="18.75">
      <c r="B28" s="194"/>
    </row>
    <row r="29" spans="2:17" s="232" customFormat="1" ht="18.75">
      <c r="B29" s="194"/>
    </row>
    <row r="30" spans="2:17" s="177" customFormat="1" ht="19.5" thickBot="1">
      <c r="B30" s="194"/>
      <c r="C30" s="133" t="s">
        <v>517</v>
      </c>
    </row>
    <row r="31" spans="2:17" s="177" customFormat="1" ht="18.75">
      <c r="B31" s="194"/>
      <c r="C31" s="240" t="s">
        <v>518</v>
      </c>
      <c r="D31" s="241"/>
      <c r="E31" s="241"/>
      <c r="F31" s="241"/>
      <c r="G31" s="241"/>
      <c r="H31" s="241"/>
      <c r="I31" s="241"/>
      <c r="J31" s="241"/>
      <c r="K31" s="241"/>
      <c r="L31" s="241"/>
      <c r="M31" s="241"/>
      <c r="N31" s="241"/>
      <c r="O31" s="241"/>
      <c r="P31" s="241"/>
      <c r="Q31" s="242"/>
    </row>
    <row r="32" spans="2:17" s="177" customFormat="1" ht="18.75">
      <c r="B32" s="194"/>
      <c r="C32" s="243" t="s">
        <v>519</v>
      </c>
      <c r="D32" s="234" t="s">
        <v>520</v>
      </c>
      <c r="E32" s="234" t="s">
        <v>521</v>
      </c>
      <c r="F32" s="234" t="s">
        <v>232</v>
      </c>
      <c r="G32" s="234" t="s">
        <v>233</v>
      </c>
      <c r="H32" s="234" t="s">
        <v>522</v>
      </c>
      <c r="I32" s="234" t="s">
        <v>523</v>
      </c>
      <c r="J32" s="234" t="s">
        <v>524</v>
      </c>
      <c r="K32" s="234" t="s">
        <v>525</v>
      </c>
      <c r="L32" s="234" t="s">
        <v>526</v>
      </c>
      <c r="M32" s="234" t="s">
        <v>527</v>
      </c>
      <c r="N32" s="234" t="s">
        <v>234</v>
      </c>
      <c r="O32" s="234" t="s">
        <v>528</v>
      </c>
      <c r="P32" s="234" t="s">
        <v>529</v>
      </c>
      <c r="Q32" s="244" t="s">
        <v>530</v>
      </c>
    </row>
    <row r="33" spans="2:18" s="177" customFormat="1" ht="18.75">
      <c r="B33" s="194"/>
      <c r="C33" s="245"/>
      <c r="D33" s="235"/>
      <c r="E33" s="235" t="s">
        <v>531</v>
      </c>
      <c r="F33" s="235"/>
      <c r="G33" s="235"/>
      <c r="H33" s="235"/>
      <c r="I33" s="235"/>
      <c r="J33" s="235"/>
      <c r="K33" s="235"/>
      <c r="L33" s="235"/>
      <c r="M33" s="235"/>
      <c r="N33" s="235"/>
      <c r="O33" s="235"/>
      <c r="P33" s="235"/>
      <c r="Q33" s="246"/>
    </row>
    <row r="34" spans="2:18" s="177" customFormat="1" ht="18.75">
      <c r="B34" s="194"/>
      <c r="C34" s="247" t="s">
        <v>532</v>
      </c>
      <c r="D34" s="236">
        <v>1</v>
      </c>
      <c r="E34" s="236">
        <v>0.89500000000000002</v>
      </c>
      <c r="F34" s="236">
        <v>0</v>
      </c>
      <c r="G34" s="236">
        <v>0.85329999999999995</v>
      </c>
      <c r="H34" s="236">
        <v>0</v>
      </c>
      <c r="I34" s="237">
        <v>0</v>
      </c>
      <c r="J34" s="237">
        <v>0.85329999999999995</v>
      </c>
      <c r="K34" s="236">
        <v>0</v>
      </c>
      <c r="L34" s="236">
        <v>0.18440000000000001</v>
      </c>
      <c r="M34" s="236">
        <v>0</v>
      </c>
      <c r="N34" s="236">
        <v>0</v>
      </c>
      <c r="O34" s="236">
        <v>0.18440000000000001</v>
      </c>
      <c r="P34" s="236">
        <v>0</v>
      </c>
      <c r="Q34" s="248">
        <v>0</v>
      </c>
    </row>
    <row r="35" spans="2:18" s="177" customFormat="1" ht="18.75">
      <c r="B35" s="194"/>
      <c r="C35" s="247" t="s">
        <v>532</v>
      </c>
      <c r="D35" s="236">
        <v>2</v>
      </c>
      <c r="E35" s="236">
        <v>0.74299999999999999</v>
      </c>
      <c r="F35" s="236">
        <v>0</v>
      </c>
      <c r="G35" s="236">
        <v>0</v>
      </c>
      <c r="H35" s="236">
        <v>0</v>
      </c>
      <c r="I35" s="237">
        <v>0</v>
      </c>
      <c r="J35" s="237">
        <v>0.85329999999999995</v>
      </c>
      <c r="K35" s="236">
        <v>0</v>
      </c>
      <c r="L35" s="236">
        <v>0</v>
      </c>
      <c r="M35" s="236">
        <v>0</v>
      </c>
      <c r="N35" s="236">
        <v>0.83689999999999998</v>
      </c>
      <c r="O35" s="236">
        <v>0.18440000000000001</v>
      </c>
      <c r="P35" s="236">
        <v>0</v>
      </c>
      <c r="Q35" s="248">
        <v>0.83689999999999998</v>
      </c>
    </row>
    <row r="36" spans="2:18" s="177" customFormat="1" ht="18.75">
      <c r="B36" s="194"/>
      <c r="C36" s="247" t="s">
        <v>532</v>
      </c>
      <c r="D36" s="236">
        <v>3</v>
      </c>
      <c r="E36" s="236">
        <v>0.71899999999999997</v>
      </c>
      <c r="F36" s="236">
        <v>0.8276</v>
      </c>
      <c r="G36" s="236">
        <v>0</v>
      </c>
      <c r="H36" s="236">
        <v>0</v>
      </c>
      <c r="I36" s="237">
        <v>0.8276</v>
      </c>
      <c r="J36" s="237">
        <v>0.85329999999999995</v>
      </c>
      <c r="K36" s="236">
        <v>0</v>
      </c>
      <c r="L36" s="236">
        <v>0</v>
      </c>
      <c r="M36" s="236">
        <v>0.2137</v>
      </c>
      <c r="N36" s="236">
        <v>0</v>
      </c>
      <c r="O36" s="236">
        <v>0.18440000000000001</v>
      </c>
      <c r="P36" s="236">
        <v>0.2137</v>
      </c>
      <c r="Q36" s="248">
        <v>0.83689999999999998</v>
      </c>
    </row>
    <row r="37" spans="2:18" s="177" customFormat="1" ht="18.75">
      <c r="B37" s="194"/>
      <c r="C37" s="247" t="s">
        <v>532</v>
      </c>
      <c r="D37" s="236">
        <v>4</v>
      </c>
      <c r="E37" s="236">
        <v>0.28599999999999998</v>
      </c>
      <c r="F37" s="236">
        <v>0</v>
      </c>
      <c r="G37" s="236">
        <v>0.1017</v>
      </c>
      <c r="H37" s="236">
        <v>0</v>
      </c>
      <c r="I37" s="237">
        <v>0.8276</v>
      </c>
      <c r="J37" s="238">
        <v>0.95499999999999996</v>
      </c>
      <c r="K37" s="236">
        <v>0</v>
      </c>
      <c r="L37" s="236">
        <v>0.6895</v>
      </c>
      <c r="M37" s="236">
        <v>0</v>
      </c>
      <c r="N37" s="236">
        <v>0</v>
      </c>
      <c r="O37" s="236">
        <v>0.87390000000000001</v>
      </c>
      <c r="P37" s="236">
        <v>0.2137</v>
      </c>
      <c r="Q37" s="248">
        <v>0.83689999999999998</v>
      </c>
    </row>
    <row r="38" spans="2:18" s="177" customFormat="1" ht="18.75">
      <c r="B38" s="194"/>
      <c r="C38" s="247" t="s">
        <v>532</v>
      </c>
      <c r="D38" s="236">
        <v>5</v>
      </c>
      <c r="E38" s="236">
        <v>0.23100000000000001</v>
      </c>
      <c r="F38" s="236">
        <v>0</v>
      </c>
      <c r="G38" s="236">
        <v>0</v>
      </c>
      <c r="H38" s="236">
        <v>0</v>
      </c>
      <c r="I38" s="237">
        <v>0.8276</v>
      </c>
      <c r="J38" s="239">
        <v>0.95499999999999996</v>
      </c>
      <c r="K38" s="239">
        <v>0</v>
      </c>
      <c r="L38" s="239">
        <v>0</v>
      </c>
      <c r="M38" s="239">
        <v>0</v>
      </c>
      <c r="N38" s="239">
        <v>0.1087</v>
      </c>
      <c r="O38" s="239">
        <v>0.87390000000000001</v>
      </c>
      <c r="P38" s="239">
        <v>0.2137</v>
      </c>
      <c r="Q38" s="249">
        <v>0.9456</v>
      </c>
    </row>
    <row r="39" spans="2:18" s="177" customFormat="1" ht="18.75">
      <c r="B39" s="194"/>
      <c r="C39" s="247" t="s">
        <v>532</v>
      </c>
      <c r="D39" s="236">
        <v>6</v>
      </c>
      <c r="E39" s="236">
        <v>0.218</v>
      </c>
      <c r="F39" s="236">
        <v>0.1134</v>
      </c>
      <c r="G39" s="236">
        <v>0</v>
      </c>
      <c r="H39" s="236">
        <v>0</v>
      </c>
      <c r="I39" s="238">
        <v>0.94099999999999995</v>
      </c>
      <c r="J39" s="239">
        <v>0.95499999999999996</v>
      </c>
      <c r="K39" s="239">
        <v>0</v>
      </c>
      <c r="L39" s="239">
        <v>0</v>
      </c>
      <c r="M39" s="239">
        <v>0.625</v>
      </c>
      <c r="N39" s="239">
        <v>0</v>
      </c>
      <c r="O39" s="239">
        <v>0.87390000000000001</v>
      </c>
      <c r="P39" s="239">
        <v>0.8387</v>
      </c>
      <c r="Q39" s="250">
        <v>0.9456</v>
      </c>
      <c r="R39" s="233"/>
    </row>
    <row r="40" spans="2:18" s="177" customFormat="1" ht="18.75">
      <c r="B40" s="194"/>
      <c r="C40" s="247" t="s">
        <v>532</v>
      </c>
      <c r="D40" s="236">
        <v>7</v>
      </c>
      <c r="E40" s="236">
        <v>0.16700000000000001</v>
      </c>
      <c r="F40" s="236">
        <v>0</v>
      </c>
      <c r="G40" s="236">
        <v>3.5200000000000002E-2</v>
      </c>
      <c r="H40" s="236">
        <v>0</v>
      </c>
      <c r="I40" s="239">
        <v>0.94099999999999995</v>
      </c>
      <c r="J40" s="239">
        <v>0.99019999999999997</v>
      </c>
      <c r="K40" s="239">
        <v>0</v>
      </c>
      <c r="L40" s="239">
        <v>8.0799999999999997E-2</v>
      </c>
      <c r="M40" s="239">
        <v>0</v>
      </c>
      <c r="N40" s="239">
        <v>0</v>
      </c>
      <c r="O40" s="239">
        <v>0.95469999999999999</v>
      </c>
      <c r="P40" s="239">
        <v>0.8387</v>
      </c>
      <c r="Q40" s="250">
        <v>0.9456</v>
      </c>
      <c r="R40" s="233"/>
    </row>
    <row r="41" spans="2:18" s="177" customFormat="1" ht="18.75">
      <c r="B41" s="194"/>
      <c r="C41" s="247" t="s">
        <v>532</v>
      </c>
      <c r="D41" s="236">
        <v>8</v>
      </c>
      <c r="E41" s="236">
        <v>0.127</v>
      </c>
      <c r="F41" s="236">
        <v>0</v>
      </c>
      <c r="G41" s="236">
        <v>0</v>
      </c>
      <c r="H41" s="236">
        <v>0</v>
      </c>
      <c r="I41" s="239">
        <v>0.94099999999999995</v>
      </c>
      <c r="J41" s="239">
        <v>0.99019999999999997</v>
      </c>
      <c r="K41" s="239">
        <v>0</v>
      </c>
      <c r="L41" s="239">
        <v>0</v>
      </c>
      <c r="M41" s="239">
        <v>0</v>
      </c>
      <c r="N41" s="239">
        <v>4.1500000000000002E-2</v>
      </c>
      <c r="O41" s="239">
        <v>0.95469999999999999</v>
      </c>
      <c r="P41" s="239">
        <v>0.8387</v>
      </c>
      <c r="Q41" s="250">
        <v>0.98709999999999998</v>
      </c>
      <c r="R41" s="233"/>
    </row>
    <row r="42" spans="2:18" s="177" customFormat="1" ht="18.75">
      <c r="B42" s="194"/>
      <c r="C42" s="247" t="s">
        <v>532</v>
      </c>
      <c r="D42" s="236">
        <v>9</v>
      </c>
      <c r="E42" s="236">
        <v>0.122</v>
      </c>
      <c r="F42" s="236">
        <v>0</v>
      </c>
      <c r="G42" s="236">
        <v>9.7999999999999997E-3</v>
      </c>
      <c r="H42" s="236">
        <v>0</v>
      </c>
      <c r="I42" s="239">
        <v>0.94099999999999995</v>
      </c>
      <c r="J42" s="239">
        <v>1</v>
      </c>
      <c r="K42" s="239">
        <v>0</v>
      </c>
      <c r="L42" s="239">
        <v>4.53E-2</v>
      </c>
      <c r="M42" s="239">
        <v>0</v>
      </c>
      <c r="N42" s="239">
        <v>0</v>
      </c>
      <c r="O42" s="239">
        <v>1</v>
      </c>
      <c r="P42" s="239">
        <v>0.8387</v>
      </c>
      <c r="Q42" s="250">
        <v>0.98709999999999998</v>
      </c>
      <c r="R42" s="233"/>
    </row>
    <row r="43" spans="2:18" s="177" customFormat="1" ht="18.75">
      <c r="B43" s="194"/>
      <c r="C43" s="247" t="s">
        <v>532</v>
      </c>
      <c r="D43" s="236">
        <v>10</v>
      </c>
      <c r="E43" s="236">
        <v>0.11600000000000001</v>
      </c>
      <c r="F43" s="236">
        <v>4.48E-2</v>
      </c>
      <c r="G43" s="236">
        <v>0</v>
      </c>
      <c r="H43" s="236">
        <v>0</v>
      </c>
      <c r="I43" s="239">
        <v>0.98580000000000001</v>
      </c>
      <c r="J43" s="239">
        <v>1</v>
      </c>
      <c r="K43" s="239">
        <v>0</v>
      </c>
      <c r="L43" s="239">
        <v>0</v>
      </c>
      <c r="M43" s="239">
        <v>0.10580000000000001</v>
      </c>
      <c r="N43" s="239">
        <v>0</v>
      </c>
      <c r="O43" s="239">
        <v>1</v>
      </c>
      <c r="P43" s="239">
        <v>0.94450000000000001</v>
      </c>
      <c r="Q43" s="250">
        <v>0.98709999999999998</v>
      </c>
      <c r="R43" s="233"/>
    </row>
    <row r="44" spans="2:18" s="177" customFormat="1" ht="18.75">
      <c r="B44" s="194"/>
      <c r="C44" s="247" t="s">
        <v>532</v>
      </c>
      <c r="D44" s="236">
        <v>11</v>
      </c>
      <c r="E44" s="236">
        <v>8.8999999999999996E-2</v>
      </c>
      <c r="F44" s="236">
        <v>0</v>
      </c>
      <c r="G44" s="236">
        <v>0</v>
      </c>
      <c r="H44" s="236">
        <v>0</v>
      </c>
      <c r="I44" s="239">
        <v>0.98580000000000001</v>
      </c>
      <c r="J44" s="239">
        <v>1</v>
      </c>
      <c r="K44" s="239">
        <v>0</v>
      </c>
      <c r="L44" s="239">
        <v>0</v>
      </c>
      <c r="M44" s="239">
        <v>0</v>
      </c>
      <c r="N44" s="239">
        <v>1.29E-2</v>
      </c>
      <c r="O44" s="239">
        <v>1</v>
      </c>
      <c r="P44" s="239">
        <v>0.94450000000000001</v>
      </c>
      <c r="Q44" s="250">
        <v>1</v>
      </c>
      <c r="R44" s="233"/>
    </row>
    <row r="45" spans="2:18" s="177" customFormat="1" ht="19.5" thickBot="1">
      <c r="B45" s="194"/>
      <c r="C45" s="251" t="s">
        <v>532</v>
      </c>
      <c r="D45" s="252">
        <v>12</v>
      </c>
      <c r="E45" s="252">
        <v>7.9000000000000001E-2</v>
      </c>
      <c r="F45" s="252">
        <v>1.4200000000000001E-2</v>
      </c>
      <c r="G45" s="252">
        <v>0</v>
      </c>
      <c r="H45" s="252">
        <v>0</v>
      </c>
      <c r="I45" s="253">
        <v>1</v>
      </c>
      <c r="J45" s="253">
        <v>1</v>
      </c>
      <c r="K45" s="253">
        <v>0</v>
      </c>
      <c r="L45" s="253">
        <v>0</v>
      </c>
      <c r="M45" s="253">
        <v>5.5500000000000001E-2</v>
      </c>
      <c r="N45" s="253">
        <v>0</v>
      </c>
      <c r="O45" s="253">
        <v>1</v>
      </c>
      <c r="P45" s="253">
        <v>1</v>
      </c>
      <c r="Q45" s="254">
        <v>1</v>
      </c>
      <c r="R45" s="233"/>
    </row>
    <row r="46" spans="2:18" s="177" customFormat="1" ht="18.75">
      <c r="B46" s="194"/>
      <c r="C46" s="177" t="s">
        <v>533</v>
      </c>
      <c r="J46" s="233"/>
      <c r="K46" s="233"/>
      <c r="L46" s="233"/>
      <c r="M46" s="233"/>
      <c r="N46" s="233"/>
      <c r="O46" s="233"/>
      <c r="P46" s="233"/>
      <c r="Q46" s="233"/>
      <c r="R46" s="233"/>
    </row>
    <row r="47" spans="2:18" s="177" customFormat="1" ht="18.75">
      <c r="B47" s="194"/>
    </row>
    <row r="48" spans="2:18" s="60" customFormat="1" ht="19.5" thickBot="1">
      <c r="B48" s="255"/>
    </row>
    <row r="49" spans="2:12" s="177" customFormat="1" ht="18.75">
      <c r="B49" s="194"/>
    </row>
    <row r="50" spans="2:12" s="177" customFormat="1" ht="18.75">
      <c r="B50" s="194">
        <v>2</v>
      </c>
      <c r="C50" s="195" t="s">
        <v>535</v>
      </c>
    </row>
    <row r="51" spans="2:12" s="177" customFormat="1" ht="18.75">
      <c r="B51" s="231" t="s">
        <v>114</v>
      </c>
      <c r="C51" s="232" t="s">
        <v>536</v>
      </c>
    </row>
    <row r="52" spans="2:12" s="177" customFormat="1" ht="19.5">
      <c r="B52" s="194"/>
      <c r="C52" s="232" t="s">
        <v>537</v>
      </c>
      <c r="D52" s="232"/>
      <c r="E52" s="177" t="s">
        <v>538</v>
      </c>
    </row>
    <row r="53" spans="2:12" s="177" customFormat="1" ht="19.5">
      <c r="B53" s="194"/>
      <c r="C53" s="232" t="s">
        <v>539</v>
      </c>
      <c r="D53" s="232"/>
      <c r="E53" s="232" t="s">
        <v>540</v>
      </c>
    </row>
    <row r="54" spans="2:12" s="258" customFormat="1">
      <c r="B54" s="196">
        <v>2.1</v>
      </c>
      <c r="C54" s="189" t="s">
        <v>546</v>
      </c>
    </row>
    <row r="55" spans="2:12" s="177" customFormat="1" ht="18.75">
      <c r="B55" s="194"/>
      <c r="C55" s="133" t="s">
        <v>542</v>
      </c>
      <c r="D55" s="232"/>
      <c r="E55" s="232"/>
      <c r="F55" s="232"/>
      <c r="G55" s="232"/>
      <c r="H55" s="232"/>
      <c r="I55" s="232"/>
      <c r="J55" s="232"/>
      <c r="K55" s="232"/>
      <c r="L55" s="232"/>
    </row>
    <row r="56" spans="2:12" s="177" customFormat="1" ht="18.75">
      <c r="B56" s="194"/>
      <c r="C56" s="256" t="s">
        <v>543</v>
      </c>
      <c r="D56" s="259"/>
      <c r="E56" s="259"/>
      <c r="F56" s="259"/>
    </row>
    <row r="57" spans="2:12" s="257" customFormat="1" ht="18.75">
      <c r="B57" s="194"/>
      <c r="C57" s="234" t="s">
        <v>198</v>
      </c>
      <c r="D57" s="234" t="s">
        <v>232</v>
      </c>
      <c r="E57" s="234" t="s">
        <v>233</v>
      </c>
      <c r="F57" s="234" t="s">
        <v>522</v>
      </c>
    </row>
    <row r="58" spans="2:12" s="257" customFormat="1" ht="18.75">
      <c r="B58" s="194"/>
      <c r="C58" s="235"/>
      <c r="D58" s="235" t="s">
        <v>210</v>
      </c>
      <c r="E58" s="235" t="s">
        <v>210</v>
      </c>
      <c r="F58" s="235" t="s">
        <v>210</v>
      </c>
    </row>
    <row r="59" spans="2:12" s="257" customFormat="1" ht="18.75">
      <c r="B59" s="194"/>
      <c r="C59" s="236" t="s">
        <v>267</v>
      </c>
      <c r="D59" s="236">
        <v>50025.66</v>
      </c>
      <c r="E59" s="236">
        <v>50025.66</v>
      </c>
      <c r="F59" s="236">
        <v>0</v>
      </c>
    </row>
    <row r="60" spans="2:12" s="257" customFormat="1" ht="18.75">
      <c r="B60" s="194"/>
      <c r="C60" s="236" t="s">
        <v>268</v>
      </c>
      <c r="D60" s="236">
        <v>55792.31</v>
      </c>
      <c r="E60" s="236">
        <v>55792.31</v>
      </c>
      <c r="F60" s="236">
        <v>0</v>
      </c>
    </row>
    <row r="61" spans="2:12" s="177" customFormat="1" ht="18.75">
      <c r="B61" s="194"/>
      <c r="C61" s="236" t="s">
        <v>237</v>
      </c>
      <c r="D61" s="236">
        <v>55792.31</v>
      </c>
      <c r="E61" s="236">
        <v>55792.31</v>
      </c>
      <c r="F61" s="236">
        <v>0</v>
      </c>
    </row>
    <row r="62" spans="2:12" s="232" customFormat="1" ht="18.75">
      <c r="B62" s="194"/>
      <c r="C62" s="236" t="s">
        <v>269</v>
      </c>
      <c r="D62" s="236">
        <v>55792.31</v>
      </c>
      <c r="E62" s="236">
        <v>55792.31</v>
      </c>
      <c r="F62" s="236">
        <v>0</v>
      </c>
    </row>
    <row r="63" spans="2:12" s="232" customFormat="1" ht="18.75">
      <c r="B63" s="194"/>
      <c r="C63" s="236" t="s">
        <v>544</v>
      </c>
      <c r="D63" s="236">
        <v>5766.65</v>
      </c>
      <c r="E63" s="236">
        <v>5766.65</v>
      </c>
      <c r="F63" s="236">
        <v>0</v>
      </c>
    </row>
    <row r="64" spans="2:12" s="232" customFormat="1" ht="21">
      <c r="B64" s="194"/>
      <c r="C64" s="260" t="s">
        <v>545</v>
      </c>
      <c r="D64" s="146">
        <f>SUM(D59:D63)</f>
        <v>223169.24</v>
      </c>
      <c r="E64" s="146"/>
    </row>
    <row r="65" spans="2:10" s="177" customFormat="1">
      <c r="B65" s="196">
        <v>2.2000000000000002</v>
      </c>
      <c r="C65" s="189" t="s">
        <v>574</v>
      </c>
      <c r="D65" s="232"/>
      <c r="E65" s="232"/>
      <c r="F65" s="232"/>
    </row>
    <row r="66" spans="2:10" s="232" customFormat="1" ht="18.75">
      <c r="B66" s="194"/>
      <c r="C66" s="133" t="s">
        <v>547</v>
      </c>
    </row>
    <row r="67" spans="2:10" s="177" customFormat="1" ht="18.75">
      <c r="B67" s="194"/>
      <c r="C67" s="256" t="s">
        <v>548</v>
      </c>
      <c r="D67" s="259"/>
      <c r="E67" s="259"/>
      <c r="F67" s="259"/>
      <c r="G67" s="259"/>
      <c r="H67" s="259"/>
      <c r="I67" s="259"/>
    </row>
    <row r="68" spans="2:10" s="177" customFormat="1" ht="18.75">
      <c r="B68" s="194"/>
      <c r="C68" s="234" t="s">
        <v>519</v>
      </c>
      <c r="D68" s="234" t="s">
        <v>520</v>
      </c>
      <c r="E68" s="234" t="s">
        <v>521</v>
      </c>
      <c r="F68" s="234" t="s">
        <v>232</v>
      </c>
      <c r="G68" s="234" t="s">
        <v>233</v>
      </c>
      <c r="H68" s="234" t="s">
        <v>522</v>
      </c>
      <c r="I68" s="234" t="s">
        <v>234</v>
      </c>
    </row>
    <row r="69" spans="2:10" s="177" customFormat="1" ht="18.75">
      <c r="B69" s="194"/>
      <c r="C69" s="235"/>
      <c r="D69" s="235"/>
      <c r="E69" s="235" t="s">
        <v>531</v>
      </c>
      <c r="F69" s="235"/>
      <c r="G69" s="235"/>
      <c r="H69" s="235"/>
      <c r="I69" s="235"/>
    </row>
    <row r="70" spans="2:10" s="177" customFormat="1" ht="18.75">
      <c r="B70" s="194"/>
      <c r="C70" s="227" t="s">
        <v>532</v>
      </c>
      <c r="D70" s="227">
        <v>1</v>
      </c>
      <c r="E70" s="227">
        <v>0.89500000000000002</v>
      </c>
      <c r="F70" s="227">
        <v>0</v>
      </c>
      <c r="G70" s="262">
        <v>1</v>
      </c>
      <c r="H70" s="227">
        <v>0</v>
      </c>
      <c r="I70" s="227">
        <v>0</v>
      </c>
      <c r="J70" s="264" t="s">
        <v>549</v>
      </c>
    </row>
    <row r="71" spans="2:10" s="177" customFormat="1" ht="18.75">
      <c r="B71" s="194"/>
      <c r="C71" s="227" t="s">
        <v>532</v>
      </c>
      <c r="D71" s="227">
        <v>2</v>
      </c>
      <c r="E71" s="227">
        <v>0.74299999999999999</v>
      </c>
      <c r="F71" s="227">
        <v>0</v>
      </c>
      <c r="G71" s="227">
        <v>0</v>
      </c>
      <c r="H71" s="227">
        <v>0</v>
      </c>
      <c r="I71" s="262">
        <v>1</v>
      </c>
      <c r="J71" s="265" t="s">
        <v>551</v>
      </c>
    </row>
    <row r="72" spans="2:10" s="177" customFormat="1" ht="18.75">
      <c r="B72" s="194"/>
      <c r="C72" s="227" t="s">
        <v>532</v>
      </c>
      <c r="D72" s="227">
        <v>3</v>
      </c>
      <c r="E72" s="227">
        <v>0.71899999999999997</v>
      </c>
      <c r="F72" s="262">
        <v>1</v>
      </c>
      <c r="G72" s="227">
        <v>0</v>
      </c>
      <c r="H72" s="227">
        <v>0</v>
      </c>
      <c r="I72" s="227">
        <v>0</v>
      </c>
      <c r="J72" s="146" t="s">
        <v>550</v>
      </c>
    </row>
    <row r="73" spans="2:10" s="177" customFormat="1" ht="18.75">
      <c r="B73" s="194"/>
      <c r="C73" s="227" t="s">
        <v>532</v>
      </c>
      <c r="D73" s="227">
        <v>4</v>
      </c>
      <c r="E73" s="227">
        <v>0.28599999999999998</v>
      </c>
      <c r="F73" s="227">
        <v>0</v>
      </c>
      <c r="G73" s="227">
        <v>1</v>
      </c>
      <c r="H73" s="227">
        <v>0</v>
      </c>
      <c r="I73" s="227">
        <v>0</v>
      </c>
    </row>
    <row r="74" spans="2:10" s="177" customFormat="1" ht="18.75">
      <c r="B74" s="194"/>
      <c r="C74" s="227" t="s">
        <v>532</v>
      </c>
      <c r="D74" s="227">
        <v>5</v>
      </c>
      <c r="E74" s="227">
        <v>0.23100000000000001</v>
      </c>
      <c r="F74" s="227">
        <v>0</v>
      </c>
      <c r="G74" s="227">
        <v>0</v>
      </c>
      <c r="H74" s="227">
        <v>0</v>
      </c>
      <c r="I74" s="227">
        <v>1</v>
      </c>
    </row>
    <row r="75" spans="2:10" s="177" customFormat="1" ht="18.75">
      <c r="B75" s="194"/>
      <c r="C75" s="227" t="s">
        <v>532</v>
      </c>
      <c r="D75" s="227">
        <v>6</v>
      </c>
      <c r="E75" s="227">
        <v>0.218</v>
      </c>
      <c r="F75" s="227">
        <v>1</v>
      </c>
      <c r="G75" s="227">
        <v>0</v>
      </c>
      <c r="H75" s="227">
        <v>0</v>
      </c>
      <c r="I75" s="227">
        <v>0</v>
      </c>
    </row>
    <row r="76" spans="2:10" s="177" customFormat="1" ht="18.75">
      <c r="B76" s="194"/>
      <c r="C76" s="227" t="s">
        <v>532</v>
      </c>
      <c r="D76" s="227">
        <v>7</v>
      </c>
      <c r="E76" s="227">
        <v>0.16700000000000001</v>
      </c>
      <c r="F76" s="227">
        <v>0</v>
      </c>
      <c r="G76" s="227">
        <v>1</v>
      </c>
      <c r="H76" s="227">
        <v>0</v>
      </c>
      <c r="I76" s="227">
        <v>0</v>
      </c>
    </row>
    <row r="77" spans="2:10" s="177" customFormat="1" ht="18.75">
      <c r="B77" s="194"/>
      <c r="C77" s="227" t="s">
        <v>532</v>
      </c>
      <c r="D77" s="227">
        <v>8</v>
      </c>
      <c r="E77" s="227">
        <v>0.127</v>
      </c>
      <c r="F77" s="227">
        <v>0</v>
      </c>
      <c r="G77" s="227">
        <v>0</v>
      </c>
      <c r="H77" s="227">
        <v>0</v>
      </c>
      <c r="I77" s="227">
        <v>1</v>
      </c>
    </row>
    <row r="78" spans="2:10" s="177" customFormat="1" ht="18.75">
      <c r="B78" s="194"/>
      <c r="C78" s="227" t="s">
        <v>532</v>
      </c>
      <c r="D78" s="227">
        <v>9</v>
      </c>
      <c r="E78" s="227">
        <v>0.122</v>
      </c>
      <c r="F78" s="227">
        <v>0</v>
      </c>
      <c r="G78" s="227">
        <v>1</v>
      </c>
      <c r="H78" s="227">
        <v>0</v>
      </c>
      <c r="I78" s="227">
        <v>0</v>
      </c>
    </row>
    <row r="79" spans="2:10" s="177" customFormat="1" ht="18.75">
      <c r="B79" s="194"/>
      <c r="C79" s="227" t="s">
        <v>532</v>
      </c>
      <c r="D79" s="227">
        <v>10</v>
      </c>
      <c r="E79" s="227">
        <v>0.11600000000000001</v>
      </c>
      <c r="F79" s="227">
        <v>1</v>
      </c>
      <c r="G79" s="227">
        <v>0</v>
      </c>
      <c r="H79" s="227">
        <v>0</v>
      </c>
      <c r="I79" s="227">
        <v>0</v>
      </c>
    </row>
    <row r="80" spans="2:10" s="177" customFormat="1" ht="18.75">
      <c r="B80" s="194"/>
      <c r="C80" s="227" t="s">
        <v>532</v>
      </c>
      <c r="D80" s="227">
        <v>11</v>
      </c>
      <c r="E80" s="227">
        <v>8.8999999999999996E-2</v>
      </c>
      <c r="F80" s="227">
        <v>0</v>
      </c>
      <c r="G80" s="227">
        <v>0</v>
      </c>
      <c r="H80" s="227">
        <v>0</v>
      </c>
      <c r="I80" s="227">
        <v>1</v>
      </c>
    </row>
    <row r="81" spans="2:14" s="177" customFormat="1" ht="18.75">
      <c r="B81" s="194"/>
      <c r="C81" s="227" t="s">
        <v>532</v>
      </c>
      <c r="D81" s="227">
        <v>12</v>
      </c>
      <c r="E81" s="227">
        <v>7.9000000000000001E-2</v>
      </c>
      <c r="F81" s="227">
        <v>1</v>
      </c>
      <c r="G81" s="227">
        <v>0</v>
      </c>
      <c r="H81" s="227">
        <v>0</v>
      </c>
      <c r="I81" s="227">
        <v>0</v>
      </c>
    </row>
    <row r="82" spans="2:14" s="177" customFormat="1" ht="18.75">
      <c r="B82" s="194"/>
    </row>
    <row r="83" spans="2:14" s="177" customFormat="1">
      <c r="B83" s="196">
        <v>2.2999999999999998</v>
      </c>
      <c r="C83" s="189" t="s">
        <v>575</v>
      </c>
    </row>
    <row r="84" spans="2:14" s="261" customFormat="1">
      <c r="B84" s="196" t="s">
        <v>114</v>
      </c>
      <c r="C84" s="263" t="s">
        <v>552</v>
      </c>
    </row>
    <row r="85" spans="2:14" s="261" customFormat="1">
      <c r="B85" s="196"/>
      <c r="C85" s="263" t="s">
        <v>553</v>
      </c>
    </row>
    <row r="86" spans="2:14" s="177" customFormat="1" ht="18.75">
      <c r="B86" s="194"/>
      <c r="C86" s="133" t="s">
        <v>541</v>
      </c>
    </row>
    <row r="87" spans="2:14" s="177" customFormat="1" ht="18.75">
      <c r="B87" s="194"/>
      <c r="C87" s="256" t="s">
        <v>554</v>
      </c>
      <c r="D87" s="259"/>
      <c r="E87" s="259"/>
      <c r="F87" s="259"/>
      <c r="G87" s="259"/>
      <c r="H87" s="259"/>
      <c r="I87" s="259"/>
      <c r="J87" s="259"/>
      <c r="K87" s="259"/>
      <c r="L87" s="259"/>
      <c r="M87" s="259"/>
    </row>
    <row r="88" spans="2:14" s="177" customFormat="1" ht="30.75">
      <c r="B88" s="194"/>
      <c r="C88" s="276" t="s">
        <v>555</v>
      </c>
      <c r="D88" s="234" t="s">
        <v>556</v>
      </c>
      <c r="E88" s="234" t="s">
        <v>520</v>
      </c>
      <c r="F88" s="234" t="s">
        <v>521</v>
      </c>
      <c r="G88" s="234" t="s">
        <v>557</v>
      </c>
      <c r="H88" s="234" t="s">
        <v>558</v>
      </c>
      <c r="I88" s="234" t="s">
        <v>559</v>
      </c>
      <c r="J88" s="234" t="s">
        <v>560</v>
      </c>
      <c r="K88" s="234" t="s">
        <v>561</v>
      </c>
      <c r="L88" s="234" t="s">
        <v>562</v>
      </c>
      <c r="M88" s="234" t="s">
        <v>563</v>
      </c>
    </row>
    <row r="89" spans="2:14" s="177" customFormat="1" ht="18.75">
      <c r="B89" s="194"/>
      <c r="C89" s="235"/>
      <c r="D89" s="235"/>
      <c r="E89" s="235"/>
      <c r="F89" s="235" t="s">
        <v>531</v>
      </c>
      <c r="G89" s="235"/>
      <c r="H89" s="235" t="s">
        <v>564</v>
      </c>
      <c r="I89" s="235" t="s">
        <v>564</v>
      </c>
      <c r="J89" s="235" t="s">
        <v>564</v>
      </c>
      <c r="K89" s="235" t="s">
        <v>235</v>
      </c>
      <c r="L89" s="235" t="s">
        <v>235</v>
      </c>
      <c r="M89" s="235" t="s">
        <v>235</v>
      </c>
    </row>
    <row r="90" spans="2:14" s="177" customFormat="1" ht="19.5">
      <c r="B90" s="194"/>
      <c r="C90" s="236" t="s">
        <v>565</v>
      </c>
      <c r="D90" s="236" t="s">
        <v>532</v>
      </c>
      <c r="E90" s="236">
        <v>1</v>
      </c>
      <c r="F90" s="236">
        <v>0.89500000000000002</v>
      </c>
      <c r="G90" s="236">
        <v>0.05</v>
      </c>
      <c r="H90" s="267">
        <v>3352.62</v>
      </c>
      <c r="I90" s="236">
        <v>0</v>
      </c>
      <c r="J90" s="236">
        <v>0</v>
      </c>
      <c r="K90" s="236">
        <v>0</v>
      </c>
      <c r="L90" s="236">
        <v>0</v>
      </c>
      <c r="M90" s="236">
        <v>0</v>
      </c>
      <c r="N90" s="266" t="s">
        <v>567</v>
      </c>
    </row>
    <row r="91" spans="2:14" s="177" customFormat="1" ht="18.75">
      <c r="B91" s="194"/>
      <c r="C91" s="236" t="s">
        <v>565</v>
      </c>
      <c r="D91" s="236" t="s">
        <v>532</v>
      </c>
      <c r="E91" s="236">
        <v>2</v>
      </c>
      <c r="F91" s="236">
        <v>0.74299999999999999</v>
      </c>
      <c r="G91" s="236">
        <v>0.05</v>
      </c>
      <c r="H91" s="236">
        <v>3978.08</v>
      </c>
      <c r="I91" s="236">
        <v>0</v>
      </c>
      <c r="J91" s="236">
        <v>0</v>
      </c>
      <c r="K91" s="236">
        <v>7.1200000000000004E-12</v>
      </c>
      <c r="L91" s="236">
        <v>0</v>
      </c>
      <c r="M91" s="236">
        <v>0</v>
      </c>
    </row>
    <row r="92" spans="2:14" s="177" customFormat="1" ht="19.5">
      <c r="B92" s="194"/>
      <c r="C92" s="236" t="s">
        <v>565</v>
      </c>
      <c r="D92" s="236" t="s">
        <v>532</v>
      </c>
      <c r="E92" s="236">
        <v>3</v>
      </c>
      <c r="F92" s="236">
        <v>0.71899999999999997</v>
      </c>
      <c r="G92" s="236">
        <v>0.05</v>
      </c>
      <c r="H92" s="267">
        <v>4164.8500000000004</v>
      </c>
      <c r="I92" s="236">
        <v>0</v>
      </c>
      <c r="J92" s="236">
        <v>0</v>
      </c>
      <c r="K92" s="236">
        <v>-731.80200000000002</v>
      </c>
      <c r="L92" s="236">
        <v>0</v>
      </c>
      <c r="M92" s="236">
        <v>0</v>
      </c>
      <c r="N92" s="266" t="s">
        <v>568</v>
      </c>
    </row>
    <row r="93" spans="2:14" s="177" customFormat="1" ht="18.75">
      <c r="B93" s="194"/>
      <c r="C93" s="236" t="s">
        <v>565</v>
      </c>
      <c r="D93" s="236" t="s">
        <v>532</v>
      </c>
      <c r="E93" s="236">
        <v>4</v>
      </c>
      <c r="F93" s="236">
        <v>0.28599999999999998</v>
      </c>
      <c r="G93" s="236">
        <v>0.05</v>
      </c>
      <c r="H93" s="236">
        <v>5883.99</v>
      </c>
      <c r="I93" s="236">
        <v>0</v>
      </c>
      <c r="J93" s="236">
        <v>0</v>
      </c>
      <c r="K93" s="236">
        <v>0</v>
      </c>
      <c r="L93" s="236">
        <v>0</v>
      </c>
      <c r="M93" s="236">
        <v>0</v>
      </c>
    </row>
    <row r="94" spans="2:14" s="177" customFormat="1" ht="18.75">
      <c r="B94" s="194"/>
      <c r="C94" s="236" t="s">
        <v>565</v>
      </c>
      <c r="D94" s="236" t="s">
        <v>532</v>
      </c>
      <c r="E94" s="236">
        <v>5</v>
      </c>
      <c r="F94" s="236">
        <v>0.23100000000000001</v>
      </c>
      <c r="G94" s="236">
        <v>0.05</v>
      </c>
      <c r="H94" s="236">
        <v>5883.99</v>
      </c>
      <c r="I94" s="236">
        <v>0</v>
      </c>
      <c r="J94" s="236">
        <v>0</v>
      </c>
      <c r="K94" s="236">
        <v>0</v>
      </c>
      <c r="L94" s="236">
        <v>0</v>
      </c>
      <c r="M94" s="236">
        <v>0</v>
      </c>
    </row>
    <row r="95" spans="2:14" s="177" customFormat="1" ht="18.75">
      <c r="B95" s="194"/>
      <c r="C95" s="236" t="s">
        <v>565</v>
      </c>
      <c r="D95" s="236" t="s">
        <v>532</v>
      </c>
      <c r="E95" s="236">
        <v>6</v>
      </c>
      <c r="F95" s="236">
        <v>0.218</v>
      </c>
      <c r="G95" s="236">
        <v>0.05</v>
      </c>
      <c r="H95" s="236">
        <v>5883.99</v>
      </c>
      <c r="I95" s="236">
        <v>0</v>
      </c>
      <c r="J95" s="236">
        <v>0</v>
      </c>
      <c r="K95" s="236">
        <v>-35.198999999999998</v>
      </c>
      <c r="L95" s="236">
        <v>0</v>
      </c>
      <c r="M95" s="236">
        <v>0</v>
      </c>
    </row>
    <row r="96" spans="2:14" s="177" customFormat="1" ht="18.75">
      <c r="B96" s="194"/>
      <c r="C96" s="236" t="s">
        <v>565</v>
      </c>
      <c r="D96" s="236" t="s">
        <v>532</v>
      </c>
      <c r="E96" s="236">
        <v>7</v>
      </c>
      <c r="F96" s="236">
        <v>0.16700000000000001</v>
      </c>
      <c r="G96" s="236">
        <v>0.05</v>
      </c>
      <c r="H96" s="236">
        <v>5883.99</v>
      </c>
      <c r="I96" s="236">
        <v>0</v>
      </c>
      <c r="J96" s="236">
        <v>0</v>
      </c>
      <c r="K96" s="236">
        <v>0</v>
      </c>
      <c r="L96" s="236">
        <v>0</v>
      </c>
      <c r="M96" s="236">
        <v>0</v>
      </c>
    </row>
    <row r="97" spans="2:17" s="177" customFormat="1" ht="18.75">
      <c r="B97" s="194"/>
      <c r="C97" s="236" t="s">
        <v>565</v>
      </c>
      <c r="D97" s="236" t="s">
        <v>532</v>
      </c>
      <c r="E97" s="236">
        <v>8</v>
      </c>
      <c r="F97" s="236">
        <v>0.127</v>
      </c>
      <c r="G97" s="236">
        <v>0.05</v>
      </c>
      <c r="H97" s="236">
        <v>5464.98</v>
      </c>
      <c r="I97" s="236">
        <v>0</v>
      </c>
      <c r="J97" s="236">
        <v>0</v>
      </c>
      <c r="K97" s="236">
        <v>0</v>
      </c>
      <c r="L97" s="236">
        <v>0</v>
      </c>
      <c r="M97" s="236">
        <v>0</v>
      </c>
    </row>
    <row r="98" spans="2:17" s="177" customFormat="1" ht="18.75">
      <c r="B98" s="194"/>
      <c r="C98" s="236" t="s">
        <v>565</v>
      </c>
      <c r="D98" s="236" t="s">
        <v>532</v>
      </c>
      <c r="E98" s="236">
        <v>9</v>
      </c>
      <c r="F98" s="236">
        <v>0.122</v>
      </c>
      <c r="G98" s="236">
        <v>0.05</v>
      </c>
      <c r="H98" s="236">
        <v>5377.01</v>
      </c>
      <c r="I98" s="236">
        <v>0</v>
      </c>
      <c r="J98" s="236">
        <v>0</v>
      </c>
      <c r="K98" s="236">
        <v>0</v>
      </c>
      <c r="L98" s="236">
        <v>0</v>
      </c>
      <c r="M98" s="236">
        <v>0</v>
      </c>
    </row>
    <row r="99" spans="2:17" s="177" customFormat="1" ht="18.75">
      <c r="B99" s="194"/>
      <c r="C99" s="236" t="s">
        <v>565</v>
      </c>
      <c r="D99" s="236" t="s">
        <v>532</v>
      </c>
      <c r="E99" s="236">
        <v>10</v>
      </c>
      <c r="F99" s="236">
        <v>0.11600000000000001</v>
      </c>
      <c r="G99" s="236">
        <v>0.05</v>
      </c>
      <c r="H99" s="236">
        <v>5265.48</v>
      </c>
      <c r="I99" s="236">
        <v>0</v>
      </c>
      <c r="J99" s="236">
        <v>0</v>
      </c>
      <c r="K99" s="236">
        <v>-5.6219999999999999</v>
      </c>
      <c r="L99" s="236">
        <v>0</v>
      </c>
      <c r="M99" s="236">
        <v>0</v>
      </c>
    </row>
    <row r="100" spans="2:17" s="177" customFormat="1" ht="18.75">
      <c r="B100" s="194"/>
      <c r="C100" s="236" t="s">
        <v>565</v>
      </c>
      <c r="D100" s="236" t="s">
        <v>532</v>
      </c>
      <c r="E100" s="236">
        <v>11</v>
      </c>
      <c r="F100" s="236">
        <v>8.8999999999999996E-2</v>
      </c>
      <c r="G100" s="236">
        <v>0.05</v>
      </c>
      <c r="H100" s="236">
        <v>4766.88</v>
      </c>
      <c r="I100" s="236">
        <v>0</v>
      </c>
      <c r="J100" s="236">
        <v>0</v>
      </c>
      <c r="K100" s="236">
        <v>0</v>
      </c>
      <c r="L100" s="236">
        <v>0</v>
      </c>
      <c r="M100" s="236">
        <v>0</v>
      </c>
    </row>
    <row r="101" spans="2:17" s="177" customFormat="1" ht="18.75">
      <c r="B101" s="194"/>
      <c r="C101" s="236" t="s">
        <v>565</v>
      </c>
      <c r="D101" s="236" t="s">
        <v>532</v>
      </c>
      <c r="E101" s="236">
        <v>12</v>
      </c>
      <c r="F101" s="236">
        <v>7.9000000000000001E-2</v>
      </c>
      <c r="G101" s="236">
        <v>0.05</v>
      </c>
      <c r="H101" s="236">
        <v>4590.8900000000003</v>
      </c>
      <c r="I101" s="236">
        <v>0</v>
      </c>
      <c r="J101" s="236">
        <v>0</v>
      </c>
      <c r="K101" s="236">
        <v>-1.288</v>
      </c>
      <c r="L101" s="236">
        <v>0</v>
      </c>
      <c r="M101" s="236">
        <v>0</v>
      </c>
    </row>
    <row r="102" spans="2:17" s="177" customFormat="1" ht="18.75">
      <c r="B102" s="194"/>
    </row>
    <row r="103" spans="2:17" s="177" customFormat="1" ht="18.75">
      <c r="B103" s="194"/>
      <c r="C103" s="94" t="s">
        <v>566</v>
      </c>
    </row>
    <row r="104" spans="2:17" s="177" customFormat="1" ht="18.75">
      <c r="B104" s="194"/>
      <c r="C104" s="94" t="s">
        <v>569</v>
      </c>
      <c r="D104" s="94" t="s">
        <v>570</v>
      </c>
      <c r="G104" s="177">
        <f>H92*$D$64*10^-6</f>
        <v>929.4664092139999</v>
      </c>
      <c r="H104" s="177" t="s">
        <v>571</v>
      </c>
    </row>
    <row r="105" spans="2:17" s="177" customFormat="1" ht="18.75">
      <c r="B105" s="194"/>
      <c r="C105" s="94" t="s">
        <v>572</v>
      </c>
      <c r="D105" s="94" t="s">
        <v>573</v>
      </c>
      <c r="G105" s="266">
        <f>H90*$D$64*10^-6</f>
        <v>748.20165740879986</v>
      </c>
      <c r="H105" s="266" t="s">
        <v>571</v>
      </c>
    </row>
    <row r="106" spans="2:17" s="177" customFormat="1" ht="18.75">
      <c r="B106" s="194"/>
    </row>
    <row r="107" spans="2:17" s="177" customFormat="1">
      <c r="B107" s="196">
        <v>2.4</v>
      </c>
      <c r="C107" s="189" t="s">
        <v>576</v>
      </c>
    </row>
    <row r="108" spans="2:17" s="177" customFormat="1" ht="18.75">
      <c r="B108" s="194"/>
      <c r="C108" s="133" t="s">
        <v>517</v>
      </c>
      <c r="D108" s="266"/>
      <c r="E108" s="266"/>
      <c r="F108" s="266"/>
      <c r="G108" s="266"/>
      <c r="H108" s="266"/>
      <c r="I108" s="266"/>
      <c r="J108" s="266"/>
    </row>
    <row r="109" spans="2:17" s="177" customFormat="1" ht="18.75">
      <c r="B109" s="194"/>
      <c r="C109" s="256" t="s">
        <v>518</v>
      </c>
      <c r="D109" s="259"/>
      <c r="E109" s="259"/>
      <c r="F109" s="259"/>
      <c r="G109" s="259"/>
      <c r="H109" s="259"/>
      <c r="I109" s="259"/>
      <c r="J109" s="259"/>
      <c r="K109" s="259"/>
      <c r="L109" s="259"/>
      <c r="M109" s="259"/>
      <c r="N109" s="259"/>
      <c r="O109" s="259"/>
      <c r="P109" s="259"/>
      <c r="Q109" s="259"/>
    </row>
    <row r="110" spans="2:17" s="177" customFormat="1" ht="18.75">
      <c r="B110" s="194"/>
      <c r="C110" s="234" t="s">
        <v>519</v>
      </c>
      <c r="D110" s="234" t="s">
        <v>520</v>
      </c>
      <c r="E110" s="234" t="s">
        <v>521</v>
      </c>
      <c r="F110" s="234" t="s">
        <v>232</v>
      </c>
      <c r="G110" s="234" t="s">
        <v>233</v>
      </c>
      <c r="H110" s="234" t="s">
        <v>522</v>
      </c>
      <c r="I110" s="234" t="s">
        <v>523</v>
      </c>
      <c r="J110" s="234" t="s">
        <v>524</v>
      </c>
      <c r="K110" s="234" t="s">
        <v>525</v>
      </c>
      <c r="L110" s="234" t="s">
        <v>526</v>
      </c>
      <c r="M110" s="234" t="s">
        <v>527</v>
      </c>
      <c r="N110" s="234" t="s">
        <v>234</v>
      </c>
      <c r="O110" s="234" t="s">
        <v>528</v>
      </c>
      <c r="P110" s="234" t="s">
        <v>529</v>
      </c>
      <c r="Q110" s="234" t="s">
        <v>530</v>
      </c>
    </row>
    <row r="111" spans="2:17" s="177" customFormat="1" ht="18.75">
      <c r="B111" s="194"/>
      <c r="C111" s="235"/>
      <c r="D111" s="235"/>
      <c r="E111" s="235" t="s">
        <v>531</v>
      </c>
      <c r="F111" s="235"/>
      <c r="G111" s="235"/>
      <c r="H111" s="235"/>
      <c r="I111" s="235"/>
      <c r="J111" s="235"/>
      <c r="K111" s="235"/>
      <c r="L111" s="235"/>
      <c r="M111" s="235"/>
      <c r="N111" s="235"/>
      <c r="O111" s="235"/>
      <c r="P111" s="235"/>
      <c r="Q111" s="235"/>
    </row>
    <row r="112" spans="2:17" s="177" customFormat="1" ht="18.75">
      <c r="B112" s="194"/>
      <c r="C112" s="236" t="s">
        <v>532</v>
      </c>
      <c r="D112" s="236">
        <v>1</v>
      </c>
      <c r="E112" s="236">
        <v>0.89500000000000002</v>
      </c>
      <c r="F112" s="236">
        <v>0</v>
      </c>
      <c r="G112" s="267">
        <v>0.85329999999999995</v>
      </c>
      <c r="H112" s="236">
        <v>0</v>
      </c>
      <c r="I112" s="236">
        <v>0</v>
      </c>
      <c r="J112" s="236">
        <v>0.85329999999999995</v>
      </c>
      <c r="K112" s="236">
        <v>0</v>
      </c>
      <c r="L112" s="236">
        <v>0.18440000000000001</v>
      </c>
      <c r="M112" s="236">
        <v>0</v>
      </c>
      <c r="N112" s="236">
        <v>0</v>
      </c>
      <c r="O112" s="236">
        <v>0.18440000000000001</v>
      </c>
      <c r="P112" s="236">
        <v>0</v>
      </c>
      <c r="Q112" s="236">
        <v>0</v>
      </c>
    </row>
    <row r="113" spans="2:17" s="177" customFormat="1" ht="18.75">
      <c r="B113" s="194"/>
      <c r="C113" s="236" t="s">
        <v>532</v>
      </c>
      <c r="D113" s="236">
        <v>2</v>
      </c>
      <c r="E113" s="236">
        <v>0.74299999999999999</v>
      </c>
      <c r="F113" s="236">
        <v>0</v>
      </c>
      <c r="G113" s="236">
        <v>0</v>
      </c>
      <c r="H113" s="236">
        <v>0</v>
      </c>
      <c r="I113" s="236">
        <v>0</v>
      </c>
      <c r="J113" s="236">
        <v>0.85329999999999995</v>
      </c>
      <c r="K113" s="236">
        <v>0</v>
      </c>
      <c r="L113" s="236">
        <v>0</v>
      </c>
      <c r="M113" s="236">
        <v>0</v>
      </c>
      <c r="N113" s="236">
        <v>0.83689999999999998</v>
      </c>
      <c r="O113" s="236">
        <v>0.18440000000000001</v>
      </c>
      <c r="P113" s="236">
        <v>0</v>
      </c>
      <c r="Q113" s="236">
        <v>0.83689999999999998</v>
      </c>
    </row>
    <row r="114" spans="2:17" s="177" customFormat="1" ht="18.75">
      <c r="B114" s="194"/>
      <c r="C114" s="236" t="s">
        <v>532</v>
      </c>
      <c r="D114" s="236">
        <v>3</v>
      </c>
      <c r="E114" s="236">
        <v>0.71899999999999997</v>
      </c>
      <c r="F114" s="267">
        <v>0.8276</v>
      </c>
      <c r="G114" s="236">
        <v>0</v>
      </c>
      <c r="H114" s="236">
        <v>0</v>
      </c>
      <c r="I114" s="236">
        <v>0.8276</v>
      </c>
      <c r="J114" s="236">
        <v>0.85329999999999995</v>
      </c>
      <c r="K114" s="236">
        <v>0</v>
      </c>
      <c r="L114" s="236">
        <v>0</v>
      </c>
      <c r="M114" s="236">
        <v>0.2137</v>
      </c>
      <c r="N114" s="236">
        <v>0</v>
      </c>
      <c r="O114" s="236">
        <v>0.18440000000000001</v>
      </c>
      <c r="P114" s="236">
        <v>0.2137</v>
      </c>
      <c r="Q114" s="236">
        <v>0.83689999999999998</v>
      </c>
    </row>
    <row r="115" spans="2:17" s="177" customFormat="1" ht="18.75">
      <c r="B115" s="194"/>
      <c r="C115" s="236" t="s">
        <v>532</v>
      </c>
      <c r="D115" s="236">
        <v>4</v>
      </c>
      <c r="E115" s="236">
        <v>0.28599999999999998</v>
      </c>
      <c r="F115" s="236">
        <v>0</v>
      </c>
      <c r="G115" s="236">
        <v>0.1017</v>
      </c>
      <c r="H115" s="236">
        <v>0</v>
      </c>
      <c r="I115" s="236">
        <v>0.8276</v>
      </c>
      <c r="J115" s="236">
        <v>0.95499999999999996</v>
      </c>
      <c r="K115" s="236">
        <v>0</v>
      </c>
      <c r="L115" s="236">
        <v>0.6895</v>
      </c>
      <c r="M115" s="236">
        <v>0</v>
      </c>
      <c r="N115" s="236">
        <v>0</v>
      </c>
      <c r="O115" s="236">
        <v>0.87390000000000001</v>
      </c>
      <c r="P115" s="236">
        <v>0.2137</v>
      </c>
      <c r="Q115" s="236">
        <v>0.83689999999999998</v>
      </c>
    </row>
    <row r="116" spans="2:17" s="177" customFormat="1" ht="18.75">
      <c r="B116" s="194"/>
      <c r="C116" s="236" t="s">
        <v>532</v>
      </c>
      <c r="D116" s="236">
        <v>5</v>
      </c>
      <c r="E116" s="236">
        <v>0.23100000000000001</v>
      </c>
      <c r="F116" s="236">
        <v>0</v>
      </c>
      <c r="G116" s="236">
        <v>0</v>
      </c>
      <c r="H116" s="236">
        <v>0</v>
      </c>
      <c r="I116" s="236">
        <v>0.8276</v>
      </c>
      <c r="J116" s="236">
        <v>0.95499999999999996</v>
      </c>
      <c r="K116" s="236">
        <v>0</v>
      </c>
      <c r="L116" s="236">
        <v>0</v>
      </c>
      <c r="M116" s="236">
        <v>0</v>
      </c>
      <c r="N116" s="236">
        <v>0.1087</v>
      </c>
      <c r="O116" s="236">
        <v>0.87390000000000001</v>
      </c>
      <c r="P116" s="236">
        <v>0.2137</v>
      </c>
      <c r="Q116" s="236">
        <v>0.9456</v>
      </c>
    </row>
    <row r="117" spans="2:17" s="177" customFormat="1" ht="18.75">
      <c r="B117" s="194"/>
      <c r="C117" s="236" t="s">
        <v>532</v>
      </c>
      <c r="D117" s="236">
        <v>6</v>
      </c>
      <c r="E117" s="236">
        <v>0.218</v>
      </c>
      <c r="F117" s="236">
        <v>0.1134</v>
      </c>
      <c r="G117" s="236">
        <v>0</v>
      </c>
      <c r="H117" s="236">
        <v>0</v>
      </c>
      <c r="I117" s="236">
        <v>0.94099999999999995</v>
      </c>
      <c r="J117" s="236">
        <v>0.95499999999999996</v>
      </c>
      <c r="K117" s="236">
        <v>0</v>
      </c>
      <c r="L117" s="236">
        <v>0</v>
      </c>
      <c r="M117" s="236">
        <v>0.625</v>
      </c>
      <c r="N117" s="236">
        <v>0</v>
      </c>
      <c r="O117" s="236">
        <v>0.87390000000000001</v>
      </c>
      <c r="P117" s="236">
        <v>0.8387</v>
      </c>
      <c r="Q117" s="236">
        <v>0.9456</v>
      </c>
    </row>
    <row r="118" spans="2:17" s="177" customFormat="1" ht="18.75">
      <c r="B118" s="194"/>
      <c r="C118" s="236" t="s">
        <v>532</v>
      </c>
      <c r="D118" s="236">
        <v>7</v>
      </c>
      <c r="E118" s="236">
        <v>0.16700000000000001</v>
      </c>
      <c r="F118" s="236">
        <v>0</v>
      </c>
      <c r="G118" s="236">
        <v>3.5200000000000002E-2</v>
      </c>
      <c r="H118" s="236">
        <v>0</v>
      </c>
      <c r="I118" s="236">
        <v>0.94099999999999995</v>
      </c>
      <c r="J118" s="236">
        <v>0.99019999999999997</v>
      </c>
      <c r="K118" s="236">
        <v>0</v>
      </c>
      <c r="L118" s="236">
        <v>8.0799999999999997E-2</v>
      </c>
      <c r="M118" s="236">
        <v>0</v>
      </c>
      <c r="N118" s="236">
        <v>0</v>
      </c>
      <c r="O118" s="236">
        <v>0.95469999999999999</v>
      </c>
      <c r="P118" s="236">
        <v>0.8387</v>
      </c>
      <c r="Q118" s="236">
        <v>0.9456</v>
      </c>
    </row>
    <row r="119" spans="2:17" s="177" customFormat="1" ht="18.75">
      <c r="B119" s="194"/>
      <c r="C119" s="236" t="s">
        <v>532</v>
      </c>
      <c r="D119" s="236">
        <v>8</v>
      </c>
      <c r="E119" s="236">
        <v>0.127</v>
      </c>
      <c r="F119" s="236">
        <v>0</v>
      </c>
      <c r="G119" s="236">
        <v>0</v>
      </c>
      <c r="H119" s="236">
        <v>0</v>
      </c>
      <c r="I119" s="236">
        <v>0.94099999999999995</v>
      </c>
      <c r="J119" s="236">
        <v>0.99019999999999997</v>
      </c>
      <c r="K119" s="236">
        <v>0</v>
      </c>
      <c r="L119" s="236">
        <v>0</v>
      </c>
      <c r="M119" s="236">
        <v>0</v>
      </c>
      <c r="N119" s="236">
        <v>4.1500000000000002E-2</v>
      </c>
      <c r="O119" s="236">
        <v>0.95469999999999999</v>
      </c>
      <c r="P119" s="236">
        <v>0.8387</v>
      </c>
      <c r="Q119" s="236">
        <v>0.98709999999999998</v>
      </c>
    </row>
    <row r="120" spans="2:17" s="177" customFormat="1" ht="18.75">
      <c r="B120" s="194"/>
      <c r="C120" s="236" t="s">
        <v>532</v>
      </c>
      <c r="D120" s="236">
        <v>9</v>
      </c>
      <c r="E120" s="236">
        <v>0.122</v>
      </c>
      <c r="F120" s="236">
        <v>0</v>
      </c>
      <c r="G120" s="236">
        <v>9.7999999999999997E-3</v>
      </c>
      <c r="H120" s="236">
        <v>0</v>
      </c>
      <c r="I120" s="236">
        <v>0.94099999999999995</v>
      </c>
      <c r="J120" s="236">
        <v>1</v>
      </c>
      <c r="K120" s="236">
        <v>0</v>
      </c>
      <c r="L120" s="236">
        <v>4.53E-2</v>
      </c>
      <c r="M120" s="236">
        <v>0</v>
      </c>
      <c r="N120" s="236">
        <v>0</v>
      </c>
      <c r="O120" s="236">
        <v>1</v>
      </c>
      <c r="P120" s="236">
        <v>0.8387</v>
      </c>
      <c r="Q120" s="236">
        <v>0.98709999999999998</v>
      </c>
    </row>
    <row r="121" spans="2:17" s="177" customFormat="1" ht="18.75">
      <c r="B121" s="194"/>
      <c r="C121" s="236" t="s">
        <v>532</v>
      </c>
      <c r="D121" s="236">
        <v>10</v>
      </c>
      <c r="E121" s="236">
        <v>0.11600000000000001</v>
      </c>
      <c r="F121" s="236">
        <v>4.48E-2</v>
      </c>
      <c r="G121" s="236">
        <v>0</v>
      </c>
      <c r="H121" s="236">
        <v>0</v>
      </c>
      <c r="I121" s="236">
        <v>0.98580000000000001</v>
      </c>
      <c r="J121" s="236">
        <v>1</v>
      </c>
      <c r="K121" s="236">
        <v>0</v>
      </c>
      <c r="L121" s="236">
        <v>0</v>
      </c>
      <c r="M121" s="236">
        <v>0.10580000000000001</v>
      </c>
      <c r="N121" s="236">
        <v>0</v>
      </c>
      <c r="O121" s="236">
        <v>1</v>
      </c>
      <c r="P121" s="236">
        <v>0.94450000000000001</v>
      </c>
      <c r="Q121" s="236">
        <v>0.98709999999999998</v>
      </c>
    </row>
    <row r="122" spans="2:17" s="177" customFormat="1" ht="18.75">
      <c r="B122" s="194"/>
      <c r="C122" s="236" t="s">
        <v>532</v>
      </c>
      <c r="D122" s="236">
        <v>11</v>
      </c>
      <c r="E122" s="236">
        <v>8.8999999999999996E-2</v>
      </c>
      <c r="F122" s="236">
        <v>0</v>
      </c>
      <c r="G122" s="236">
        <v>0</v>
      </c>
      <c r="H122" s="236">
        <v>0</v>
      </c>
      <c r="I122" s="236">
        <v>0.98580000000000001</v>
      </c>
      <c r="J122" s="236">
        <v>1</v>
      </c>
      <c r="K122" s="236">
        <v>0</v>
      </c>
      <c r="L122" s="236">
        <v>0</v>
      </c>
      <c r="M122" s="236">
        <v>0</v>
      </c>
      <c r="N122" s="236">
        <v>1.29E-2</v>
      </c>
      <c r="O122" s="236">
        <v>1</v>
      </c>
      <c r="P122" s="236">
        <v>0.94450000000000001</v>
      </c>
      <c r="Q122" s="236">
        <v>1</v>
      </c>
    </row>
    <row r="123" spans="2:17" s="177" customFormat="1" ht="18.75">
      <c r="B123" s="194"/>
      <c r="C123" s="236" t="s">
        <v>532</v>
      </c>
      <c r="D123" s="236">
        <v>12</v>
      </c>
      <c r="E123" s="236">
        <v>7.9000000000000001E-2</v>
      </c>
      <c r="F123" s="236">
        <v>1.4200000000000001E-2</v>
      </c>
      <c r="G123" s="236">
        <v>0</v>
      </c>
      <c r="H123" s="236">
        <v>0</v>
      </c>
      <c r="I123" s="236">
        <v>1</v>
      </c>
      <c r="J123" s="236">
        <v>1</v>
      </c>
      <c r="K123" s="236">
        <v>0</v>
      </c>
      <c r="L123" s="236">
        <v>0</v>
      </c>
      <c r="M123" s="236">
        <v>5.5500000000000001E-2</v>
      </c>
      <c r="N123" s="236">
        <v>0</v>
      </c>
      <c r="O123" s="236">
        <v>1</v>
      </c>
      <c r="P123" s="236">
        <v>1</v>
      </c>
      <c r="Q123" s="236">
        <v>1</v>
      </c>
    </row>
    <row r="124" spans="2:17" s="177" customFormat="1" ht="18.75">
      <c r="B124" s="194"/>
    </row>
    <row r="125" spans="2:17" s="177" customFormat="1" ht="18.75">
      <c r="B125" s="194"/>
      <c r="C125" s="94" t="s">
        <v>577</v>
      </c>
      <c r="D125" s="268"/>
      <c r="E125" s="268"/>
      <c r="F125" s="268"/>
      <c r="G125" s="268"/>
      <c r="H125" s="268"/>
    </row>
    <row r="126" spans="2:17" s="177" customFormat="1" ht="18.75">
      <c r="B126" s="194"/>
      <c r="C126" s="94" t="s">
        <v>569</v>
      </c>
      <c r="D126" s="94" t="s">
        <v>578</v>
      </c>
      <c r="E126" s="268"/>
      <c r="F126" s="268"/>
      <c r="G126" s="268">
        <f>F114*$D$64*H92*10^-6</f>
        <v>769.2264002655063</v>
      </c>
      <c r="H126" s="268" t="s">
        <v>571</v>
      </c>
    </row>
    <row r="127" spans="2:17" s="177" customFormat="1" ht="18.75">
      <c r="B127" s="194"/>
      <c r="C127" s="94" t="s">
        <v>572</v>
      </c>
      <c r="D127" s="94" t="s">
        <v>573</v>
      </c>
      <c r="E127" s="268"/>
      <c r="F127" s="268"/>
      <c r="G127" s="268">
        <f>G112*$D$64*H90*10^-6</f>
        <v>638.44047426692885</v>
      </c>
      <c r="H127" s="268" t="s">
        <v>571</v>
      </c>
    </row>
    <row r="128" spans="2:17" s="177" customFormat="1" ht="18.75">
      <c r="B128" s="194"/>
    </row>
    <row r="129" spans="1:12" s="177" customFormat="1">
      <c r="B129" s="196">
        <v>2.5</v>
      </c>
      <c r="C129" s="189" t="s">
        <v>579</v>
      </c>
    </row>
    <row r="130" spans="1:12" s="177" customFormat="1" ht="18.75">
      <c r="B130" s="194"/>
      <c r="C130" s="133" t="s">
        <v>580</v>
      </c>
      <c r="D130" s="268"/>
      <c r="E130" s="268"/>
      <c r="F130" s="268"/>
      <c r="G130" s="268"/>
    </row>
    <row r="131" spans="1:12" s="177" customFormat="1" ht="18.75">
      <c r="B131" s="194" t="s">
        <v>114</v>
      </c>
      <c r="C131" s="177" t="s">
        <v>581</v>
      </c>
    </row>
    <row r="132" spans="1:12" s="177" customFormat="1" ht="18.75">
      <c r="B132" s="194"/>
      <c r="C132" s="424" t="s">
        <v>582</v>
      </c>
      <c r="D132" s="425"/>
      <c r="E132" s="425"/>
      <c r="F132" s="425"/>
      <c r="G132" s="425"/>
      <c r="H132" s="425"/>
      <c r="I132" s="425"/>
      <c r="J132" s="425"/>
      <c r="K132" s="426"/>
    </row>
    <row r="133" spans="1:12" s="177" customFormat="1" ht="18.75">
      <c r="B133" s="194"/>
      <c r="C133" s="234" t="s">
        <v>198</v>
      </c>
      <c r="D133" s="423" t="s">
        <v>231</v>
      </c>
      <c r="E133" s="234" t="s">
        <v>583</v>
      </c>
      <c r="F133" s="234" t="s">
        <v>584</v>
      </c>
      <c r="G133" s="234" t="s">
        <v>585</v>
      </c>
      <c r="H133" s="234" t="s">
        <v>586</v>
      </c>
      <c r="I133" s="234" t="s">
        <v>587</v>
      </c>
      <c r="J133" s="234" t="s">
        <v>588</v>
      </c>
      <c r="K133" s="234" t="s">
        <v>589</v>
      </c>
    </row>
    <row r="134" spans="1:12" s="177" customFormat="1" ht="18.75">
      <c r="B134" s="194"/>
      <c r="C134" s="235"/>
      <c r="D134" s="423"/>
      <c r="E134" s="235"/>
      <c r="F134" s="235" t="s">
        <v>366</v>
      </c>
      <c r="G134" s="235" t="s">
        <v>366</v>
      </c>
      <c r="H134" s="235" t="s">
        <v>366</v>
      </c>
      <c r="I134" s="235" t="s">
        <v>367</v>
      </c>
      <c r="J134" s="235" t="s">
        <v>367</v>
      </c>
      <c r="K134" s="235" t="s">
        <v>367</v>
      </c>
    </row>
    <row r="135" spans="1:12" s="177" customFormat="1" ht="18.75">
      <c r="B135" s="194"/>
      <c r="C135" s="236" t="s">
        <v>269</v>
      </c>
      <c r="D135" s="236" t="s">
        <v>590</v>
      </c>
      <c r="E135" s="236" t="s">
        <v>591</v>
      </c>
      <c r="F135" s="236">
        <v>0</v>
      </c>
      <c r="G135" s="237">
        <v>778.90210000000002</v>
      </c>
      <c r="H135" s="236">
        <v>0</v>
      </c>
      <c r="I135" s="236">
        <v>10298.750099999999</v>
      </c>
      <c r="J135" s="236">
        <v>0</v>
      </c>
      <c r="K135" s="236">
        <v>6749.9490999999998</v>
      </c>
    </row>
    <row r="136" spans="1:12" s="177" customFormat="1" ht="18.75">
      <c r="B136" s="194"/>
      <c r="C136" s="236" t="s">
        <v>269</v>
      </c>
      <c r="D136" s="236" t="s">
        <v>592</v>
      </c>
      <c r="E136" s="236" t="s">
        <v>591</v>
      </c>
      <c r="F136" s="236">
        <v>0</v>
      </c>
      <c r="G136" s="237">
        <v>778.90210000000002</v>
      </c>
      <c r="H136" s="236">
        <v>0</v>
      </c>
      <c r="I136" s="236">
        <v>10298.750099999999</v>
      </c>
      <c r="J136" s="236">
        <v>0</v>
      </c>
      <c r="K136" s="236">
        <v>6749.9490999999998</v>
      </c>
    </row>
    <row r="137" spans="1:12" s="177" customFormat="1" ht="18.75">
      <c r="B137" s="194"/>
      <c r="C137" s="236" t="s">
        <v>269</v>
      </c>
      <c r="D137" s="236" t="s">
        <v>593</v>
      </c>
      <c r="E137" s="236" t="s">
        <v>591</v>
      </c>
      <c r="F137" s="236">
        <v>0</v>
      </c>
      <c r="G137" s="236">
        <v>0</v>
      </c>
      <c r="H137" s="272">
        <v>655.0607</v>
      </c>
      <c r="I137" s="236">
        <v>8661.134</v>
      </c>
      <c r="J137" s="236">
        <v>5558.7025999999996</v>
      </c>
      <c r="K137" s="236">
        <v>0</v>
      </c>
    </row>
    <row r="138" spans="1:12" s="177" customFormat="1" ht="18.75">
      <c r="B138" s="194"/>
      <c r="C138" s="236" t="s">
        <v>269</v>
      </c>
      <c r="D138" s="236" t="s">
        <v>594</v>
      </c>
      <c r="E138" s="236" t="s">
        <v>591</v>
      </c>
      <c r="F138" s="236">
        <v>0</v>
      </c>
      <c r="G138" s="236">
        <v>0</v>
      </c>
      <c r="H138" s="272">
        <v>655.0607</v>
      </c>
      <c r="I138" s="236">
        <v>8661.134</v>
      </c>
      <c r="J138" s="236">
        <v>5558.7025999999996</v>
      </c>
      <c r="K138" s="236">
        <v>0</v>
      </c>
    </row>
    <row r="139" spans="1:12" s="271" customFormat="1" ht="18.75">
      <c r="B139" s="194"/>
      <c r="C139" s="273"/>
      <c r="D139" s="273"/>
      <c r="E139" s="273"/>
      <c r="F139" s="94"/>
      <c r="G139" s="94"/>
      <c r="H139" s="94"/>
      <c r="I139" s="94"/>
      <c r="J139" s="94"/>
      <c r="K139" s="94"/>
    </row>
    <row r="140" spans="1:12" s="177" customFormat="1" ht="23.25">
      <c r="B140" s="194"/>
      <c r="C140" s="94" t="s">
        <v>595</v>
      </c>
      <c r="D140" s="275" t="s">
        <v>596</v>
      </c>
      <c r="E140" s="233"/>
      <c r="F140" s="233">
        <f>G126</f>
        <v>769.2264002655063</v>
      </c>
      <c r="G140" s="274" t="s">
        <v>597</v>
      </c>
      <c r="H140" s="233">
        <f>G135:G135</f>
        <v>778.90210000000002</v>
      </c>
      <c r="I140" s="274" t="s">
        <v>597</v>
      </c>
      <c r="J140" s="233">
        <f>G104</f>
        <v>929.4664092139999</v>
      </c>
      <c r="K140" s="274" t="s">
        <v>599</v>
      </c>
    </row>
    <row r="141" spans="1:12" s="177" customFormat="1" ht="23.25">
      <c r="B141" s="194"/>
      <c r="C141" s="233"/>
      <c r="D141" s="275" t="s">
        <v>598</v>
      </c>
      <c r="E141" s="233"/>
      <c r="F141" s="233">
        <f>G127</f>
        <v>638.44047426692885</v>
      </c>
      <c r="G141" s="274" t="s">
        <v>597</v>
      </c>
      <c r="H141" s="233">
        <f>H137</f>
        <v>655.0607</v>
      </c>
      <c r="I141" s="274" t="s">
        <v>597</v>
      </c>
      <c r="J141" s="233">
        <f>G105</f>
        <v>748.20165740879986</v>
      </c>
      <c r="K141" s="274" t="s">
        <v>599</v>
      </c>
    </row>
    <row r="142" spans="1:12" s="177" customFormat="1" ht="18.75">
      <c r="B142" s="194"/>
      <c r="C142" s="233"/>
      <c r="D142" s="233"/>
      <c r="E142" s="233"/>
      <c r="F142" s="233"/>
      <c r="G142" s="233"/>
      <c r="H142" s="233"/>
      <c r="I142" s="233"/>
      <c r="J142" s="233"/>
      <c r="K142" s="233"/>
    </row>
    <row r="143" spans="1:12" ht="18.75">
      <c r="B143" s="194">
        <v>3</v>
      </c>
      <c r="C143" s="195" t="s">
        <v>605</v>
      </c>
      <c r="H143" s="353" t="s">
        <v>606</v>
      </c>
      <c r="I143" s="353"/>
      <c r="J143" s="353"/>
      <c r="K143" s="353"/>
      <c r="L143" s="109" t="s">
        <v>453</v>
      </c>
    </row>
    <row r="144" spans="1:12">
      <c r="A144" s="271"/>
      <c r="B144" s="271"/>
      <c r="C144" s="271"/>
      <c r="D144" s="271"/>
      <c r="E144" s="271"/>
      <c r="F144" s="271"/>
    </row>
    <row r="147" spans="2:11" s="271" customFormat="1"/>
    <row r="148" spans="2:11" s="271" customFormat="1">
      <c r="C148" s="271" t="s">
        <v>186</v>
      </c>
    </row>
    <row r="149" spans="2:11" s="271" customFormat="1" ht="24">
      <c r="D149" s="277" t="s">
        <v>602</v>
      </c>
      <c r="E149" s="279" t="s">
        <v>614</v>
      </c>
      <c r="F149" s="157"/>
      <c r="G149" s="157"/>
      <c r="H149" s="157"/>
      <c r="I149" s="157"/>
      <c r="J149" s="157"/>
      <c r="K149" s="157"/>
    </row>
    <row r="150" spans="2:11" s="271" customFormat="1" ht="24">
      <c r="D150" s="277" t="s">
        <v>603</v>
      </c>
      <c r="E150" s="279" t="s">
        <v>615</v>
      </c>
      <c r="F150" s="157"/>
      <c r="G150" s="157"/>
      <c r="H150" s="157"/>
      <c r="I150" s="157"/>
      <c r="J150" s="157"/>
      <c r="K150" s="157"/>
    </row>
    <row r="151" spans="2:11" s="271" customFormat="1" ht="24">
      <c r="D151" s="277" t="s">
        <v>600</v>
      </c>
      <c r="E151" s="279" t="s">
        <v>616</v>
      </c>
      <c r="F151" s="157"/>
      <c r="G151" s="157"/>
      <c r="H151" s="157"/>
      <c r="I151" s="157"/>
      <c r="J151" s="157"/>
      <c r="K151" s="157"/>
    </row>
    <row r="152" spans="2:11" s="271" customFormat="1" ht="21">
      <c r="D152" s="277"/>
      <c r="E152" s="279" t="s">
        <v>608</v>
      </c>
      <c r="F152" s="157"/>
      <c r="G152" s="157"/>
      <c r="H152" s="422" t="s">
        <v>607</v>
      </c>
      <c r="I152" s="422"/>
      <c r="J152" s="422"/>
      <c r="K152" s="422"/>
    </row>
    <row r="153" spans="2:11" s="271" customFormat="1" ht="21">
      <c r="D153" s="277"/>
      <c r="E153" s="279"/>
      <c r="F153" s="157"/>
      <c r="G153" s="187" t="s">
        <v>613</v>
      </c>
      <c r="H153" s="157"/>
      <c r="I153" s="157"/>
      <c r="J153" s="157"/>
      <c r="K153" s="157"/>
    </row>
    <row r="154" spans="2:11" s="271" customFormat="1" ht="21">
      <c r="D154" s="277"/>
      <c r="E154" s="279"/>
      <c r="F154" s="157"/>
      <c r="G154" s="187" t="s">
        <v>617</v>
      </c>
      <c r="H154" s="157"/>
      <c r="I154" s="157"/>
      <c r="J154" s="157"/>
      <c r="K154" s="157"/>
    </row>
    <row r="155" spans="2:11" s="271" customFormat="1" ht="21">
      <c r="D155" s="277"/>
      <c r="E155" s="279"/>
      <c r="F155" s="157"/>
      <c r="G155" s="187" t="s">
        <v>618</v>
      </c>
      <c r="H155" s="157"/>
      <c r="I155" s="157"/>
      <c r="J155" s="157"/>
      <c r="K155" s="157"/>
    </row>
    <row r="156" spans="2:11" s="271" customFormat="1" ht="21">
      <c r="D156" s="277"/>
      <c r="E156" s="279"/>
      <c r="F156" s="157"/>
      <c r="G156" s="187" t="s">
        <v>619</v>
      </c>
      <c r="H156" s="157"/>
      <c r="I156" s="157"/>
      <c r="J156" s="157"/>
      <c r="K156" s="157"/>
    </row>
    <row r="157" spans="2:11" s="271" customFormat="1" ht="21">
      <c r="D157" s="277" t="s">
        <v>601</v>
      </c>
      <c r="E157" s="278" t="s">
        <v>604</v>
      </c>
      <c r="F157" s="157"/>
    </row>
    <row r="158" spans="2:11" s="271" customFormat="1"/>
    <row r="159" spans="2:11" s="271" customFormat="1" ht="24">
      <c r="B159" s="196">
        <v>3.1</v>
      </c>
      <c r="C159" s="189" t="s">
        <v>620</v>
      </c>
    </row>
    <row r="160" spans="2:11" s="280" customFormat="1" ht="18.75">
      <c r="B160" s="194"/>
      <c r="C160" s="133" t="s">
        <v>580</v>
      </c>
    </row>
    <row r="161" spans="1:9" s="271" customFormat="1" ht="18.75">
      <c r="B161" s="194" t="s">
        <v>114</v>
      </c>
      <c r="C161" s="280" t="s">
        <v>628</v>
      </c>
    </row>
    <row r="162" spans="1:9" s="281" customFormat="1" ht="18.75">
      <c r="B162" s="194"/>
      <c r="C162" s="304" t="s">
        <v>582</v>
      </c>
      <c r="D162" s="182"/>
      <c r="E162" s="182"/>
    </row>
    <row r="163" spans="1:9" s="281" customFormat="1" ht="18.75">
      <c r="B163" s="194"/>
      <c r="C163" s="297" t="s">
        <v>198</v>
      </c>
      <c r="D163" s="297" t="s">
        <v>231</v>
      </c>
      <c r="E163" s="297" t="s">
        <v>584</v>
      </c>
    </row>
    <row r="164" spans="1:9" s="281" customFormat="1" ht="18.75">
      <c r="B164" s="194"/>
      <c r="C164" s="291"/>
      <c r="D164" s="291"/>
      <c r="E164" s="291" t="s">
        <v>366</v>
      </c>
    </row>
    <row r="165" spans="1:9" s="281" customFormat="1" ht="18.75">
      <c r="B165" s="194"/>
      <c r="C165" s="227" t="s">
        <v>267</v>
      </c>
      <c r="D165" s="227" t="s">
        <v>621</v>
      </c>
      <c r="E165" s="227">
        <v>547.13570000000004</v>
      </c>
    </row>
    <row r="166" spans="1:9" s="281" customFormat="1" ht="18.75">
      <c r="B166" s="194"/>
      <c r="C166" s="227" t="s">
        <v>268</v>
      </c>
      <c r="D166" s="227" t="s">
        <v>621</v>
      </c>
      <c r="E166" s="227">
        <v>1094.2714000000001</v>
      </c>
    </row>
    <row r="167" spans="1:9" s="281" customFormat="1" ht="18.75">
      <c r="B167" s="194"/>
      <c r="C167" s="227" t="s">
        <v>237</v>
      </c>
      <c r="D167" s="227" t="s">
        <v>621</v>
      </c>
      <c r="E167" s="227">
        <v>1641.4070999999999</v>
      </c>
    </row>
    <row r="168" spans="1:9" s="281" customFormat="1" ht="18.75">
      <c r="B168" s="194"/>
      <c r="C168" s="227" t="s">
        <v>269</v>
      </c>
      <c r="D168" s="227" t="s">
        <v>621</v>
      </c>
      <c r="E168" s="227">
        <v>2188.5427</v>
      </c>
    </row>
    <row r="169" spans="1:9" s="281" customFormat="1" ht="18.75">
      <c r="B169" s="194"/>
    </row>
    <row r="170" spans="1:9" s="280" customFormat="1"/>
    <row r="171" spans="1:9" s="281" customFormat="1" ht="24">
      <c r="B171" s="196">
        <v>3.2</v>
      </c>
      <c r="C171" s="189" t="s">
        <v>622</v>
      </c>
    </row>
    <row r="172" spans="1:9" s="281" customFormat="1" ht="18.75">
      <c r="B172" s="194"/>
      <c r="C172" s="133" t="s">
        <v>580</v>
      </c>
    </row>
    <row r="173" spans="1:9" s="281" customFormat="1" ht="18.75">
      <c r="B173" s="194" t="s">
        <v>114</v>
      </c>
      <c r="C173" s="281" t="s">
        <v>627</v>
      </c>
    </row>
    <row r="174" spans="1:9" s="294" customFormat="1" ht="18.75">
      <c r="B174" s="194"/>
      <c r="C174" s="294" t="s">
        <v>640</v>
      </c>
    </row>
    <row r="175" spans="1:9" s="280" customFormat="1" ht="18.75">
      <c r="C175" s="124" t="s">
        <v>625</v>
      </c>
      <c r="D175" s="282"/>
      <c r="E175" s="282"/>
      <c r="F175" s="282"/>
      <c r="G175" s="124" t="s">
        <v>626</v>
      </c>
      <c r="H175" s="282"/>
    </row>
    <row r="176" spans="1:9" s="281" customFormat="1">
      <c r="A176" s="282"/>
      <c r="B176" s="282"/>
      <c r="C176" s="283" t="s">
        <v>582</v>
      </c>
      <c r="D176" s="284"/>
      <c r="E176" s="284"/>
      <c r="F176" s="282"/>
      <c r="G176" s="287" t="s">
        <v>582</v>
      </c>
      <c r="H176" s="288"/>
      <c r="I176" s="288"/>
    </row>
    <row r="177" spans="1:13" s="281" customFormat="1">
      <c r="A177" s="282"/>
      <c r="B177" s="282"/>
      <c r="C177" s="285" t="s">
        <v>198</v>
      </c>
      <c r="D177" s="420" t="s">
        <v>231</v>
      </c>
      <c r="E177" s="286" t="s">
        <v>585</v>
      </c>
      <c r="F177" s="282"/>
      <c r="G177" s="289" t="s">
        <v>198</v>
      </c>
      <c r="H177" s="420" t="s">
        <v>231</v>
      </c>
      <c r="I177" s="290" t="s">
        <v>586</v>
      </c>
    </row>
    <row r="178" spans="1:13" s="281" customFormat="1">
      <c r="A178" s="282"/>
      <c r="B178" s="282"/>
      <c r="C178" s="291"/>
      <c r="D178" s="421"/>
      <c r="E178" s="292" t="s">
        <v>366</v>
      </c>
      <c r="F178" s="282"/>
      <c r="G178" s="291"/>
      <c r="H178" s="421"/>
      <c r="I178" s="292" t="s">
        <v>366</v>
      </c>
    </row>
    <row r="179" spans="1:13" s="281" customFormat="1">
      <c r="A179" s="282"/>
      <c r="B179" s="282"/>
      <c r="C179" s="236" t="s">
        <v>267</v>
      </c>
      <c r="D179" s="236" t="s">
        <v>590</v>
      </c>
      <c r="E179" s="236">
        <v>299.58139999999997</v>
      </c>
      <c r="F179" s="282"/>
      <c r="G179" s="236" t="s">
        <v>267</v>
      </c>
      <c r="H179" s="236" t="s">
        <v>593</v>
      </c>
      <c r="I179" s="236">
        <v>247.87950000000001</v>
      </c>
    </row>
    <row r="180" spans="1:13" s="281" customFormat="1">
      <c r="A180" s="282"/>
      <c r="B180" s="282"/>
      <c r="C180" s="236" t="s">
        <v>268</v>
      </c>
      <c r="D180" s="236" t="s">
        <v>590</v>
      </c>
      <c r="E180" s="236">
        <v>531.74339999999995</v>
      </c>
      <c r="F180" s="282"/>
      <c r="G180" s="236" t="s">
        <v>268</v>
      </c>
      <c r="H180" s="236" t="s">
        <v>593</v>
      </c>
      <c r="I180" s="236">
        <v>434.96780000000001</v>
      </c>
    </row>
    <row r="181" spans="1:13" s="281" customFormat="1">
      <c r="A181" s="282"/>
      <c r="B181" s="282"/>
      <c r="C181" s="236" t="s">
        <v>237</v>
      </c>
      <c r="D181" s="236" t="s">
        <v>590</v>
      </c>
      <c r="E181" s="236">
        <v>692.49659999999994</v>
      </c>
      <c r="F181" s="282"/>
      <c r="G181" s="236" t="s">
        <v>237</v>
      </c>
      <c r="H181" s="236" t="s">
        <v>593</v>
      </c>
      <c r="I181" s="236">
        <v>567.93460000000005</v>
      </c>
    </row>
    <row r="182" spans="1:13" s="281" customFormat="1">
      <c r="A182" s="282"/>
      <c r="B182" s="282"/>
      <c r="C182" s="236" t="s">
        <v>269</v>
      </c>
      <c r="D182" s="236" t="s">
        <v>590</v>
      </c>
      <c r="E182" s="236">
        <v>773.1223</v>
      </c>
      <c r="F182" s="282"/>
      <c r="G182" s="236" t="s">
        <v>269</v>
      </c>
      <c r="H182" s="236" t="s">
        <v>593</v>
      </c>
      <c r="I182" s="236">
        <v>645.23850000000004</v>
      </c>
    </row>
    <row r="183" spans="1:13" s="281" customFormat="1">
      <c r="A183" s="282"/>
      <c r="B183" s="282"/>
      <c r="C183" s="282"/>
      <c r="D183" s="282"/>
      <c r="E183" s="282"/>
      <c r="F183" s="282"/>
      <c r="G183" s="282"/>
      <c r="H183" s="282"/>
    </row>
    <row r="184" spans="1:13" s="280" customFormat="1" ht="20.25">
      <c r="B184" s="196">
        <v>3.3</v>
      </c>
      <c r="C184" s="189" t="s">
        <v>652</v>
      </c>
    </row>
    <row r="185" spans="1:13" s="280" customFormat="1" ht="18.75">
      <c r="B185" s="194"/>
      <c r="C185" s="133" t="s">
        <v>623</v>
      </c>
    </row>
    <row r="186" spans="1:13" s="280" customFormat="1" ht="18.75">
      <c r="B186" s="194" t="s">
        <v>114</v>
      </c>
      <c r="C186" s="282" t="s">
        <v>624</v>
      </c>
    </row>
    <row r="187" spans="1:13" s="280" customFormat="1" ht="18.75">
      <c r="C187" s="124" t="s">
        <v>625</v>
      </c>
      <c r="G187" s="294"/>
      <c r="I187" s="124" t="s">
        <v>626</v>
      </c>
    </row>
    <row r="188" spans="1:13" s="280" customFormat="1">
      <c r="C188" s="176" t="s">
        <v>629</v>
      </c>
      <c r="D188" s="182"/>
      <c r="E188" s="182"/>
      <c r="F188" s="182"/>
      <c r="G188" s="294"/>
      <c r="I188" s="295" t="s">
        <v>629</v>
      </c>
      <c r="J188" s="296"/>
      <c r="K188" s="296"/>
      <c r="L188" s="296"/>
    </row>
    <row r="189" spans="1:13" s="280" customFormat="1">
      <c r="C189" s="293" t="s">
        <v>198</v>
      </c>
      <c r="D189" s="420" t="s">
        <v>231</v>
      </c>
      <c r="E189" s="293" t="s">
        <v>151</v>
      </c>
      <c r="F189" s="298" t="s">
        <v>630</v>
      </c>
      <c r="G189" s="294"/>
      <c r="I189" s="297" t="s">
        <v>198</v>
      </c>
      <c r="J189" s="297" t="s">
        <v>231</v>
      </c>
      <c r="K189" s="297" t="s">
        <v>151</v>
      </c>
      <c r="L189" s="298" t="s">
        <v>630</v>
      </c>
    </row>
    <row r="190" spans="1:13" s="280" customFormat="1">
      <c r="C190" s="291"/>
      <c r="D190" s="421"/>
      <c r="E190" s="291"/>
      <c r="F190" s="298" t="s">
        <v>634</v>
      </c>
      <c r="G190" s="301" t="s">
        <v>633</v>
      </c>
      <c r="I190" s="299"/>
      <c r="J190" s="299"/>
      <c r="K190" s="299"/>
      <c r="L190" s="298" t="s">
        <v>634</v>
      </c>
      <c r="M190" s="301" t="s">
        <v>633</v>
      </c>
    </row>
    <row r="191" spans="1:13" s="280" customFormat="1">
      <c r="C191" s="227" t="s">
        <v>267</v>
      </c>
      <c r="D191" s="227" t="s">
        <v>590</v>
      </c>
      <c r="E191" s="227" t="s">
        <v>631</v>
      </c>
      <c r="F191" s="227">
        <v>4.45E-3</v>
      </c>
      <c r="G191" s="302">
        <f>F191*2</f>
        <v>8.8999999999999999E-3</v>
      </c>
      <c r="I191" s="294" t="s">
        <v>267</v>
      </c>
      <c r="J191" s="294" t="s">
        <v>593</v>
      </c>
      <c r="K191" s="294" t="s">
        <v>632</v>
      </c>
      <c r="L191" s="294">
        <v>4.7239999999999999E-3</v>
      </c>
      <c r="M191" s="302">
        <f>L191*2</f>
        <v>9.4479999999999998E-3</v>
      </c>
    </row>
    <row r="192" spans="1:13" s="282" customFormat="1">
      <c r="C192" s="227" t="s">
        <v>268</v>
      </c>
      <c r="D192" s="227" t="s">
        <v>590</v>
      </c>
      <c r="E192" s="227" t="s">
        <v>631</v>
      </c>
      <c r="F192" s="227">
        <v>7.2059999999999997E-3</v>
      </c>
      <c r="G192" s="302">
        <f t="shared" ref="G192:G194" si="0">F192*2</f>
        <v>1.4411999999999999E-2</v>
      </c>
      <c r="I192" s="294" t="s">
        <v>268</v>
      </c>
      <c r="J192" s="294" t="s">
        <v>593</v>
      </c>
      <c r="K192" s="294" t="s">
        <v>632</v>
      </c>
      <c r="L192" s="294">
        <v>8.0999999999999996E-3</v>
      </c>
      <c r="M192" s="302">
        <f t="shared" ref="M192:M194" si="1">L192*2</f>
        <v>1.6199999999999999E-2</v>
      </c>
    </row>
    <row r="193" spans="2:13" s="282" customFormat="1">
      <c r="C193" s="227" t="s">
        <v>237</v>
      </c>
      <c r="D193" s="227" t="s">
        <v>590</v>
      </c>
      <c r="E193" s="227" t="s">
        <v>631</v>
      </c>
      <c r="F193" s="227">
        <v>8.6820000000000005E-3</v>
      </c>
      <c r="G193" s="302">
        <f t="shared" si="0"/>
        <v>1.7364000000000001E-2</v>
      </c>
      <c r="I193" s="294" t="s">
        <v>237</v>
      </c>
      <c r="J193" s="294" t="s">
        <v>593</v>
      </c>
      <c r="K193" s="294" t="s">
        <v>632</v>
      </c>
      <c r="L193" s="294">
        <v>1.0312999999999999E-2</v>
      </c>
      <c r="M193" s="302">
        <f t="shared" si="1"/>
        <v>2.0625999999999999E-2</v>
      </c>
    </row>
    <row r="194" spans="2:13" s="282" customFormat="1">
      <c r="C194" s="227" t="s">
        <v>269</v>
      </c>
      <c r="D194" s="227" t="s">
        <v>590</v>
      </c>
      <c r="E194" s="227" t="s">
        <v>631</v>
      </c>
      <c r="F194" s="227">
        <v>5.7739999999999996E-3</v>
      </c>
      <c r="G194" s="302">
        <f t="shared" si="0"/>
        <v>1.1547999999999999E-2</v>
      </c>
      <c r="I194" s="294" t="s">
        <v>269</v>
      </c>
      <c r="J194" s="294" t="s">
        <v>593</v>
      </c>
      <c r="K194" s="294" t="s">
        <v>632</v>
      </c>
      <c r="L194" s="294">
        <v>8.1019999999999998E-3</v>
      </c>
      <c r="M194" s="302">
        <f t="shared" si="1"/>
        <v>1.6204E-2</v>
      </c>
    </row>
    <row r="195" spans="2:13" s="282" customFormat="1"/>
    <row r="196" spans="2:13" s="280" customFormat="1"/>
    <row r="197" spans="2:13" s="294" customFormat="1">
      <c r="B197" s="196">
        <v>3.4</v>
      </c>
      <c r="C197" s="189" t="s">
        <v>635</v>
      </c>
    </row>
    <row r="198" spans="2:13" s="294" customFormat="1" ht="18.75">
      <c r="B198" s="194" t="s">
        <v>114</v>
      </c>
      <c r="C198" s="294" t="s">
        <v>636</v>
      </c>
    </row>
    <row r="199" spans="2:13" s="294" customFormat="1" ht="18.75">
      <c r="C199" s="419" t="s">
        <v>198</v>
      </c>
      <c r="D199" s="419" t="s">
        <v>641</v>
      </c>
      <c r="E199" s="419" t="s">
        <v>642</v>
      </c>
      <c r="F199" s="419"/>
      <c r="G199" s="419" t="s">
        <v>633</v>
      </c>
      <c r="H199" s="419"/>
      <c r="I199" s="418" t="s">
        <v>639</v>
      </c>
      <c r="J199" s="419"/>
    </row>
    <row r="200" spans="2:13" s="294" customFormat="1" ht="15.75">
      <c r="C200" s="419"/>
      <c r="D200" s="419"/>
      <c r="E200" s="303" t="s">
        <v>637</v>
      </c>
      <c r="F200" s="303" t="s">
        <v>638</v>
      </c>
      <c r="G200" s="303" t="s">
        <v>637</v>
      </c>
      <c r="H200" s="303" t="s">
        <v>638</v>
      </c>
      <c r="I200" s="303" t="s">
        <v>637</v>
      </c>
      <c r="J200" s="303" t="s">
        <v>638</v>
      </c>
    </row>
    <row r="201" spans="2:13" s="294" customFormat="1">
      <c r="C201" s="227" t="s">
        <v>267</v>
      </c>
      <c r="D201" s="236">
        <v>547.13570000000004</v>
      </c>
      <c r="E201" s="236">
        <v>299.58139999999997</v>
      </c>
      <c r="F201" s="236">
        <v>247.87950000000001</v>
      </c>
      <c r="G201" s="236">
        <v>8.8999999999999999E-3</v>
      </c>
      <c r="H201" s="236">
        <v>9.4479999999999998E-3</v>
      </c>
      <c r="I201" s="236">
        <f>$D201/E201*G201</f>
        <v>1.6254372701375988E-2</v>
      </c>
      <c r="J201" s="236">
        <f>$D201/F201*H201</f>
        <v>2.0854238021296642E-2</v>
      </c>
    </row>
    <row r="202" spans="2:13" s="294" customFormat="1">
      <c r="C202" s="227" t="s">
        <v>268</v>
      </c>
      <c r="D202" s="236">
        <v>1094.2714000000001</v>
      </c>
      <c r="E202" s="236">
        <v>531.74339999999995</v>
      </c>
      <c r="F202" s="236">
        <v>434.96780000000001</v>
      </c>
      <c r="G202" s="236">
        <v>1.4411999999999999E-2</v>
      </c>
      <c r="H202" s="236">
        <v>1.6199999999999999E-2</v>
      </c>
      <c r="I202" s="236">
        <f t="shared" ref="I202:I204" si="2">$D202/E202*G202</f>
        <v>2.965836419746818E-2</v>
      </c>
      <c r="J202" s="236">
        <f t="shared" ref="J202:J204" si="3">$D202/F202*H202</f>
        <v>4.0755193097052243E-2</v>
      </c>
    </row>
    <row r="203" spans="2:13" s="294" customFormat="1">
      <c r="C203" s="227" t="s">
        <v>237</v>
      </c>
      <c r="D203" s="236">
        <v>1641.4070999999999</v>
      </c>
      <c r="E203" s="236">
        <v>692.49659999999994</v>
      </c>
      <c r="F203" s="236">
        <v>567.93460000000005</v>
      </c>
      <c r="G203" s="236">
        <v>1.7364000000000001E-2</v>
      </c>
      <c r="H203" s="236">
        <v>2.0625999999999999E-2</v>
      </c>
      <c r="I203" s="236">
        <f t="shared" si="2"/>
        <v>4.1157448115124326E-2</v>
      </c>
      <c r="J203" s="236">
        <f t="shared" si="3"/>
        <v>5.96119039843672E-2</v>
      </c>
    </row>
    <row r="204" spans="2:13" s="294" customFormat="1">
      <c r="C204" s="227" t="s">
        <v>269</v>
      </c>
      <c r="D204" s="236">
        <v>2188.5427</v>
      </c>
      <c r="E204" s="236">
        <v>773.1223</v>
      </c>
      <c r="F204" s="236">
        <v>645.23850000000004</v>
      </c>
      <c r="G204" s="236">
        <v>1.1547999999999999E-2</v>
      </c>
      <c r="H204" s="236">
        <v>1.6204E-2</v>
      </c>
      <c r="I204" s="236">
        <f t="shared" si="2"/>
        <v>3.2689900549499086E-2</v>
      </c>
      <c r="J204" s="236">
        <f t="shared" si="3"/>
        <v>5.4961298668321862E-2</v>
      </c>
    </row>
    <row r="205" spans="2:13" s="294" customFormat="1" ht="15.75">
      <c r="H205" s="269" t="s">
        <v>643</v>
      </c>
      <c r="I205" s="306">
        <f>MAX(I201:I204)</f>
        <v>4.1157448115124326E-2</v>
      </c>
      <c r="J205" s="306">
        <f>MAX(J201:J204)</f>
        <v>5.96119039843672E-2</v>
      </c>
    </row>
    <row r="206" spans="2:13" s="294" customFormat="1">
      <c r="H206" s="269" t="s">
        <v>644</v>
      </c>
      <c r="I206" s="148" t="s">
        <v>414</v>
      </c>
      <c r="J206" s="148" t="s">
        <v>414</v>
      </c>
    </row>
    <row r="207" spans="2:13" s="294" customFormat="1">
      <c r="H207" s="269" t="s">
        <v>645</v>
      </c>
      <c r="I207" s="305" t="s">
        <v>646</v>
      </c>
    </row>
    <row r="208" spans="2:13" s="294" customFormat="1" ht="18.75">
      <c r="B208" s="194" t="s">
        <v>114</v>
      </c>
      <c r="C208" s="294" t="s">
        <v>647</v>
      </c>
    </row>
    <row r="209" spans="2:11" s="294" customFormat="1">
      <c r="C209" s="294" t="s">
        <v>648</v>
      </c>
    </row>
    <row r="210" spans="2:11" s="280" customFormat="1">
      <c r="C210" s="280" t="s">
        <v>649</v>
      </c>
      <c r="I210" s="270" t="s">
        <v>610</v>
      </c>
    </row>
    <row r="211" spans="2:11" s="280" customFormat="1"/>
    <row r="212" spans="2:11" ht="18.75">
      <c r="B212" s="194">
        <v>4</v>
      </c>
      <c r="C212" s="195" t="s">
        <v>653</v>
      </c>
      <c r="G212" s="353" t="s">
        <v>658</v>
      </c>
      <c r="H212" s="353"/>
      <c r="I212" s="353"/>
      <c r="J212" s="353"/>
      <c r="K212" s="109" t="s">
        <v>453</v>
      </c>
    </row>
    <row r="213" spans="2:11" s="271" customFormat="1"/>
    <row r="214" spans="2:11" s="271" customFormat="1" ht="18">
      <c r="D214" s="271" t="s">
        <v>654</v>
      </c>
      <c r="E214" s="307" t="s">
        <v>655</v>
      </c>
      <c r="F214" s="294" t="s">
        <v>656</v>
      </c>
    </row>
    <row r="215" spans="2:11" s="271" customFormat="1" ht="15.75">
      <c r="F215" s="269">
        <v>5.0000000000000001E-3</v>
      </c>
      <c r="G215" s="157" t="s">
        <v>661</v>
      </c>
    </row>
    <row r="216" spans="2:11" s="271" customFormat="1" ht="15.75">
      <c r="F216" s="269">
        <v>7.4999999999999997E-3</v>
      </c>
      <c r="G216" s="157" t="s">
        <v>662</v>
      </c>
    </row>
    <row r="217" spans="2:11" s="271" customFormat="1" ht="15.75">
      <c r="F217" s="269">
        <v>0.01</v>
      </c>
      <c r="G217" s="294" t="s">
        <v>659</v>
      </c>
    </row>
    <row r="218" spans="2:11" s="271" customFormat="1"/>
    <row r="219" spans="2:11" s="271" customFormat="1" ht="18">
      <c r="E219" s="307" t="s">
        <v>657</v>
      </c>
      <c r="F219" s="294" t="s">
        <v>660</v>
      </c>
    </row>
    <row r="220" spans="2:11" s="271" customFormat="1" ht="18">
      <c r="F220" s="308" t="s">
        <v>657</v>
      </c>
      <c r="G220" s="309" t="s">
        <v>663</v>
      </c>
    </row>
    <row r="221" spans="2:11">
      <c r="F221" s="310">
        <v>0.5</v>
      </c>
      <c r="G221" s="310" t="s">
        <v>664</v>
      </c>
    </row>
    <row r="222" spans="2:11">
      <c r="F222" s="310">
        <v>0.4</v>
      </c>
      <c r="G222" s="310" t="s">
        <v>665</v>
      </c>
    </row>
    <row r="223" spans="2:11" ht="18.75">
      <c r="B223" s="194" t="s">
        <v>114</v>
      </c>
      <c r="C223" t="s">
        <v>666</v>
      </c>
    </row>
    <row r="224" spans="2:11" s="294" customFormat="1"/>
    <row r="225" spans="2:8" ht="15.75">
      <c r="C225" s="419" t="s">
        <v>198</v>
      </c>
      <c r="D225" s="419" t="s">
        <v>633</v>
      </c>
      <c r="E225" s="419"/>
    </row>
    <row r="226" spans="2:8" ht="18.75">
      <c r="C226" s="419"/>
      <c r="D226" s="303" t="s">
        <v>637</v>
      </c>
      <c r="E226" s="303" t="s">
        <v>638</v>
      </c>
      <c r="F226" s="294"/>
      <c r="G226" s="307" t="s">
        <v>667</v>
      </c>
      <c r="H226" s="183">
        <f>0.005/0.5</f>
        <v>0.01</v>
      </c>
    </row>
    <row r="227" spans="2:8">
      <c r="C227" s="227" t="s">
        <v>267</v>
      </c>
      <c r="D227" s="227">
        <v>8.8999999999999999E-3</v>
      </c>
      <c r="E227" s="227">
        <v>9.4479999999999998E-3</v>
      </c>
    </row>
    <row r="228" spans="2:8">
      <c r="C228" s="227" t="s">
        <v>268</v>
      </c>
      <c r="D228" s="227">
        <v>1.4411999999999999E-2</v>
      </c>
      <c r="E228" s="227">
        <v>1.6199999999999999E-2</v>
      </c>
    </row>
    <row r="229" spans="2:8">
      <c r="C229" s="227" t="s">
        <v>237</v>
      </c>
      <c r="D229" s="227">
        <v>1.7364000000000001E-2</v>
      </c>
      <c r="E229" s="227">
        <v>2.0625999999999999E-2</v>
      </c>
    </row>
    <row r="230" spans="2:8">
      <c r="C230" s="227" t="s">
        <v>269</v>
      </c>
      <c r="D230" s="227">
        <v>1.1547999999999999E-2</v>
      </c>
      <c r="E230" s="227">
        <v>1.6204E-2</v>
      </c>
    </row>
    <row r="231" spans="2:8" s="294" customFormat="1">
      <c r="C231" s="300"/>
      <c r="D231" s="300"/>
      <c r="E231" s="300"/>
    </row>
    <row r="232" spans="2:8">
      <c r="B232" t="s">
        <v>645</v>
      </c>
      <c r="C232" s="311" t="s">
        <v>668</v>
      </c>
    </row>
  </sheetData>
  <mergeCells count="17">
    <mergeCell ref="H152:K152"/>
    <mergeCell ref="D2:L4"/>
    <mergeCell ref="C7:F7"/>
    <mergeCell ref="D133:D134"/>
    <mergeCell ref="C132:K132"/>
    <mergeCell ref="H143:K143"/>
    <mergeCell ref="I199:J199"/>
    <mergeCell ref="G212:J212"/>
    <mergeCell ref="C225:C226"/>
    <mergeCell ref="D225:E225"/>
    <mergeCell ref="D177:D178"/>
    <mergeCell ref="H177:H178"/>
    <mergeCell ref="D189:D190"/>
    <mergeCell ref="C199:C200"/>
    <mergeCell ref="D199:D200"/>
    <mergeCell ref="E199:F199"/>
    <mergeCell ref="G199:H199"/>
  </mergeCells>
  <conditionalFormatting sqref="D227:E231">
    <cfRule type="cellIs" dxfId="0" priority="1" operator="greaterThan">
      <formula>$H$226</formula>
    </cfRule>
  </conditionalFormatting>
  <hyperlinks>
    <hyperlink ref="C7" r:id="rId1" display="EBCS EN 1992-1-1 Page 28"/>
    <hyperlink ref="C7:E7" r:id="rId2" display="EBCS EN 1998 Page 37 CL 4.3.1 (7)"/>
    <hyperlink ref="H143" r:id="rId3" display="EBCS EN 1992-1-1 Page 28"/>
    <hyperlink ref="H143:J143" r:id="rId4" display="EBCS EN 1998 Page 37 CL 4.3.1 (7)"/>
    <hyperlink ref="H152" r:id="rId5" display="EBCS EN 1992-1-1 Page 28"/>
    <hyperlink ref="H152:J152" r:id="rId6" display="EBCS EN 1998 Page 37 CL 4.3.1 (7)"/>
    <hyperlink ref="I210" location="'2. Define'!C572" display="Link"/>
    <hyperlink ref="G212" r:id="rId7" display="EBCS EN 1992-1-1 Page 28"/>
    <hyperlink ref="G212:I212" r:id="rId8" display="EBCS EN 1998 Page 37 CL 4.3.1 (7)"/>
    <hyperlink ref="L143" r:id="rId9"/>
    <hyperlink ref="K212" r:id="rId10"/>
  </hyperlinks>
  <pageMargins left="0.7" right="0.7" top="0.75" bottom="0.75" header="0.3" footer="0.3"/>
  <pageSetup orientation="portrait" r:id="rId11"/>
  <drawing r:id="rId12"/>
  <legacyDrawing r:id="rId13"/>
  <mc:AlternateContent xmlns:mc="http://schemas.openxmlformats.org/markup-compatibility/2006">
    <mc:Choice Requires="x14">
      <controls>
        <mc:AlternateContent xmlns:mc="http://schemas.openxmlformats.org/markup-compatibility/2006">
          <mc:Choice Requires="x14">
            <control shapeId="6145" r:id="rId14" name="Button 1">
              <controlPr defaultSize="0" print="0" autoFill="0" autoPict="0" macro="[0]!main">
                <anchor moveWithCells="1" sizeWithCells="1">
                  <from>
                    <xdr:col>0</xdr:col>
                    <xdr:colOff>257175</xdr:colOff>
                    <xdr:row>0</xdr:row>
                    <xdr:rowOff>47625</xdr:rowOff>
                  </from>
                  <to>
                    <xdr:col>1</xdr:col>
                    <xdr:colOff>542925</xdr:colOff>
                    <xdr:row>1</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M94"/>
  <sheetViews>
    <sheetView workbookViewId="0">
      <selection activeCell="B2" sqref="B2"/>
    </sheetView>
  </sheetViews>
  <sheetFormatPr defaultRowHeight="15"/>
  <sheetData>
    <row r="1" spans="3:4" ht="23.25">
      <c r="C1" s="122">
        <v>6</v>
      </c>
      <c r="D1" s="122" t="s">
        <v>669</v>
      </c>
    </row>
    <row r="2" spans="3:4" s="294" customFormat="1" ht="23.25">
      <c r="C2" s="122"/>
      <c r="D2" s="122"/>
    </row>
    <row r="3" spans="3:4" ht="18.75">
      <c r="C3" s="194">
        <v>1</v>
      </c>
      <c r="D3" s="195" t="s">
        <v>670</v>
      </c>
    </row>
    <row r="4" spans="3:4">
      <c r="C4" s="133" t="s">
        <v>673</v>
      </c>
    </row>
    <row r="22" spans="13:13">
      <c r="M22" s="109" t="s">
        <v>671</v>
      </c>
    </row>
    <row r="35" spans="3:4" ht="18.75">
      <c r="C35" s="194">
        <v>2</v>
      </c>
      <c r="D35" s="195" t="s">
        <v>672</v>
      </c>
    </row>
    <row r="36" spans="3:4">
      <c r="C36" s="133" t="s">
        <v>674</v>
      </c>
    </row>
    <row r="68" spans="3:4" ht="18.75">
      <c r="C68" s="194">
        <v>3</v>
      </c>
      <c r="D68" s="195" t="s">
        <v>675</v>
      </c>
    </row>
    <row r="69" spans="3:4">
      <c r="C69" s="133" t="s">
        <v>676</v>
      </c>
      <c r="D69" s="294"/>
    </row>
    <row r="89" spans="2:4" ht="18.75">
      <c r="C89" s="194">
        <v>4</v>
      </c>
      <c r="D89" s="195" t="s">
        <v>677</v>
      </c>
    </row>
    <row r="90" spans="2:4">
      <c r="C90" s="133" t="s">
        <v>678</v>
      </c>
    </row>
    <row r="92" spans="2:4" ht="18.75">
      <c r="C92" s="194">
        <v>5</v>
      </c>
      <c r="D92" s="195" t="s">
        <v>679</v>
      </c>
    </row>
    <row r="93" spans="2:4">
      <c r="C93" s="133" t="s">
        <v>680</v>
      </c>
      <c r="D93" s="294"/>
    </row>
    <row r="94" spans="2:4" ht="18.75">
      <c r="B94" s="194" t="s">
        <v>323</v>
      </c>
      <c r="C94" t="s">
        <v>681</v>
      </c>
    </row>
  </sheetData>
  <hyperlinks>
    <hyperlink ref="M22" r:id="rId1" display="EBCS EN 1992-1-1, 7.4.2 "/>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main">
                <anchor moveWithCells="1" sizeWithCells="1">
                  <from>
                    <xdr:col>0</xdr:col>
                    <xdr:colOff>190500</xdr:colOff>
                    <xdr:row>0</xdr:row>
                    <xdr:rowOff>114300</xdr:rowOff>
                  </from>
                  <to>
                    <xdr:col>1</xdr:col>
                    <xdr:colOff>476250</xdr:colOff>
                    <xdr:row>1</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main</vt:lpstr>
      <vt:lpstr>Permanent Actions</vt:lpstr>
      <vt:lpstr>Variable Actions</vt:lpstr>
      <vt:lpstr>1. New Model</vt:lpstr>
      <vt:lpstr>2. Define</vt:lpstr>
      <vt:lpstr>3. Assign</vt:lpstr>
      <vt:lpstr>4. Analysis</vt:lpstr>
      <vt:lpstr>5. Display</vt:lpstr>
      <vt:lpstr>6. Design</vt:lpstr>
      <vt:lpstr>'1. New Model'!Print_Area</vt:lpstr>
      <vt:lpstr>'2. Define'!Print_Area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2021-04-08T12:17:30Z</dcterms:modified>
</cp:coreProperties>
</file>