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23655" windowHeight="9990"/>
  </bookViews>
  <sheets>
    <sheet name="Evaluation" sheetId="2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H152" i="2"/>
  <c r="G151"/>
  <c r="H148"/>
  <c r="G147"/>
  <c r="G154" s="1"/>
  <c r="F147"/>
  <c r="E147"/>
  <c r="D147"/>
  <c r="D141"/>
  <c r="C141"/>
  <c r="I140"/>
  <c r="G140"/>
  <c r="E140"/>
  <c r="I139"/>
  <c r="G139"/>
  <c r="E139"/>
  <c r="I138"/>
  <c r="G138"/>
  <c r="E138"/>
  <c r="I137"/>
  <c r="G137"/>
  <c r="E137"/>
  <c r="I136"/>
  <c r="G136"/>
  <c r="E136"/>
  <c r="I135"/>
  <c r="G135"/>
  <c r="E135"/>
  <c r="I134"/>
  <c r="G134"/>
  <c r="E134"/>
  <c r="I133"/>
  <c r="G133"/>
  <c r="E133"/>
  <c r="I131"/>
  <c r="G131"/>
  <c r="F131"/>
  <c r="E131"/>
  <c r="I130"/>
  <c r="G130"/>
  <c r="E130"/>
  <c r="F129"/>
  <c r="E129"/>
  <c r="D122"/>
  <c r="C122"/>
  <c r="I121"/>
  <c r="G121"/>
  <c r="I120"/>
  <c r="G120"/>
  <c r="I119"/>
  <c r="G119"/>
  <c r="I118"/>
  <c r="G118"/>
  <c r="I117"/>
  <c r="G117"/>
  <c r="I116"/>
  <c r="G116"/>
  <c r="I115"/>
  <c r="G115"/>
  <c r="I114"/>
  <c r="G114"/>
  <c r="I112"/>
  <c r="G112"/>
  <c r="I111"/>
  <c r="G111"/>
  <c r="I110"/>
  <c r="G110"/>
  <c r="F101"/>
  <c r="E101"/>
  <c r="F100"/>
  <c r="F102" s="1"/>
  <c r="E100"/>
  <c r="E102" s="1"/>
  <c r="F98"/>
  <c r="E98"/>
  <c r="F97"/>
  <c r="E97"/>
  <c r="F96"/>
  <c r="F99" s="1"/>
  <c r="F103" s="1"/>
  <c r="E96"/>
  <c r="E99" s="1"/>
  <c r="H90"/>
  <c r="G90"/>
  <c r="C90"/>
  <c r="B90"/>
  <c r="H89"/>
  <c r="G89"/>
  <c r="C89"/>
  <c r="B89"/>
  <c r="H88"/>
  <c r="G88"/>
  <c r="C88"/>
  <c r="B88"/>
  <c r="H87"/>
  <c r="G87"/>
  <c r="C87"/>
  <c r="B87"/>
  <c r="H86"/>
  <c r="G86"/>
  <c r="C86"/>
  <c r="B86"/>
  <c r="H85"/>
  <c r="G85"/>
  <c r="C85"/>
  <c r="B85"/>
  <c r="H84"/>
  <c r="G84"/>
  <c r="C84"/>
  <c r="B84"/>
  <c r="H83"/>
  <c r="G83"/>
  <c r="C83"/>
  <c r="B83"/>
  <c r="H82"/>
  <c r="G82"/>
  <c r="C82"/>
  <c r="B82"/>
  <c r="H81"/>
  <c r="G81"/>
  <c r="C81"/>
  <c r="B81"/>
  <c r="H80"/>
  <c r="G80"/>
  <c r="C80"/>
  <c r="B80"/>
  <c r="H79"/>
  <c r="G79"/>
  <c r="C79"/>
  <c r="B79"/>
  <c r="H78"/>
  <c r="G78"/>
  <c r="C78"/>
  <c r="B78"/>
  <c r="H77"/>
  <c r="G77"/>
  <c r="C77"/>
  <c r="B77"/>
  <c r="H76"/>
  <c r="G76"/>
  <c r="C76"/>
  <c r="B76"/>
  <c r="H75"/>
  <c r="G75"/>
  <c r="C75"/>
  <c r="B75"/>
  <c r="H74"/>
  <c r="G74"/>
  <c r="C74"/>
  <c r="B74"/>
  <c r="H73"/>
  <c r="G73"/>
  <c r="C73"/>
  <c r="B73"/>
  <c r="H72"/>
  <c r="G72"/>
  <c r="C72"/>
  <c r="B72"/>
  <c r="H71"/>
  <c r="G71"/>
  <c r="C71"/>
  <c r="B71"/>
  <c r="H70"/>
  <c r="G70"/>
  <c r="C70"/>
  <c r="B70"/>
  <c r="H69"/>
  <c r="G69"/>
  <c r="C69"/>
  <c r="B69"/>
  <c r="H68"/>
  <c r="G68"/>
  <c r="C68"/>
  <c r="B68"/>
  <c r="H67"/>
  <c r="G67"/>
  <c r="C67"/>
  <c r="B67"/>
  <c r="H66"/>
  <c r="G66"/>
  <c r="C66"/>
  <c r="B66"/>
  <c r="H65"/>
  <c r="G65"/>
  <c r="C65"/>
  <c r="B65"/>
  <c r="H64"/>
  <c r="G64"/>
  <c r="C64"/>
  <c r="B64"/>
  <c r="H63"/>
  <c r="G63"/>
  <c r="C63"/>
  <c r="B63"/>
  <c r="H62"/>
  <c r="G62"/>
  <c r="C62"/>
  <c r="B62"/>
  <c r="H61"/>
  <c r="G61"/>
  <c r="C61"/>
  <c r="B61"/>
  <c r="H60"/>
  <c r="H91" s="1"/>
  <c r="G60"/>
  <c r="G91" s="1"/>
  <c r="C60"/>
  <c r="B60"/>
  <c r="F54"/>
  <c r="E54"/>
  <c r="D54"/>
  <c r="C54"/>
  <c r="B54"/>
  <c r="G54" s="1"/>
  <c r="F53"/>
  <c r="E53"/>
  <c r="D53"/>
  <c r="C53"/>
  <c r="B53"/>
  <c r="G53" s="1"/>
  <c r="F52"/>
  <c r="E52"/>
  <c r="D52"/>
  <c r="C52"/>
  <c r="B52"/>
  <c r="G52" s="1"/>
  <c r="F51"/>
  <c r="E51"/>
  <c r="D51"/>
  <c r="C51"/>
  <c r="B51"/>
  <c r="G51" s="1"/>
  <c r="F50"/>
  <c r="E50"/>
  <c r="D50"/>
  <c r="C50"/>
  <c r="B50"/>
  <c r="G50" s="1"/>
  <c r="F49"/>
  <c r="E49"/>
  <c r="D49"/>
  <c r="C49"/>
  <c r="B49"/>
  <c r="G49" s="1"/>
  <c r="F48"/>
  <c r="E48"/>
  <c r="D48"/>
  <c r="C48"/>
  <c r="B48"/>
  <c r="G48" s="1"/>
  <c r="F47"/>
  <c r="E47"/>
  <c r="D47"/>
  <c r="C47"/>
  <c r="G47" s="1"/>
  <c r="B47"/>
  <c r="I46"/>
  <c r="F46"/>
  <c r="E46"/>
  <c r="D46"/>
  <c r="C46"/>
  <c r="B46"/>
  <c r="G46" s="1"/>
  <c r="I45"/>
  <c r="F45"/>
  <c r="E45"/>
  <c r="D45"/>
  <c r="C45"/>
  <c r="G45" s="1"/>
  <c r="B45"/>
  <c r="I44"/>
  <c r="F44"/>
  <c r="E44"/>
  <c r="D44"/>
  <c r="C44"/>
  <c r="B44"/>
  <c r="G44" s="1"/>
  <c r="I43"/>
  <c r="F43"/>
  <c r="E43"/>
  <c r="D43"/>
  <c r="C43"/>
  <c r="G43" s="1"/>
  <c r="B43"/>
  <c r="I42"/>
  <c r="F42"/>
  <c r="E42"/>
  <c r="D42"/>
  <c r="C42"/>
  <c r="B42"/>
  <c r="G42" s="1"/>
  <c r="I41"/>
  <c r="G41"/>
  <c r="F41"/>
  <c r="E41"/>
  <c r="D41"/>
  <c r="C41"/>
  <c r="B41"/>
  <c r="I40"/>
  <c r="F40"/>
  <c r="E40"/>
  <c r="D40"/>
  <c r="C40"/>
  <c r="B40"/>
  <c r="G40" s="1"/>
  <c r="I39"/>
  <c r="F39"/>
  <c r="E39"/>
  <c r="D39"/>
  <c r="C39"/>
  <c r="G39" s="1"/>
  <c r="B39"/>
  <c r="I38"/>
  <c r="F38"/>
  <c r="E38"/>
  <c r="D38"/>
  <c r="C38"/>
  <c r="B38"/>
  <c r="G38" s="1"/>
  <c r="I37"/>
  <c r="F37"/>
  <c r="E37"/>
  <c r="D37"/>
  <c r="C37"/>
  <c r="G37" s="1"/>
  <c r="B37"/>
  <c r="I36"/>
  <c r="F36"/>
  <c r="E36"/>
  <c r="D36"/>
  <c r="C36"/>
  <c r="B36"/>
  <c r="G36" s="1"/>
  <c r="I35"/>
  <c r="F35"/>
  <c r="E35"/>
  <c r="D35"/>
  <c r="C35"/>
  <c r="G35" s="1"/>
  <c r="B35"/>
  <c r="I34"/>
  <c r="F34"/>
  <c r="E34"/>
  <c r="D34"/>
  <c r="C34"/>
  <c r="B34"/>
  <c r="G34" s="1"/>
  <c r="I33"/>
  <c r="F33"/>
  <c r="E33"/>
  <c r="D33"/>
  <c r="C33"/>
  <c r="G33" s="1"/>
  <c r="B33"/>
  <c r="I32"/>
  <c r="F32"/>
  <c r="E32"/>
  <c r="D32"/>
  <c r="C32"/>
  <c r="B32"/>
  <c r="G32" s="1"/>
  <c r="I31"/>
  <c r="F31"/>
  <c r="E31"/>
  <c r="D31"/>
  <c r="C31"/>
  <c r="B31"/>
  <c r="G31" s="1"/>
  <c r="I30"/>
  <c r="F30"/>
  <c r="E30"/>
  <c r="D30"/>
  <c r="C30"/>
  <c r="B30"/>
  <c r="G30" s="1"/>
  <c r="I29"/>
  <c r="F29"/>
  <c r="E29"/>
  <c r="D29"/>
  <c r="C29"/>
  <c r="C55" s="1"/>
  <c r="B29"/>
  <c r="I28"/>
  <c r="F28"/>
  <c r="E28"/>
  <c r="D28"/>
  <c r="C28"/>
  <c r="B28"/>
  <c r="G28" s="1"/>
  <c r="I27"/>
  <c r="I47" s="1"/>
  <c r="F27"/>
  <c r="F55" s="1"/>
  <c r="E27"/>
  <c r="E55" s="1"/>
  <c r="D27"/>
  <c r="D55" s="1"/>
  <c r="C27"/>
  <c r="B27"/>
  <c r="B55" s="1"/>
  <c r="H17"/>
  <c r="F113" l="1"/>
  <c r="E103"/>
  <c r="E113" s="1"/>
  <c r="G29"/>
  <c r="G27"/>
  <c r="H147"/>
  <c r="F151"/>
  <c r="F154" s="1"/>
  <c r="E151"/>
  <c r="D151" s="1"/>
  <c r="H151" s="1"/>
  <c r="I129"/>
  <c r="G129"/>
  <c r="E132" l="1"/>
  <c r="E141" s="1"/>
  <c r="E122"/>
  <c r="E124" s="1"/>
  <c r="G113"/>
  <c r="G122" s="1"/>
  <c r="F132"/>
  <c r="F122"/>
  <c r="I122" s="1"/>
  <c r="I113"/>
  <c r="G96"/>
  <c r="G55"/>
  <c r="I54" s="1"/>
  <c r="H154"/>
  <c r="E154"/>
  <c r="D154"/>
  <c r="I132" l="1"/>
  <c r="G132"/>
  <c r="F141"/>
  <c r="G141" l="1"/>
  <c r="I141"/>
</calcChain>
</file>

<file path=xl/comments1.xml><?xml version="1.0" encoding="utf-8"?>
<comments xmlns="http://schemas.openxmlformats.org/spreadsheetml/2006/main">
  <authors>
    <author>Auteur</author>
  </authors>
  <commentList>
    <comment ref="E112" authorId="0">
      <text>
        <r>
          <rPr>
            <b/>
            <sz val="9"/>
            <color indexed="81"/>
            <rFont val="Tahoma"/>
            <family val="2"/>
          </rPr>
          <t xml:space="preserve">Auteur:
</t>
        </r>
      </text>
    </comment>
  </commentList>
</comments>
</file>

<file path=xl/sharedStrings.xml><?xml version="1.0" encoding="utf-8"?>
<sst xmlns="http://schemas.openxmlformats.org/spreadsheetml/2006/main" count="176" uniqueCount="132">
  <si>
    <t>REPUBLIQUE DU CAMEROUN</t>
  </si>
  <si>
    <t>REPUBLIC OF CAMEROON</t>
  </si>
  <si>
    <t>Paix-Travail-Patrie</t>
  </si>
  <si>
    <t>Peace-Work-Fatherland</t>
  </si>
  <si>
    <t>-----------------</t>
  </si>
  <si>
    <t>MINISTERE DES FINANCES</t>
  </si>
  <si>
    <t>MINISTRY OF FINANCE</t>
  </si>
  <si>
    <t>DIRECTION GENERAL DES IMPOTS</t>
  </si>
  <si>
    <t>GENERAL DIRECTORATE OF TAXATION</t>
  </si>
  <si>
    <t>CENTRE REGIONAL DES IMPOTS DE L'EST</t>
  </si>
  <si>
    <t>REGIONAL CENTER OF TAXATION EAST</t>
  </si>
  <si>
    <t>CENTRE DES IMPOTS DES MOYENNES ENTREPRISES</t>
  </si>
  <si>
    <t>MEDIUM SIZE TAXPAYERS OFFICE</t>
  </si>
  <si>
    <t>SERVICE DU FICHIER, DES STATISTIQUES ET DE L’INFORMATIQUE</t>
  </si>
  <si>
    <t>FILE, STATISTICS AND SCIENCE COMPUTER SERVICE</t>
  </si>
  <si>
    <t>N°-----------------MINFI/DGI/CRIE/CIME BTA/SFSI</t>
  </si>
  <si>
    <t>Bertoua le</t>
  </si>
  <si>
    <t>--------------------------</t>
  </si>
  <si>
    <t>EVALUATION DES PERFORMANCES DU MOIS DE AVRIL 2022</t>
  </si>
  <si>
    <t>I - CELLULE DE GESTION ET DE SUIVI</t>
  </si>
  <si>
    <t>RENDEMENT PAR TYPE D'IMPOT , PAR UNITE DE GESTION et PAR SOUS-SECTEURS D'ACTIVITES(VS MARS 2022)</t>
  </si>
  <si>
    <t>UG</t>
  </si>
  <si>
    <t>Industries Boulangrie</t>
  </si>
  <si>
    <t>Commerce General</t>
  </si>
  <si>
    <t>CTD, NTIC, Microfinance</t>
  </si>
  <si>
    <t>Foret,Mine Petrole,Eau</t>
  </si>
  <si>
    <t>Services</t>
  </si>
  <si>
    <t>TOTAUX</t>
  </si>
  <si>
    <t>Sous-secteurs D'activités</t>
  </si>
  <si>
    <t>IMPOTS</t>
  </si>
  <si>
    <t>TAXE DE SEJOUR</t>
  </si>
  <si>
    <t>BOULANGERIE</t>
  </si>
  <si>
    <t xml:space="preserve">VIGNETTE </t>
  </si>
  <si>
    <t>Industrie de production</t>
  </si>
  <si>
    <t>ASSISE</t>
  </si>
  <si>
    <t>vente bh</t>
  </si>
  <si>
    <t>TVA</t>
  </si>
  <si>
    <t>quincaillerie</t>
  </si>
  <si>
    <t>SOLDE TVA</t>
  </si>
  <si>
    <t>pharmacie</t>
  </si>
  <si>
    <t>IS</t>
  </si>
  <si>
    <t>alimentation</t>
  </si>
  <si>
    <t>IRCM</t>
  </si>
  <si>
    <t>autres CG</t>
  </si>
  <si>
    <t>SOLDE IS/IRCM</t>
  </si>
  <si>
    <t>CTD</t>
  </si>
  <si>
    <t>AIR BIC</t>
  </si>
  <si>
    <t>ASSURANCE</t>
  </si>
  <si>
    <t>AIR BNC</t>
  </si>
  <si>
    <t>MICROFINANCE</t>
  </si>
  <si>
    <t>IRPP</t>
  </si>
  <si>
    <t>NTIC</t>
  </si>
  <si>
    <t>SOLDE BIC</t>
  </si>
  <si>
    <t>MINE</t>
  </si>
  <si>
    <t>SOLDE BNC</t>
  </si>
  <si>
    <t>FORESTERIE</t>
  </si>
  <si>
    <t>SOLDE IRPP</t>
  </si>
  <si>
    <t>STATIONS DE SCES</t>
  </si>
  <si>
    <t>SOLDE PSA</t>
  </si>
  <si>
    <t>Professions Liberales</t>
  </si>
  <si>
    <t>PSA</t>
  </si>
  <si>
    <t>BTP</t>
  </si>
  <si>
    <t>PSL</t>
  </si>
  <si>
    <t>ONG</t>
  </si>
  <si>
    <t xml:space="preserve">RSA </t>
  </si>
  <si>
    <t>TRANSPORT</t>
  </si>
  <si>
    <t>DF</t>
  </si>
  <si>
    <t>HERBERGEMENT</t>
  </si>
  <si>
    <t>TAV</t>
  </si>
  <si>
    <t>AUTRES SERVICES</t>
  </si>
  <si>
    <t>TA</t>
  </si>
  <si>
    <t>RFA</t>
  </si>
  <si>
    <t>AUTRE DF</t>
  </si>
  <si>
    <t>TAE</t>
  </si>
  <si>
    <t>TIM CT</t>
  </si>
  <si>
    <t>TISV</t>
  </si>
  <si>
    <t>TE</t>
  </si>
  <si>
    <t>TAXE/JEUX</t>
  </si>
  <si>
    <t>II - BRIGADE DE CONTRÔLE ET DES VERIFICATIONS/RECETTE DES IMPÔTS</t>
  </si>
  <si>
    <t>RECETTES</t>
  </si>
  <si>
    <t>RAISON SOCIALES/AMR</t>
  </si>
  <si>
    <t>MONTANT PAYE</t>
  </si>
  <si>
    <t>RECETTES BUDG.</t>
  </si>
  <si>
    <t>III - LE RECAPITULATIF DES ACTIONS</t>
  </si>
  <si>
    <t>ACTIVITES</t>
  </si>
  <si>
    <t>OBJECTIFS</t>
  </si>
  <si>
    <t>REALISATIONS</t>
  </si>
  <si>
    <t>Taux de Real.</t>
  </si>
  <si>
    <t>ACTIVITES DE GESTION</t>
  </si>
  <si>
    <t>VS</t>
  </si>
  <si>
    <t>SOLDES</t>
  </si>
  <si>
    <t>AUTRES AG</t>
  </si>
  <si>
    <t>TOTAL 1</t>
  </si>
  <si>
    <t>CONTRÔLE</t>
  </si>
  <si>
    <t>RECOUVREMENT</t>
  </si>
  <si>
    <t>TOTAL 2</t>
  </si>
  <si>
    <t>TOTAL GLOBAL</t>
  </si>
  <si>
    <t>IV - RAPPEL MÉMOIRE</t>
  </si>
  <si>
    <t>MOIS</t>
  </si>
  <si>
    <t>GAP                                EXERCICE 2021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</si>
  <si>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</si>
  <si>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</si>
  <si>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</si>
  <si>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</si>
  <si>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</si>
  <si>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</si>
  <si>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</si>
  <si>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</si>
  <si>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</si>
  <si>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</si>
  <si>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</si>
  <si>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</si>
  <si>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DPO CRIE</t>
  </si>
  <si>
    <t>POIDS/DPO</t>
  </si>
  <si>
    <t>V - ETAT COMPARATIF SUR LA PERIODE</t>
  </si>
  <si>
    <t>Ecart/Realisations               2022 - 2021</t>
  </si>
  <si>
    <t>Taux d'evolution</t>
  </si>
  <si>
    <t>Objectifs</t>
  </si>
  <si>
    <t>Realisations</t>
  </si>
  <si>
    <t>VI - ETAT STATISTIQUE DES RECETTES COMPTABILISEES AU CIME</t>
  </si>
  <si>
    <t>Recettes Budgetaires</t>
  </si>
  <si>
    <t>Virements CIME</t>
  </si>
  <si>
    <t>Virements Tresorerie</t>
  </si>
  <si>
    <t>declaration de recette</t>
  </si>
  <si>
    <t>Autres</t>
  </si>
  <si>
    <t>Total</t>
  </si>
  <si>
    <t>Recettes Comptabilisées</t>
  </si>
  <si>
    <t>Recettes Non Comptabilisées</t>
  </si>
  <si>
    <t>Recettes non Budgetaires</t>
  </si>
  <si>
    <t xml:space="preserve"> </t>
  </si>
  <si>
    <t>Recettes Globales</t>
  </si>
  <si>
    <t xml:space="preserve">Le chef service </t>
  </si>
</sst>
</file>

<file path=xl/styles.xml><?xml version="1.0" encoding="utf-8"?>
<styleSheet xmlns="http://schemas.openxmlformats.org/spreadsheetml/2006/main">
  <numFmts count="3">
    <numFmt numFmtId="164" formatCode="[$-F800]dddd\,\ mmmm\ dd\,\ yyyy"/>
    <numFmt numFmtId="166" formatCode="_-* #,##0\ _€_-;\-* #,##0\ _€_-;_-* &quot;-&quot;??\ _€_-;_-@_-"/>
    <numFmt numFmtId="167" formatCode="#,##0\ _€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 tint="0.34998626667073579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0" tint="-4.9989318521683403E-2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3" fontId="8" fillId="4" borderId="17" xfId="0" applyNumberFormat="1" applyFont="1" applyFill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8" fillId="3" borderId="18" xfId="0" applyFont="1" applyFill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vertical="center"/>
    </xf>
    <xf numFmtId="0" fontId="8" fillId="4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3" fontId="2" fillId="0" borderId="23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3" fontId="0" fillId="0" borderId="19" xfId="0" applyNumberFormat="1" applyBorder="1" applyAlignment="1">
      <alignment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/>
    </xf>
    <xf numFmtId="166" fontId="11" fillId="0" borderId="12" xfId="0" applyNumberFormat="1" applyFont="1" applyBorder="1" applyAlignment="1">
      <alignment horizontal="center" vertical="center"/>
    </xf>
    <xf numFmtId="167" fontId="12" fillId="0" borderId="12" xfId="0" applyNumberFormat="1" applyFont="1" applyBorder="1" applyAlignment="1">
      <alignment vertical="center"/>
    </xf>
    <xf numFmtId="10" fontId="7" fillId="0" borderId="15" xfId="2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166" fontId="11" fillId="0" borderId="12" xfId="0" applyNumberFormat="1" applyFont="1" applyBorder="1"/>
    <xf numFmtId="167" fontId="12" fillId="5" borderId="12" xfId="0" applyNumberFormat="1" applyFont="1" applyFill="1" applyBorder="1" applyAlignment="1">
      <alignment vertical="center"/>
    </xf>
    <xf numFmtId="0" fontId="11" fillId="0" borderId="3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3" fontId="0" fillId="0" borderId="0" xfId="0" applyNumberFormat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6" fontId="11" fillId="0" borderId="31" xfId="0" applyNumberFormat="1" applyFont="1" applyBorder="1"/>
    <xf numFmtId="10" fontId="7" fillId="0" borderId="32" xfId="2" applyNumberFormat="1" applyFont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166" fontId="13" fillId="6" borderId="19" xfId="0" applyNumberFormat="1" applyFont="1" applyFill="1" applyBorder="1" applyAlignment="1">
      <alignment vertical="center"/>
    </xf>
    <xf numFmtId="167" fontId="13" fillId="3" borderId="12" xfId="0" applyNumberFormat="1" applyFont="1" applyFill="1" applyBorder="1" applyAlignment="1">
      <alignment vertical="center"/>
    </xf>
    <xf numFmtId="10" fontId="7" fillId="0" borderId="17" xfId="2" applyNumberFormat="1" applyFont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/>
    </xf>
    <xf numFmtId="0" fontId="14" fillId="3" borderId="34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166" fontId="16" fillId="7" borderId="12" xfId="0" applyNumberFormat="1" applyFont="1" applyFill="1" applyBorder="1" applyAlignment="1">
      <alignment horizontal="center" vertical="center"/>
    </xf>
    <xf numFmtId="166" fontId="15" fillId="0" borderId="41" xfId="0" applyNumberFormat="1" applyFont="1" applyBorder="1" applyAlignment="1">
      <alignment horizontal="center" vertical="center"/>
    </xf>
    <xf numFmtId="166" fontId="16" fillId="0" borderId="41" xfId="0" applyNumberFormat="1" applyFont="1" applyBorder="1" applyAlignment="1">
      <alignment horizontal="center" vertical="center"/>
    </xf>
    <xf numFmtId="166" fontId="15" fillId="0" borderId="41" xfId="0" applyNumberFormat="1" applyFont="1" applyBorder="1" applyAlignment="1">
      <alignment horizontal="center" vertical="center"/>
    </xf>
    <xf numFmtId="10" fontId="17" fillId="0" borderId="13" xfId="2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166" fontId="16" fillId="0" borderId="12" xfId="0" applyNumberFormat="1" applyFont="1" applyBorder="1" applyAlignment="1">
      <alignment horizontal="center" vertical="center"/>
    </xf>
    <xf numFmtId="166" fontId="15" fillId="0" borderId="1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0" fontId="14" fillId="3" borderId="43" xfId="0" applyFont="1" applyFill="1" applyBorder="1" applyAlignment="1">
      <alignment horizontal="center" vertical="center"/>
    </xf>
    <xf numFmtId="166" fontId="10" fillId="3" borderId="19" xfId="0" applyNumberFormat="1" applyFont="1" applyFill="1" applyBorder="1" applyAlignment="1">
      <alignment horizontal="center" vertical="center"/>
    </xf>
    <xf numFmtId="166" fontId="13" fillId="3" borderId="44" xfId="0" applyNumberFormat="1" applyFont="1" applyFill="1" applyBorder="1" applyAlignment="1">
      <alignment vertical="center"/>
    </xf>
    <xf numFmtId="166" fontId="18" fillId="8" borderId="19" xfId="0" applyNumberFormat="1" applyFont="1" applyFill="1" applyBorder="1" applyAlignment="1">
      <alignment horizontal="center" vertical="center"/>
    </xf>
    <xf numFmtId="10" fontId="14" fillId="3" borderId="17" xfId="2" applyNumberFormat="1" applyFont="1" applyFill="1" applyBorder="1" applyAlignment="1">
      <alignment horizontal="center" vertical="center"/>
    </xf>
    <xf numFmtId="166" fontId="10" fillId="9" borderId="45" xfId="0" applyNumberFormat="1" applyFont="1" applyFill="1" applyBorder="1" applyAlignment="1">
      <alignment horizontal="center" vertical="center"/>
    </xf>
    <xf numFmtId="10" fontId="19" fillId="0" borderId="0" xfId="2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166" fontId="20" fillId="4" borderId="12" xfId="0" applyNumberFormat="1" applyFont="1" applyFill="1" applyBorder="1" applyAlignment="1">
      <alignment vertical="center" wrapText="1"/>
    </xf>
    <xf numFmtId="166" fontId="20" fillId="2" borderId="23" xfId="0" applyNumberFormat="1" applyFont="1" applyFill="1" applyBorder="1" applyAlignment="1">
      <alignment horizontal="center" vertical="center" wrapText="1"/>
    </xf>
    <xf numFmtId="166" fontId="20" fillId="2" borderId="14" xfId="0" applyNumberFormat="1" applyFont="1" applyFill="1" applyBorder="1" applyAlignment="1">
      <alignment horizontal="center" vertical="center" wrapText="1"/>
    </xf>
    <xf numFmtId="10" fontId="20" fillId="0" borderId="15" xfId="2" applyNumberFormat="1" applyFont="1" applyBorder="1" applyAlignment="1">
      <alignment vertical="center" wrapText="1"/>
    </xf>
    <xf numFmtId="166" fontId="20" fillId="2" borderId="12" xfId="0" applyNumberFormat="1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left" vertical="center" wrapText="1"/>
    </xf>
    <xf numFmtId="0" fontId="21" fillId="3" borderId="43" xfId="0" applyFont="1" applyFill="1" applyBorder="1" applyAlignment="1">
      <alignment horizontal="center" vertical="center" wrapText="1"/>
    </xf>
    <xf numFmtId="166" fontId="20" fillId="0" borderId="46" xfId="0" applyNumberFormat="1" applyFont="1" applyBorder="1" applyAlignment="1">
      <alignment vertical="center" wrapText="1"/>
    </xf>
    <xf numFmtId="166" fontId="9" fillId="2" borderId="34" xfId="0" applyNumberFormat="1" applyFont="1" applyFill="1" applyBorder="1" applyAlignment="1">
      <alignment vertical="center" wrapText="1"/>
    </xf>
    <xf numFmtId="166" fontId="2" fillId="0" borderId="47" xfId="0" applyNumberFormat="1" applyFont="1" applyBorder="1" applyAlignment="1">
      <alignment vertical="center" wrapText="1"/>
    </xf>
    <xf numFmtId="166" fontId="9" fillId="2" borderId="26" xfId="0" applyNumberFormat="1" applyFont="1" applyFill="1" applyBorder="1" applyAlignment="1">
      <alignment horizontal="center" vertical="center" wrapText="1"/>
    </xf>
    <xf numFmtId="166" fontId="9" fillId="2" borderId="16" xfId="0" applyNumberFormat="1" applyFont="1" applyFill="1" applyBorder="1" applyAlignment="1">
      <alignment horizontal="center" vertical="center" wrapText="1"/>
    </xf>
    <xf numFmtId="10" fontId="20" fillId="0" borderId="17" xfId="2" applyNumberFormat="1" applyFont="1" applyBorder="1" applyAlignment="1">
      <alignment vertical="center" wrapText="1"/>
    </xf>
    <xf numFmtId="0" fontId="20" fillId="0" borderId="0" xfId="0" applyFont="1"/>
    <xf numFmtId="0" fontId="5" fillId="2" borderId="7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3" fontId="0" fillId="0" borderId="14" xfId="0" applyNumberFormat="1" applyBorder="1"/>
    <xf numFmtId="3" fontId="0" fillId="0" borderId="12" xfId="0" applyNumberFormat="1" applyBorder="1"/>
    <xf numFmtId="3" fontId="0" fillId="0" borderId="23" xfId="0" applyNumberFormat="1" applyBorder="1"/>
    <xf numFmtId="3" fontId="5" fillId="2" borderId="45" xfId="0" applyNumberFormat="1" applyFont="1" applyFill="1" applyBorder="1"/>
    <xf numFmtId="0" fontId="17" fillId="2" borderId="18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3" fontId="0" fillId="0" borderId="16" xfId="0" applyNumberFormat="1" applyBorder="1"/>
    <xf numFmtId="3" fontId="0" fillId="0" borderId="19" xfId="0" applyNumberFormat="1" applyBorder="1"/>
    <xf numFmtId="3" fontId="5" fillId="0" borderId="17" xfId="0" applyNumberFormat="1" applyFont="1" applyBorder="1"/>
    <xf numFmtId="0" fontId="5" fillId="6" borderId="7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/>
    </xf>
    <xf numFmtId="0" fontId="17" fillId="6" borderId="15" xfId="0" applyFont="1" applyFill="1" applyBorder="1" applyAlignment="1">
      <alignment horizontal="center"/>
    </xf>
    <xf numFmtId="3" fontId="0" fillId="6" borderId="15" xfId="0" applyNumberFormat="1" applyFont="1" applyFill="1" applyBorder="1"/>
    <xf numFmtId="3" fontId="0" fillId="0" borderId="0" xfId="0" applyNumberFormat="1"/>
    <xf numFmtId="0" fontId="17" fillId="6" borderId="18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3" fontId="5" fillId="0" borderId="48" xfId="0" applyNumberFormat="1" applyFont="1" applyBorder="1"/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3" fontId="22" fillId="0" borderId="36" xfId="0" applyNumberFormat="1" applyFont="1" applyBorder="1" applyAlignment="1">
      <alignment vertical="center"/>
    </xf>
    <xf numFmtId="3" fontId="22" fillId="0" borderId="50" xfId="0" applyNumberFormat="1" applyFont="1" applyBorder="1" applyAlignment="1">
      <alignment vertical="center"/>
    </xf>
    <xf numFmtId="0" fontId="0" fillId="0" borderId="0" xfId="0" applyBorder="1" applyAlignment="1">
      <alignment horizontal="center"/>
    </xf>
    <xf numFmtId="3" fontId="5" fillId="0" borderId="0" xfId="0" applyNumberFormat="1" applyFont="1" applyBorder="1"/>
    <xf numFmtId="0" fontId="23" fillId="0" borderId="0" xfId="0" applyFont="1" applyAlignment="1">
      <alignment horizontal="center"/>
    </xf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tatistiques%20avril%20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intage"/>
      <sheetName val="SUIVI JOURNALIER AVRIL"/>
      <sheetName val="vs mars"/>
      <sheetName val="CONTROLES"/>
      <sheetName val="AVRIL"/>
      <sheetName val="R. AFFECTEES"/>
      <sheetName val="point sur les patentes"/>
      <sheetName val="labo"/>
      <sheetName val="tendances"/>
      <sheetName val="Plan d actions "/>
      <sheetName val="Etats des virements"/>
      <sheetName val="Etats des virements2"/>
      <sheetName val="Evaluation"/>
      <sheetName val="Feuil1"/>
      <sheetName val="reliquataires"/>
      <sheetName val="suivi des TAV"/>
      <sheetName val="Etat comparatif 1"/>
      <sheetName val="Etat comparatif 2"/>
      <sheetName val="Feuil2"/>
    </sheetNames>
    <sheetDataSet>
      <sheetData sheetId="0">
        <row r="3">
          <cell r="I3">
            <v>5678071</v>
          </cell>
        </row>
        <row r="4">
          <cell r="I4">
            <v>38958296</v>
          </cell>
        </row>
        <row r="5">
          <cell r="I5">
            <v>0</v>
          </cell>
        </row>
      </sheetData>
      <sheetData sheetId="1"/>
      <sheetData sheetId="2"/>
      <sheetData sheetId="3">
        <row r="2">
          <cell r="A2" t="str">
            <v>FOZOH EMMANUEL AYAFOR/CSP amr 1526/Solde principal</v>
          </cell>
          <cell r="BX2">
            <v>1238277.4900000002</v>
          </cell>
          <cell r="BY2">
            <v>962069</v>
          </cell>
          <cell r="CA2" t="str">
            <v>recouvrement</v>
          </cell>
        </row>
        <row r="3">
          <cell r="A3" t="str">
            <v>NGNINGAHA AUGUSTIN amr 1885/Avance principal</v>
          </cell>
          <cell r="BX3">
            <v>500000</v>
          </cell>
          <cell r="BY3">
            <v>500000</v>
          </cell>
          <cell r="CA3" t="str">
            <v>contrôle</v>
          </cell>
        </row>
        <row r="4">
          <cell r="A4" t="str">
            <v>FACOGESCAM amr 109029/Avance principal</v>
          </cell>
          <cell r="BX4">
            <v>3000000</v>
          </cell>
          <cell r="BY4">
            <v>3000000</v>
          </cell>
          <cell r="CA4" t="str">
            <v>recouvrement</v>
          </cell>
        </row>
        <row r="5">
          <cell r="A5" t="str">
            <v>COMMUNE DE DIMAKO/Apurement dette</v>
          </cell>
          <cell r="BX5">
            <v>500000</v>
          </cell>
          <cell r="BY5">
            <v>500000</v>
          </cell>
          <cell r="CA5" t="str">
            <v>recouvrement</v>
          </cell>
        </row>
        <row r="6">
          <cell r="A6" t="str">
            <v>SOCIETE MING CHENG TRADE CO.LTD SARL amr 83/Avance principal</v>
          </cell>
          <cell r="BX6">
            <v>10000000</v>
          </cell>
          <cell r="BY6">
            <v>8231097.2999999998</v>
          </cell>
          <cell r="CA6" t="str">
            <v>recouvrement</v>
          </cell>
        </row>
        <row r="7">
          <cell r="A7" t="str">
            <v>SOCIETE CAMEROUNAISE DES BOIS DEBITES SARL amr 1835/Avance principal</v>
          </cell>
          <cell r="BX7">
            <v>10000000</v>
          </cell>
          <cell r="BY7">
            <v>9129386</v>
          </cell>
          <cell r="CA7" t="str">
            <v>contrôle</v>
          </cell>
        </row>
        <row r="8">
          <cell r="A8" t="str">
            <v>ETS KAKOUANDE &amp; FILS amr 116038/Avance tva principal</v>
          </cell>
          <cell r="BX8">
            <v>3000000</v>
          </cell>
          <cell r="BY8">
            <v>3000000</v>
          </cell>
          <cell r="CA8" t="str">
            <v>recouvrement</v>
          </cell>
        </row>
        <row r="9">
          <cell r="A9" t="str">
            <v>SCOOPS/AVENIR DE LA KADEY amr 1831/Solde principal</v>
          </cell>
          <cell r="BX9">
            <v>4666336.9000000013</v>
          </cell>
          <cell r="BY9">
            <v>4242124.4545454551</v>
          </cell>
          <cell r="CA9" t="str">
            <v>recouvrement</v>
          </cell>
        </row>
        <row r="10">
          <cell r="A10" t="str">
            <v>STE AFRICAINE DE NEGOCE SARL amr 1552/Avance principal</v>
          </cell>
          <cell r="BX10">
            <v>1500000</v>
          </cell>
          <cell r="BY10">
            <v>1500000</v>
          </cell>
          <cell r="CA10" t="str">
            <v>recouvrement</v>
          </cell>
        </row>
        <row r="11">
          <cell r="A11" t="str">
            <v>WAN ZHENGGUO amr 79/Avance principal</v>
          </cell>
          <cell r="BX11">
            <v>2410559.9999999995</v>
          </cell>
          <cell r="BY11">
            <v>2191418.1818181816</v>
          </cell>
          <cell r="CA11" t="str">
            <v>recouvrement</v>
          </cell>
        </row>
        <row r="12">
          <cell r="A12" t="str">
            <v>FOE LUC amr 4947/Avance principal</v>
          </cell>
          <cell r="BX12">
            <v>500000</v>
          </cell>
          <cell r="BY12">
            <v>500000</v>
          </cell>
          <cell r="CA12" t="str">
            <v>contrôle</v>
          </cell>
        </row>
        <row r="13">
          <cell r="A13" t="str">
            <v>YONTA JOSEPH amr 4949/Avance principal</v>
          </cell>
          <cell r="BX13">
            <v>4000000</v>
          </cell>
          <cell r="BY13">
            <v>4000000</v>
          </cell>
          <cell r="CA13" t="str">
            <v>contrôle</v>
          </cell>
        </row>
        <row r="14">
          <cell r="A14" t="str">
            <v>ETS UNIVERSEL SARL amr 47311/Avance principal</v>
          </cell>
          <cell r="BX14">
            <v>1000000</v>
          </cell>
          <cell r="BY14">
            <v>1000000</v>
          </cell>
          <cell r="CA14" t="str">
            <v>recouvrement</v>
          </cell>
        </row>
        <row r="15">
          <cell r="A15" t="str">
            <v>SOCIETE ETOILE CAMEROUN SARL amr 5086 /Avance principal</v>
          </cell>
          <cell r="BX15">
            <v>3000000</v>
          </cell>
          <cell r="BY15">
            <v>3000000</v>
          </cell>
          <cell r="CA15" t="str">
            <v>contrôle</v>
          </cell>
        </row>
        <row r="16">
          <cell r="A16" t="str">
            <v>SCOOPS/AVENIR DE LA KADEY amr 1831/amr soldé apres remise gracieuse</v>
          </cell>
          <cell r="BX16">
            <v>1145302</v>
          </cell>
          <cell r="BY16">
            <v>0</v>
          </cell>
          <cell r="CA16" t="str">
            <v>recouvrement</v>
          </cell>
        </row>
        <row r="17">
          <cell r="A17" t="str">
            <v>KAMWA ETIENNE/ solde dettes amr 4129, 109749 et 38854</v>
          </cell>
          <cell r="BX17">
            <v>181839.19999999998</v>
          </cell>
          <cell r="BY17">
            <v>19622</v>
          </cell>
          <cell r="CA17" t="str">
            <v>recouvrement</v>
          </cell>
        </row>
        <row r="18">
          <cell r="A18" t="str">
            <v>COMMUNE D' ANGOSSAS/Apurement dette</v>
          </cell>
          <cell r="BX18">
            <v>250000</v>
          </cell>
          <cell r="BY18">
            <v>250000</v>
          </cell>
          <cell r="CA18" t="str">
            <v>recouvrement</v>
          </cell>
        </row>
        <row r="19">
          <cell r="A19" t="str">
            <v>NDEBI NKOTH LUC/ amr 38745 soldé</v>
          </cell>
          <cell r="BX19">
            <v>71626</v>
          </cell>
          <cell r="BY19">
            <v>0</v>
          </cell>
          <cell r="CA19" t="str">
            <v>recouvrement</v>
          </cell>
        </row>
        <row r="20">
          <cell r="A20" t="str">
            <v>NDEBI NKOTH LUC/ amr 1788 soldé</v>
          </cell>
          <cell r="BX20">
            <v>36727.599999999999</v>
          </cell>
          <cell r="BY20">
            <v>1536</v>
          </cell>
          <cell r="CA20" t="str">
            <v>recouvrement</v>
          </cell>
        </row>
        <row r="21">
          <cell r="A21" t="str">
            <v>NTOU ROLLAND PENALITES AMR N°114657</v>
          </cell>
          <cell r="BX21">
            <v>1986</v>
          </cell>
          <cell r="BY21">
            <v>0</v>
          </cell>
          <cell r="CA21" t="str">
            <v>recouvrement</v>
          </cell>
        </row>
        <row r="22">
          <cell r="A22" t="str">
            <v>NGNINGAHA AUGUSTIN amr 1885/Avance principal</v>
          </cell>
          <cell r="BX22">
            <v>500000</v>
          </cell>
          <cell r="BY22">
            <v>500000</v>
          </cell>
          <cell r="CA22" t="str">
            <v>contrôle</v>
          </cell>
        </row>
        <row r="23">
          <cell r="A23" t="str">
            <v>COMMUNE DE BERTOUA II/Apurement dette</v>
          </cell>
          <cell r="BX23">
            <v>1000000</v>
          </cell>
          <cell r="BY23">
            <v>1000000</v>
          </cell>
          <cell r="CA23" t="str">
            <v>recouvrement</v>
          </cell>
        </row>
        <row r="24">
          <cell r="A24" t="str">
            <v>ELOUNDOU NKA amr 2755 /Avance principal</v>
          </cell>
          <cell r="BX24">
            <v>584839</v>
          </cell>
          <cell r="BY24">
            <v>443339</v>
          </cell>
          <cell r="CA24" t="str">
            <v>contrôle</v>
          </cell>
        </row>
        <row r="25">
          <cell r="A25" t="str">
            <v>NOUPAYOU ROGER/Apurement dette( amr 50139 et 73254 )</v>
          </cell>
          <cell r="BX25">
            <v>128700</v>
          </cell>
          <cell r="BY25">
            <v>117000</v>
          </cell>
          <cell r="CA25" t="str">
            <v>recouvrement</v>
          </cell>
        </row>
        <row r="26">
          <cell r="A26" t="str">
            <v>MC2 BERTOUA/Avance principal</v>
          </cell>
          <cell r="BX26">
            <v>2227222</v>
          </cell>
          <cell r="BY26">
            <v>2024747.2727272725</v>
          </cell>
          <cell r="CA26" t="str">
            <v>contrôle</v>
          </cell>
        </row>
        <row r="27">
          <cell r="A27" t="str">
            <v>FOTSING MARIE/COT DE LA DETTE FEV AMER DU 16</v>
          </cell>
          <cell r="BX27">
            <v>9079</v>
          </cell>
          <cell r="BY27">
            <v>0</v>
          </cell>
          <cell r="CA27" t="str">
            <v>recouvrement</v>
          </cell>
        </row>
        <row r="28">
          <cell r="A28" t="str">
            <v>NTARINKON COOPERATIVE CREDIT/RGLT AMR N°109806 &amp; N°114642</v>
          </cell>
          <cell r="BX28">
            <v>2230</v>
          </cell>
          <cell r="BY28">
            <v>0</v>
          </cell>
          <cell r="CA28" t="str">
            <v>recouvrement</v>
          </cell>
        </row>
        <row r="29">
          <cell r="A29" t="str">
            <v>CUB apurement dette/Declaration de recette</v>
          </cell>
          <cell r="BX29">
            <v>8036453.9999999991</v>
          </cell>
          <cell r="BY29">
            <v>7305867.2727272725</v>
          </cell>
          <cell r="CA29" t="str">
            <v>recouvrement</v>
          </cell>
        </row>
        <row r="30">
          <cell r="BX30">
            <v>0</v>
          </cell>
          <cell r="BY30">
            <v>0</v>
          </cell>
        </row>
        <row r="31">
          <cell r="BX31">
            <v>0</v>
          </cell>
          <cell r="BY31">
            <v>0</v>
          </cell>
        </row>
        <row r="32">
          <cell r="BX32">
            <v>0</v>
          </cell>
          <cell r="BY32">
            <v>0</v>
          </cell>
        </row>
      </sheetData>
      <sheetData sheetId="4">
        <row r="9">
          <cell r="O9">
            <v>2035764.0909090908</v>
          </cell>
          <cell r="T9">
            <v>0</v>
          </cell>
          <cell r="U9">
            <v>286000</v>
          </cell>
          <cell r="V9">
            <v>0</v>
          </cell>
          <cell r="W9">
            <v>0</v>
          </cell>
          <cell r="X9">
            <v>205200</v>
          </cell>
        </row>
        <row r="10">
          <cell r="O10">
            <v>4922108.0909090908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O11">
            <v>18497927.454545457</v>
          </cell>
          <cell r="T11">
            <v>391174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O12">
            <v>2175170</v>
          </cell>
          <cell r="T12">
            <v>1185587.0909090908</v>
          </cell>
          <cell r="U12">
            <v>11230677</v>
          </cell>
          <cell r="V12">
            <v>39354908.090909086</v>
          </cell>
          <cell r="W12">
            <v>40658182.36363636</v>
          </cell>
          <cell r="X12">
            <v>4378924</v>
          </cell>
        </row>
        <row r="13">
          <cell r="O13">
            <v>2955961.6363636362</v>
          </cell>
          <cell r="T13">
            <v>0</v>
          </cell>
          <cell r="U13">
            <v>55321.818181818177</v>
          </cell>
          <cell r="V13">
            <v>0</v>
          </cell>
          <cell r="W13">
            <v>9618665.5454545449</v>
          </cell>
          <cell r="X13">
            <v>0</v>
          </cell>
        </row>
        <row r="14">
          <cell r="O14">
            <v>4036660.0909090908</v>
          </cell>
          <cell r="T14">
            <v>1957305</v>
          </cell>
          <cell r="U14">
            <v>4797839.7272727275</v>
          </cell>
          <cell r="V14">
            <v>5060428.1818181816</v>
          </cell>
          <cell r="W14">
            <v>7301789.0909090908</v>
          </cell>
          <cell r="X14">
            <v>2049811</v>
          </cell>
        </row>
        <row r="15">
          <cell r="O15">
            <v>3047859.7272727275</v>
          </cell>
          <cell r="T15">
            <v>0</v>
          </cell>
          <cell r="U15">
            <v>0</v>
          </cell>
          <cell r="V15">
            <v>1007500</v>
          </cell>
          <cell r="W15">
            <v>0</v>
          </cell>
          <cell r="X15">
            <v>0</v>
          </cell>
        </row>
        <row r="16">
          <cell r="O16">
            <v>47256740.454545453</v>
          </cell>
          <cell r="T16">
            <v>185019.09090909088</v>
          </cell>
          <cell r="U16">
            <v>3889751.8181818179</v>
          </cell>
          <cell r="V16">
            <v>0</v>
          </cell>
          <cell r="W16">
            <v>0</v>
          </cell>
          <cell r="X16">
            <v>956639.09090909082</v>
          </cell>
        </row>
        <row r="17">
          <cell r="O17">
            <v>6800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O18">
            <v>2821699.3636363642</v>
          </cell>
          <cell r="T18">
            <v>0</v>
          </cell>
          <cell r="U18">
            <v>221886</v>
          </cell>
          <cell r="V18">
            <v>2140929.0909090908</v>
          </cell>
          <cell r="W18">
            <v>0</v>
          </cell>
          <cell r="X18">
            <v>0</v>
          </cell>
        </row>
        <row r="19">
          <cell r="O19">
            <v>1501717.6363636362</v>
          </cell>
          <cell r="T19">
            <v>1626348</v>
          </cell>
          <cell r="U19">
            <v>838157.90909090906</v>
          </cell>
          <cell r="V19">
            <v>3641789.7272727271</v>
          </cell>
          <cell r="W19">
            <v>1211964</v>
          </cell>
          <cell r="X19">
            <v>6260724.5454545449</v>
          </cell>
        </row>
        <row r="20">
          <cell r="O20">
            <v>58515948.43181818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O21">
            <v>35373955.545454547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O22">
            <v>2647144.2727272725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33750.909090909088</v>
          </cell>
        </row>
        <row r="23">
          <cell r="O23">
            <v>3240841.2727272725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O24">
            <v>1749</v>
          </cell>
          <cell r="T24">
            <v>1361999</v>
          </cell>
          <cell r="U24">
            <v>8508955</v>
          </cell>
          <cell r="V24">
            <v>0</v>
          </cell>
          <cell r="W24">
            <v>547447</v>
          </cell>
          <cell r="X24">
            <v>0</v>
          </cell>
        </row>
        <row r="25">
          <cell r="O25">
            <v>0</v>
          </cell>
          <cell r="T25">
            <v>0</v>
          </cell>
          <cell r="U25">
            <v>547501</v>
          </cell>
          <cell r="V25">
            <v>144000</v>
          </cell>
          <cell r="W25">
            <v>22000</v>
          </cell>
          <cell r="X25">
            <v>70200</v>
          </cell>
        </row>
        <row r="26">
          <cell r="O26">
            <v>889473</v>
          </cell>
          <cell r="T26">
            <v>0</v>
          </cell>
          <cell r="U26">
            <v>0</v>
          </cell>
          <cell r="V26">
            <v>0</v>
          </cell>
          <cell r="W26">
            <v>18150000</v>
          </cell>
          <cell r="X26">
            <v>0</v>
          </cell>
        </row>
        <row r="27">
          <cell r="O27">
            <v>1080588</v>
          </cell>
          <cell r="T27">
            <v>0</v>
          </cell>
          <cell r="U27">
            <v>0</v>
          </cell>
          <cell r="V27">
            <v>0</v>
          </cell>
          <cell r="W27">
            <v>550000</v>
          </cell>
          <cell r="X27">
            <v>56000</v>
          </cell>
        </row>
        <row r="28">
          <cell r="O28">
            <v>8798598.2727272715</v>
          </cell>
          <cell r="T28">
            <v>0</v>
          </cell>
          <cell r="U28">
            <v>0</v>
          </cell>
          <cell r="V28">
            <v>0</v>
          </cell>
          <cell r="W28">
            <v>307149.25</v>
          </cell>
          <cell r="X28">
            <v>0</v>
          </cell>
        </row>
        <row r="29">
          <cell r="T29">
            <v>250000</v>
          </cell>
          <cell r="U29">
            <v>0</v>
          </cell>
          <cell r="V29">
            <v>0</v>
          </cell>
          <cell r="W29">
            <v>18169851</v>
          </cell>
          <cell r="X29">
            <v>0</v>
          </cell>
        </row>
        <row r="30"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T31">
            <v>0</v>
          </cell>
          <cell r="U31">
            <v>265150</v>
          </cell>
          <cell r="V31">
            <v>309741</v>
          </cell>
          <cell r="W31">
            <v>0</v>
          </cell>
          <cell r="X31">
            <v>0</v>
          </cell>
        </row>
        <row r="32"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T35">
            <v>440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57">
          <cell r="O57">
            <v>33320734.209090911</v>
          </cell>
          <cell r="P57">
            <v>20097472.272727273</v>
          </cell>
        </row>
        <row r="152">
          <cell r="C152">
            <v>253235912.82272726</v>
          </cell>
        </row>
        <row r="153">
          <cell r="C153">
            <v>31512296.317212127</v>
          </cell>
        </row>
      </sheetData>
      <sheetData sheetId="5"/>
      <sheetData sheetId="6"/>
      <sheetData sheetId="7"/>
      <sheetData sheetId="8"/>
      <sheetData sheetId="9">
        <row r="26">
          <cell r="F26">
            <v>93298602.068181798</v>
          </cell>
        </row>
        <row r="230">
          <cell r="D230">
            <v>214300000</v>
          </cell>
        </row>
        <row r="231">
          <cell r="D231">
            <v>38451172</v>
          </cell>
          <cell r="F231">
            <v>14739148.272727272</v>
          </cell>
        </row>
        <row r="233">
          <cell r="D233">
            <v>122472472</v>
          </cell>
          <cell r="F233">
            <v>91768956</v>
          </cell>
        </row>
        <row r="234">
          <cell r="D234">
            <v>55500000</v>
          </cell>
        </row>
        <row r="235">
          <cell r="D235">
            <v>85000000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4"/>
  <dimension ref="A1:J156"/>
  <sheetViews>
    <sheetView tabSelected="1" topLeftCell="A4" workbookViewId="0">
      <selection activeCell="M30" sqref="M30"/>
    </sheetView>
  </sheetViews>
  <sheetFormatPr baseColWidth="10" defaultRowHeight="15"/>
  <cols>
    <col min="1" max="1" width="10.85546875" customWidth="1"/>
    <col min="3" max="6" width="13.140625" customWidth="1"/>
    <col min="7" max="7" width="11.42578125" customWidth="1"/>
    <col min="8" max="8" width="14.140625" customWidth="1"/>
    <col min="10" max="10" width="12.28515625" bestFit="1" customWidth="1"/>
    <col min="11" max="11" width="11.5703125" bestFit="1" customWidth="1"/>
  </cols>
  <sheetData>
    <row r="1" spans="1:9" s="2" customFormat="1" ht="8.25" customHeight="1">
      <c r="A1" s="1"/>
      <c r="B1" s="1"/>
      <c r="C1" s="1"/>
      <c r="D1" s="1"/>
      <c r="E1" s="1"/>
      <c r="F1" s="1"/>
      <c r="G1" s="1"/>
      <c r="H1" s="1"/>
      <c r="I1" s="1"/>
    </row>
    <row r="2" spans="1:9" s="2" customFormat="1" ht="8.25" customHeight="1">
      <c r="A2" s="8" t="s">
        <v>0</v>
      </c>
      <c r="B2" s="8"/>
      <c r="C2" s="8"/>
      <c r="D2" s="8"/>
      <c r="E2" s="8"/>
      <c r="F2" s="8" t="s">
        <v>1</v>
      </c>
      <c r="G2" s="8"/>
      <c r="H2" s="8"/>
      <c r="I2" s="8"/>
    </row>
    <row r="3" spans="1:9" s="2" customFormat="1" ht="8.25" customHeight="1">
      <c r="A3" s="8" t="s">
        <v>2</v>
      </c>
      <c r="B3" s="8"/>
      <c r="C3" s="8"/>
      <c r="D3" s="8"/>
      <c r="E3" s="8"/>
      <c r="F3" s="8" t="s">
        <v>3</v>
      </c>
      <c r="G3" s="8"/>
      <c r="H3" s="8"/>
      <c r="I3" s="8"/>
    </row>
    <row r="4" spans="1:9" s="2" customFormat="1" ht="8.25" customHeight="1">
      <c r="A4" s="8" t="s">
        <v>4</v>
      </c>
      <c r="B4" s="8"/>
      <c r="C4" s="8"/>
      <c r="D4" s="8"/>
      <c r="E4" s="8"/>
      <c r="F4" s="8" t="s">
        <v>4</v>
      </c>
      <c r="G4" s="8"/>
      <c r="H4" s="8"/>
      <c r="I4" s="8"/>
    </row>
    <row r="5" spans="1:9" s="2" customFormat="1" ht="8.25" customHeight="1">
      <c r="A5" s="8" t="s">
        <v>5</v>
      </c>
      <c r="B5" s="8"/>
      <c r="C5" s="8"/>
      <c r="D5" s="8"/>
      <c r="E5" s="8"/>
      <c r="F5" s="8" t="s">
        <v>6</v>
      </c>
      <c r="G5" s="8"/>
      <c r="H5" s="8"/>
      <c r="I5" s="8"/>
    </row>
    <row r="6" spans="1:9" s="2" customFormat="1" ht="8.25" customHeight="1">
      <c r="A6" s="8" t="s">
        <v>4</v>
      </c>
      <c r="B6" s="8"/>
      <c r="C6" s="8"/>
      <c r="D6" s="8"/>
      <c r="E6" s="8"/>
      <c r="F6" s="8" t="s">
        <v>4</v>
      </c>
      <c r="G6" s="8"/>
      <c r="H6" s="8"/>
      <c r="I6" s="8"/>
    </row>
    <row r="7" spans="1:9" s="2" customFormat="1" ht="8.25" customHeight="1">
      <c r="A7" s="8" t="s">
        <v>7</v>
      </c>
      <c r="B7" s="8"/>
      <c r="C7" s="8"/>
      <c r="D7" s="8"/>
      <c r="E7" s="8"/>
      <c r="F7" s="8" t="s">
        <v>8</v>
      </c>
      <c r="G7" s="8"/>
      <c r="H7" s="8"/>
      <c r="I7" s="8"/>
    </row>
    <row r="8" spans="1:9" s="2" customFormat="1" ht="8.25" customHeight="1">
      <c r="A8" s="8" t="s">
        <v>4</v>
      </c>
      <c r="B8" s="8"/>
      <c r="C8" s="8"/>
      <c r="D8" s="8"/>
      <c r="E8" s="8"/>
      <c r="F8" s="8" t="s">
        <v>4</v>
      </c>
      <c r="G8" s="8"/>
      <c r="H8" s="8"/>
      <c r="I8" s="8"/>
    </row>
    <row r="9" spans="1:9" s="2" customFormat="1" ht="8.25" customHeight="1">
      <c r="A9" s="8" t="s">
        <v>9</v>
      </c>
      <c r="B9" s="8"/>
      <c r="C9" s="8"/>
      <c r="D9" s="8"/>
      <c r="E9" s="8"/>
      <c r="F9" s="8" t="s">
        <v>10</v>
      </c>
      <c r="G9" s="8"/>
      <c r="H9" s="8"/>
      <c r="I9" s="8"/>
    </row>
    <row r="10" spans="1:9" s="2" customFormat="1" ht="8.25" customHeight="1">
      <c r="A10" s="8" t="s">
        <v>4</v>
      </c>
      <c r="B10" s="8"/>
      <c r="C10" s="8"/>
      <c r="D10" s="8"/>
      <c r="E10" s="8"/>
      <c r="F10" s="8" t="s">
        <v>4</v>
      </c>
      <c r="G10" s="8"/>
      <c r="H10" s="8"/>
      <c r="I10" s="8"/>
    </row>
    <row r="11" spans="1:9" s="2" customFormat="1" ht="8.25" customHeight="1">
      <c r="A11" s="8" t="s">
        <v>11</v>
      </c>
      <c r="B11" s="8"/>
      <c r="C11" s="8"/>
      <c r="D11" s="8"/>
      <c r="E11" s="8"/>
      <c r="F11" s="8" t="s">
        <v>12</v>
      </c>
      <c r="G11" s="8"/>
      <c r="H11" s="8"/>
      <c r="I11" s="8"/>
    </row>
    <row r="12" spans="1:9" s="2" customFormat="1" ht="8.25" customHeight="1">
      <c r="A12" s="8" t="s">
        <v>4</v>
      </c>
      <c r="B12" s="8"/>
      <c r="C12" s="8"/>
      <c r="D12" s="8"/>
      <c r="E12" s="3"/>
      <c r="F12" s="8"/>
      <c r="G12" s="8"/>
      <c r="H12" s="8" t="s">
        <v>4</v>
      </c>
      <c r="I12" s="8"/>
    </row>
    <row r="13" spans="1:9" s="2" customFormat="1" ht="8.25" customHeight="1">
      <c r="A13" s="8" t="s">
        <v>13</v>
      </c>
      <c r="B13" s="8"/>
      <c r="C13" s="8"/>
      <c r="D13" s="8"/>
      <c r="E13" s="8"/>
      <c r="F13" s="8" t="s">
        <v>14</v>
      </c>
      <c r="G13" s="8"/>
      <c r="H13" s="8"/>
      <c r="I13" s="8"/>
    </row>
    <row r="14" spans="1:9" s="2" customFormat="1" ht="8.25" customHeight="1">
      <c r="A14" s="8" t="s">
        <v>4</v>
      </c>
      <c r="B14" s="8"/>
      <c r="C14" s="8"/>
      <c r="D14" s="8"/>
      <c r="E14" s="8"/>
      <c r="F14" s="8" t="s">
        <v>4</v>
      </c>
      <c r="G14" s="8"/>
      <c r="H14" s="8"/>
      <c r="I14" s="8"/>
    </row>
    <row r="15" spans="1:9" s="2" customFormat="1" ht="8.25" customHeight="1">
      <c r="A15" s="1"/>
      <c r="B15" s="1"/>
      <c r="C15" s="3"/>
      <c r="D15" s="3"/>
      <c r="E15" s="3"/>
      <c r="F15" s="3"/>
      <c r="G15" s="3"/>
      <c r="H15" s="3"/>
      <c r="I15" s="1"/>
    </row>
    <row r="16" spans="1:9" s="2" customFormat="1" ht="8.25" customHeight="1">
      <c r="A16" s="9" t="s">
        <v>15</v>
      </c>
      <c r="B16" s="9"/>
      <c r="C16" s="9"/>
      <c r="D16" s="9"/>
      <c r="E16" s="4"/>
      <c r="F16" s="4"/>
      <c r="G16" s="4"/>
      <c r="H16" s="3"/>
      <c r="I16" s="1"/>
    </row>
    <row r="17" spans="1:9">
      <c r="A17" s="5"/>
      <c r="B17" s="5"/>
      <c r="C17" s="6"/>
      <c r="D17" s="6"/>
      <c r="E17" s="6"/>
      <c r="F17" s="6"/>
      <c r="G17" s="7" t="s">
        <v>16</v>
      </c>
      <c r="H17" s="10">
        <f ca="1">TODAY()</f>
        <v>44720</v>
      </c>
      <c r="I17" s="10"/>
    </row>
    <row r="18" spans="1:9" ht="6" customHeight="1">
      <c r="A18" s="5"/>
      <c r="B18" s="5"/>
      <c r="C18" s="5"/>
      <c r="D18" s="5"/>
      <c r="E18" s="5"/>
      <c r="F18" s="5"/>
      <c r="G18" s="5"/>
      <c r="H18" s="11" t="s">
        <v>17</v>
      </c>
      <c r="I18" s="11"/>
    </row>
    <row r="19" spans="1:9" ht="9.75" customHeight="1" thickBot="1">
      <c r="A19" s="5"/>
      <c r="B19" s="5"/>
      <c r="C19" s="5"/>
      <c r="D19" s="5"/>
      <c r="E19" s="5"/>
      <c r="F19" s="5"/>
      <c r="G19" s="5"/>
      <c r="H19" s="5"/>
      <c r="I19" s="5"/>
    </row>
    <row r="20" spans="1:9" ht="21" thickBot="1">
      <c r="A20" s="12" t="s">
        <v>18</v>
      </c>
      <c r="B20" s="13"/>
      <c r="C20" s="13"/>
      <c r="D20" s="13"/>
      <c r="E20" s="13"/>
      <c r="F20" s="13"/>
      <c r="G20" s="13"/>
      <c r="H20" s="13"/>
      <c r="I20" s="14"/>
    </row>
    <row r="21" spans="1:9" ht="9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>
      <c r="A22" s="1"/>
      <c r="B22" s="15" t="s">
        <v>19</v>
      </c>
      <c r="C22" s="15"/>
      <c r="D22" s="15"/>
      <c r="E22" s="15"/>
      <c r="F22" s="15"/>
      <c r="G22" s="15"/>
      <c r="H22" s="15"/>
      <c r="I22" s="1"/>
    </row>
    <row r="23" spans="1:9" ht="9.75" customHeight="1" thickBot="1">
      <c r="A23" s="1"/>
      <c r="B23" s="1"/>
      <c r="C23" s="1"/>
      <c r="D23" s="1"/>
      <c r="E23" s="1"/>
      <c r="F23" s="1"/>
      <c r="G23" s="1"/>
      <c r="H23" s="1"/>
      <c r="I23" s="1"/>
    </row>
    <row r="24" spans="1:9" ht="15.75" thickBot="1">
      <c r="A24" s="16" t="s">
        <v>20</v>
      </c>
      <c r="B24" s="17"/>
      <c r="C24" s="17"/>
      <c r="D24" s="17"/>
      <c r="E24" s="17"/>
      <c r="F24" s="17"/>
      <c r="G24" s="17"/>
      <c r="H24" s="17"/>
      <c r="I24" s="18"/>
    </row>
    <row r="25" spans="1:9">
      <c r="A25" s="19" t="s">
        <v>21</v>
      </c>
      <c r="B25" s="20" t="s">
        <v>22</v>
      </c>
      <c r="C25" s="20" t="s">
        <v>23</v>
      </c>
      <c r="D25" s="20" t="s">
        <v>24</v>
      </c>
      <c r="E25" s="20" t="s">
        <v>25</v>
      </c>
      <c r="F25" s="20" t="s">
        <v>26</v>
      </c>
      <c r="G25" s="21" t="s">
        <v>27</v>
      </c>
      <c r="H25" s="22" t="s">
        <v>28</v>
      </c>
      <c r="I25" s="21" t="s">
        <v>27</v>
      </c>
    </row>
    <row r="26" spans="1:9">
      <c r="A26" s="23" t="s">
        <v>29</v>
      </c>
      <c r="B26" s="24"/>
      <c r="C26" s="24"/>
      <c r="D26" s="24"/>
      <c r="E26" s="24"/>
      <c r="F26" s="24"/>
      <c r="G26" s="25"/>
      <c r="H26" s="26"/>
      <c r="I26" s="25"/>
    </row>
    <row r="27" spans="1:9" ht="12" customHeight="1">
      <c r="A27" s="27" t="s">
        <v>30</v>
      </c>
      <c r="B27" s="28">
        <f>[1]AVRIL!T9</f>
        <v>0</v>
      </c>
      <c r="C27" s="28">
        <f>[1]AVRIL!U9</f>
        <v>286000</v>
      </c>
      <c r="D27" s="28">
        <f>[1]AVRIL!V9</f>
        <v>0</v>
      </c>
      <c r="E27" s="28">
        <f>[1]AVRIL!W9</f>
        <v>0</v>
      </c>
      <c r="F27" s="28">
        <f>[1]AVRIL!X9</f>
        <v>205200</v>
      </c>
      <c r="G27" s="29">
        <f>+SUM(B27:F27)</f>
        <v>491200</v>
      </c>
      <c r="H27" s="30" t="s">
        <v>31</v>
      </c>
      <c r="I27" s="29">
        <f>+[1]AVRIL!O9</f>
        <v>2035764.0909090908</v>
      </c>
    </row>
    <row r="28" spans="1:9" ht="12" customHeight="1">
      <c r="A28" s="27" t="s">
        <v>32</v>
      </c>
      <c r="B28" s="28">
        <f>[1]AVRIL!T10</f>
        <v>0</v>
      </c>
      <c r="C28" s="28">
        <f>[1]AVRIL!U10</f>
        <v>0</v>
      </c>
      <c r="D28" s="28">
        <f>[1]AVRIL!V10</f>
        <v>0</v>
      </c>
      <c r="E28" s="28">
        <f>[1]AVRIL!W10</f>
        <v>0</v>
      </c>
      <c r="F28" s="28">
        <f>[1]AVRIL!X10</f>
        <v>0</v>
      </c>
      <c r="G28" s="29">
        <f t="shared" ref="G28:G54" si="0">+SUM(B28:F28)</f>
        <v>0</v>
      </c>
      <c r="H28" s="30" t="s">
        <v>33</v>
      </c>
      <c r="I28" s="29">
        <f>+[1]AVRIL!O10+[1]AVRIL!P52</f>
        <v>4922108.0909090908</v>
      </c>
    </row>
    <row r="29" spans="1:9" ht="12" customHeight="1">
      <c r="A29" s="27" t="s">
        <v>34</v>
      </c>
      <c r="B29" s="28">
        <f>[1]AVRIL!T11</f>
        <v>391174</v>
      </c>
      <c r="C29" s="28">
        <f>[1]AVRIL!U11</f>
        <v>0</v>
      </c>
      <c r="D29" s="28">
        <f>[1]AVRIL!V11</f>
        <v>0</v>
      </c>
      <c r="E29" s="28">
        <f>[1]AVRIL!W11</f>
        <v>0</v>
      </c>
      <c r="F29" s="28">
        <f>[1]AVRIL!X11</f>
        <v>0</v>
      </c>
      <c r="G29" s="29">
        <f t="shared" si="0"/>
        <v>391174</v>
      </c>
      <c r="H29" s="30" t="s">
        <v>35</v>
      </c>
      <c r="I29" s="29">
        <f>+[1]AVRIL!O11</f>
        <v>18497927.454545457</v>
      </c>
    </row>
    <row r="30" spans="1:9" ht="12" customHeight="1">
      <c r="A30" s="27" t="s">
        <v>36</v>
      </c>
      <c r="B30" s="28">
        <f>[1]AVRIL!T12</f>
        <v>1185587.0909090908</v>
      </c>
      <c r="C30" s="28">
        <f>[1]AVRIL!U12</f>
        <v>11230677</v>
      </c>
      <c r="D30" s="28">
        <f>[1]AVRIL!V12</f>
        <v>39354908.090909086</v>
      </c>
      <c r="E30" s="28">
        <f>[1]AVRIL!W12</f>
        <v>40658182.36363636</v>
      </c>
      <c r="F30" s="28">
        <f>[1]AVRIL!X12</f>
        <v>4378924</v>
      </c>
      <c r="G30" s="29">
        <f t="shared" si="0"/>
        <v>96808278.545454532</v>
      </c>
      <c r="H30" s="30" t="s">
        <v>37</v>
      </c>
      <c r="I30" s="29">
        <f>+[1]AVRIL!O12</f>
        <v>2175170</v>
      </c>
    </row>
    <row r="31" spans="1:9" ht="12" customHeight="1">
      <c r="A31" s="27" t="s">
        <v>38</v>
      </c>
      <c r="B31" s="28">
        <f>[1]AVRIL!T13</f>
        <v>0</v>
      </c>
      <c r="C31" s="28">
        <f>[1]AVRIL!U13</f>
        <v>55321.818181818177</v>
      </c>
      <c r="D31" s="28">
        <f>[1]AVRIL!V13</f>
        <v>0</v>
      </c>
      <c r="E31" s="28">
        <f>[1]AVRIL!W13</f>
        <v>9618665.5454545449</v>
      </c>
      <c r="F31" s="28">
        <f>[1]AVRIL!X13</f>
        <v>0</v>
      </c>
      <c r="G31" s="29">
        <f t="shared" si="0"/>
        <v>9673987.3636363633</v>
      </c>
      <c r="H31" s="30" t="s">
        <v>39</v>
      </c>
      <c r="I31" s="29">
        <f>+[1]AVRIL!O13</f>
        <v>2955961.6363636362</v>
      </c>
    </row>
    <row r="32" spans="1:9" ht="12" customHeight="1">
      <c r="A32" s="27" t="s">
        <v>40</v>
      </c>
      <c r="B32" s="28">
        <f>[1]AVRIL!T14</f>
        <v>1957305</v>
      </c>
      <c r="C32" s="28">
        <f>[1]AVRIL!U14</f>
        <v>4797839.7272727275</v>
      </c>
      <c r="D32" s="28">
        <f>[1]AVRIL!V14</f>
        <v>5060428.1818181816</v>
      </c>
      <c r="E32" s="28">
        <f>[1]AVRIL!W14</f>
        <v>7301789.0909090908</v>
      </c>
      <c r="F32" s="28">
        <f>[1]AVRIL!X14</f>
        <v>2049811</v>
      </c>
      <c r="G32" s="29">
        <f t="shared" si="0"/>
        <v>21167173</v>
      </c>
      <c r="H32" s="30" t="s">
        <v>41</v>
      </c>
      <c r="I32" s="29">
        <f>+[1]AVRIL!O14</f>
        <v>4036660.0909090908</v>
      </c>
    </row>
    <row r="33" spans="1:9" ht="12" customHeight="1">
      <c r="A33" s="27" t="s">
        <v>42</v>
      </c>
      <c r="B33" s="28">
        <f>[1]AVRIL!T15</f>
        <v>0</v>
      </c>
      <c r="C33" s="28">
        <f>[1]AVRIL!U15</f>
        <v>0</v>
      </c>
      <c r="D33" s="28">
        <f>[1]AVRIL!V15</f>
        <v>1007500</v>
      </c>
      <c r="E33" s="28">
        <f>[1]AVRIL!W15</f>
        <v>0</v>
      </c>
      <c r="F33" s="28">
        <f>[1]AVRIL!X15</f>
        <v>0</v>
      </c>
      <c r="G33" s="29">
        <f t="shared" si="0"/>
        <v>1007500</v>
      </c>
      <c r="H33" s="30" t="s">
        <v>43</v>
      </c>
      <c r="I33" s="29">
        <f>+[1]AVRIL!O15</f>
        <v>3047859.7272727275</v>
      </c>
    </row>
    <row r="34" spans="1:9" ht="12" customHeight="1">
      <c r="A34" s="27" t="s">
        <v>44</v>
      </c>
      <c r="B34" s="28">
        <f>[1]AVRIL!T16</f>
        <v>185019.09090909088</v>
      </c>
      <c r="C34" s="28">
        <f>[1]AVRIL!U16</f>
        <v>3889751.8181818179</v>
      </c>
      <c r="D34" s="28">
        <f>[1]AVRIL!V16</f>
        <v>0</v>
      </c>
      <c r="E34" s="28">
        <f>[1]AVRIL!W16</f>
        <v>0</v>
      </c>
      <c r="F34" s="28">
        <f>[1]AVRIL!X16</f>
        <v>956639.09090909082</v>
      </c>
      <c r="G34" s="29">
        <f t="shared" si="0"/>
        <v>5031410</v>
      </c>
      <c r="H34" s="30" t="s">
        <v>45</v>
      </c>
      <c r="I34" s="29">
        <f>+[1]AVRIL!O16</f>
        <v>47256740.454545453</v>
      </c>
    </row>
    <row r="35" spans="1:9" ht="12" customHeight="1">
      <c r="A35" s="27" t="s">
        <v>46</v>
      </c>
      <c r="B35" s="28">
        <f>[1]AVRIL!T17</f>
        <v>0</v>
      </c>
      <c r="C35" s="28">
        <f>[1]AVRIL!U17</f>
        <v>0</v>
      </c>
      <c r="D35" s="28">
        <f>[1]AVRIL!V17</f>
        <v>0</v>
      </c>
      <c r="E35" s="28">
        <f>[1]AVRIL!W17</f>
        <v>0</v>
      </c>
      <c r="F35" s="28">
        <f>[1]AVRIL!X17</f>
        <v>0</v>
      </c>
      <c r="G35" s="29">
        <f t="shared" si="0"/>
        <v>0</v>
      </c>
      <c r="H35" s="30" t="s">
        <v>47</v>
      </c>
      <c r="I35" s="29">
        <f>+[1]AVRIL!O17</f>
        <v>6800</v>
      </c>
    </row>
    <row r="36" spans="1:9" ht="12" customHeight="1">
      <c r="A36" s="27" t="s">
        <v>48</v>
      </c>
      <c r="B36" s="28">
        <f>[1]AVRIL!T18</f>
        <v>0</v>
      </c>
      <c r="C36" s="28">
        <f>[1]AVRIL!U18</f>
        <v>221886</v>
      </c>
      <c r="D36" s="28">
        <f>[1]AVRIL!V18</f>
        <v>2140929.0909090908</v>
      </c>
      <c r="E36" s="28">
        <f>[1]AVRIL!W18</f>
        <v>0</v>
      </c>
      <c r="F36" s="28">
        <f>[1]AVRIL!X18</f>
        <v>0</v>
      </c>
      <c r="G36" s="29">
        <f t="shared" si="0"/>
        <v>2362815.0909090908</v>
      </c>
      <c r="H36" s="30" t="s">
        <v>49</v>
      </c>
      <c r="I36" s="29">
        <f>+[1]AVRIL!O18</f>
        <v>2821699.3636363642</v>
      </c>
    </row>
    <row r="37" spans="1:9" ht="12" customHeight="1">
      <c r="A37" s="27" t="s">
        <v>50</v>
      </c>
      <c r="B37" s="28">
        <f>[1]AVRIL!T19</f>
        <v>1626348</v>
      </c>
      <c r="C37" s="28">
        <f>[1]AVRIL!U19</f>
        <v>838157.90909090906</v>
      </c>
      <c r="D37" s="28">
        <f>[1]AVRIL!V19</f>
        <v>3641789.7272727271</v>
      </c>
      <c r="E37" s="28">
        <f>[1]AVRIL!W19</f>
        <v>1211964</v>
      </c>
      <c r="F37" s="28">
        <f>[1]AVRIL!X19</f>
        <v>6260724.5454545449</v>
      </c>
      <c r="G37" s="29">
        <f t="shared" si="0"/>
        <v>13578984.181818182</v>
      </c>
      <c r="H37" s="30" t="s">
        <v>51</v>
      </c>
      <c r="I37" s="29">
        <f>+[1]AVRIL!O19</f>
        <v>1501717.6363636362</v>
      </c>
    </row>
    <row r="38" spans="1:9" ht="12" customHeight="1">
      <c r="A38" s="27" t="s">
        <v>52</v>
      </c>
      <c r="B38" s="28">
        <f>[1]AVRIL!T20</f>
        <v>0</v>
      </c>
      <c r="C38" s="28">
        <f>[1]AVRIL!U20</f>
        <v>0</v>
      </c>
      <c r="D38" s="28">
        <f>[1]AVRIL!V20</f>
        <v>0</v>
      </c>
      <c r="E38" s="28">
        <f>[1]AVRIL!W20</f>
        <v>0</v>
      </c>
      <c r="F38" s="28">
        <f>[1]AVRIL!X20</f>
        <v>0</v>
      </c>
      <c r="G38" s="29">
        <f t="shared" si="0"/>
        <v>0</v>
      </c>
      <c r="H38" s="30" t="s">
        <v>53</v>
      </c>
      <c r="I38" s="29">
        <f>+[1]AVRIL!O20</f>
        <v>58515948.43181818</v>
      </c>
    </row>
    <row r="39" spans="1:9" ht="12" customHeight="1">
      <c r="A39" s="27" t="s">
        <v>54</v>
      </c>
      <c r="B39" s="28">
        <f>[1]AVRIL!T21</f>
        <v>0</v>
      </c>
      <c r="C39" s="28">
        <f>[1]AVRIL!U21</f>
        <v>0</v>
      </c>
      <c r="D39" s="28">
        <f>[1]AVRIL!V21</f>
        <v>0</v>
      </c>
      <c r="E39" s="28">
        <f>[1]AVRIL!W21</f>
        <v>0</v>
      </c>
      <c r="F39" s="28">
        <f>[1]AVRIL!X21</f>
        <v>0</v>
      </c>
      <c r="G39" s="29">
        <f t="shared" si="0"/>
        <v>0</v>
      </c>
      <c r="H39" s="30" t="s">
        <v>55</v>
      </c>
      <c r="I39" s="29">
        <f>+[1]AVRIL!O21+[1]AVRIL!P55</f>
        <v>35373955.545454547</v>
      </c>
    </row>
    <row r="40" spans="1:9" ht="12" customHeight="1">
      <c r="A40" s="27" t="s">
        <v>56</v>
      </c>
      <c r="B40" s="28">
        <f>[1]AVRIL!T22</f>
        <v>0</v>
      </c>
      <c r="C40" s="28">
        <f>[1]AVRIL!U22</f>
        <v>0</v>
      </c>
      <c r="D40" s="28">
        <f>[1]AVRIL!V22</f>
        <v>0</v>
      </c>
      <c r="E40" s="28">
        <f>[1]AVRIL!W22</f>
        <v>0</v>
      </c>
      <c r="F40" s="28">
        <f>[1]AVRIL!X22</f>
        <v>33750.909090909088</v>
      </c>
      <c r="G40" s="29">
        <f t="shared" si="0"/>
        <v>33750.909090909088</v>
      </c>
      <c r="H40" s="30" t="s">
        <v>57</v>
      </c>
      <c r="I40" s="29">
        <f>+[1]AVRIL!O22</f>
        <v>2647144.2727272725</v>
      </c>
    </row>
    <row r="41" spans="1:9" ht="12" customHeight="1">
      <c r="A41" s="27" t="s">
        <v>58</v>
      </c>
      <c r="B41" s="28">
        <f>[1]AVRIL!T23</f>
        <v>0</v>
      </c>
      <c r="C41" s="28">
        <f>[1]AVRIL!U23</f>
        <v>0</v>
      </c>
      <c r="D41" s="28">
        <f>[1]AVRIL!V23</f>
        <v>0</v>
      </c>
      <c r="E41" s="28">
        <f>[1]AVRIL!W23</f>
        <v>0</v>
      </c>
      <c r="F41" s="28">
        <f>[1]AVRIL!X23</f>
        <v>0</v>
      </c>
      <c r="G41" s="29">
        <f t="shared" si="0"/>
        <v>0</v>
      </c>
      <c r="H41" s="30" t="s">
        <v>59</v>
      </c>
      <c r="I41" s="29">
        <f>+[1]AVRIL!O23</f>
        <v>3240841.2727272725</v>
      </c>
    </row>
    <row r="42" spans="1:9" ht="12" customHeight="1">
      <c r="A42" s="27" t="s">
        <v>60</v>
      </c>
      <c r="B42" s="28">
        <f>[1]AVRIL!T24</f>
        <v>1361999</v>
      </c>
      <c r="C42" s="28">
        <f>[1]AVRIL!U24</f>
        <v>8508955</v>
      </c>
      <c r="D42" s="28">
        <f>[1]AVRIL!V24</f>
        <v>0</v>
      </c>
      <c r="E42" s="28">
        <f>[1]AVRIL!W24</f>
        <v>547447</v>
      </c>
      <c r="F42" s="28">
        <f>[1]AVRIL!X24</f>
        <v>0</v>
      </c>
      <c r="G42" s="29">
        <f t="shared" si="0"/>
        <v>10418401</v>
      </c>
      <c r="H42" s="30" t="s">
        <v>61</v>
      </c>
      <c r="I42" s="29">
        <f>+[1]AVRIL!O24</f>
        <v>1749</v>
      </c>
    </row>
    <row r="43" spans="1:9" ht="12" customHeight="1">
      <c r="A43" s="27" t="s">
        <v>62</v>
      </c>
      <c r="B43" s="28">
        <f>[1]AVRIL!T25</f>
        <v>0</v>
      </c>
      <c r="C43" s="28">
        <f>[1]AVRIL!U25</f>
        <v>547501</v>
      </c>
      <c r="D43" s="28">
        <f>[1]AVRIL!V25</f>
        <v>144000</v>
      </c>
      <c r="E43" s="28">
        <f>[1]AVRIL!W25</f>
        <v>22000</v>
      </c>
      <c r="F43" s="28">
        <f>[1]AVRIL!X25</f>
        <v>70200</v>
      </c>
      <c r="G43" s="29">
        <f t="shared" si="0"/>
        <v>783701</v>
      </c>
      <c r="H43" s="30" t="s">
        <v>63</v>
      </c>
      <c r="I43" s="29">
        <f>+[1]AVRIL!O25</f>
        <v>0</v>
      </c>
    </row>
    <row r="44" spans="1:9" ht="12" customHeight="1">
      <c r="A44" s="27" t="s">
        <v>64</v>
      </c>
      <c r="B44" s="28">
        <f>[1]AVRIL!T26</f>
        <v>0</v>
      </c>
      <c r="C44" s="28">
        <f>[1]AVRIL!U26</f>
        <v>0</v>
      </c>
      <c r="D44" s="28">
        <f>[1]AVRIL!V26</f>
        <v>0</v>
      </c>
      <c r="E44" s="28">
        <f>[1]AVRIL!W26</f>
        <v>18150000</v>
      </c>
      <c r="F44" s="28">
        <f>[1]AVRIL!X26</f>
        <v>0</v>
      </c>
      <c r="G44" s="29">
        <f t="shared" si="0"/>
        <v>18150000</v>
      </c>
      <c r="H44" s="30" t="s">
        <v>65</v>
      </c>
      <c r="I44" s="29">
        <f>+[1]AVRIL!O26</f>
        <v>889473</v>
      </c>
    </row>
    <row r="45" spans="1:9" ht="12" customHeight="1">
      <c r="A45" s="27" t="s">
        <v>66</v>
      </c>
      <c r="B45" s="28">
        <f>[1]AVRIL!T27</f>
        <v>0</v>
      </c>
      <c r="C45" s="28">
        <f>[1]AVRIL!U27</f>
        <v>0</v>
      </c>
      <c r="D45" s="28">
        <f>[1]AVRIL!V27</f>
        <v>0</v>
      </c>
      <c r="E45" s="28">
        <f>[1]AVRIL!W27</f>
        <v>550000</v>
      </c>
      <c r="F45" s="28">
        <f>[1]AVRIL!X27</f>
        <v>56000</v>
      </c>
      <c r="G45" s="29">
        <f t="shared" si="0"/>
        <v>606000</v>
      </c>
      <c r="H45" s="30" t="s">
        <v>67</v>
      </c>
      <c r="I45" s="29">
        <f>+[1]AVRIL!O27</f>
        <v>1080588</v>
      </c>
    </row>
    <row r="46" spans="1:9" ht="12" customHeight="1">
      <c r="A46" s="27" t="s">
        <v>68</v>
      </c>
      <c r="B46" s="28">
        <f>[1]AVRIL!T28</f>
        <v>0</v>
      </c>
      <c r="C46" s="28">
        <f>[1]AVRIL!U28</f>
        <v>0</v>
      </c>
      <c r="D46" s="28">
        <f>[1]AVRIL!V28</f>
        <v>0</v>
      </c>
      <c r="E46" s="28">
        <f>[1]AVRIL!W28</f>
        <v>307149.25</v>
      </c>
      <c r="F46" s="28">
        <f>[1]AVRIL!X28</f>
        <v>0</v>
      </c>
      <c r="G46" s="29">
        <f t="shared" si="0"/>
        <v>307149.25</v>
      </c>
      <c r="H46" s="30" t="s">
        <v>69</v>
      </c>
      <c r="I46" s="29">
        <f>+[1]AVRIL!O28</f>
        <v>8798598.2727272715</v>
      </c>
    </row>
    <row r="47" spans="1:9" ht="12" customHeight="1" thickBot="1">
      <c r="A47" s="27" t="s">
        <v>70</v>
      </c>
      <c r="B47" s="28">
        <f>[1]AVRIL!T29</f>
        <v>250000</v>
      </c>
      <c r="C47" s="28">
        <f>[1]AVRIL!U29</f>
        <v>0</v>
      </c>
      <c r="D47" s="28">
        <f>[1]AVRIL!V29</f>
        <v>0</v>
      </c>
      <c r="E47" s="28">
        <f>[1]AVRIL!W29</f>
        <v>18169851</v>
      </c>
      <c r="F47" s="28">
        <f>[1]AVRIL!X29</f>
        <v>0</v>
      </c>
      <c r="G47" s="29">
        <f t="shared" si="0"/>
        <v>18419851</v>
      </c>
      <c r="H47" s="31" t="s">
        <v>27</v>
      </c>
      <c r="I47" s="32">
        <f>SUM(I27:I46)</f>
        <v>199806706.34090909</v>
      </c>
    </row>
    <row r="48" spans="1:9" ht="12" customHeight="1">
      <c r="A48" s="27" t="s">
        <v>71</v>
      </c>
      <c r="B48" s="28">
        <f>[1]AVRIL!T30</f>
        <v>0</v>
      </c>
      <c r="C48" s="28">
        <f>[1]AVRIL!U30</f>
        <v>0</v>
      </c>
      <c r="D48" s="28">
        <f>[1]AVRIL!V30</f>
        <v>0</v>
      </c>
      <c r="E48" s="28">
        <f>[1]AVRIL!W30</f>
        <v>0</v>
      </c>
      <c r="F48" s="28">
        <f>[1]AVRIL!X30</f>
        <v>0</v>
      </c>
      <c r="G48" s="29">
        <f t="shared" si="0"/>
        <v>0</v>
      </c>
    </row>
    <row r="49" spans="1:9" ht="12" customHeight="1">
      <c r="A49" s="27" t="s">
        <v>72</v>
      </c>
      <c r="B49" s="28">
        <f>[1]AVRIL!T31</f>
        <v>0</v>
      </c>
      <c r="C49" s="28">
        <f>[1]AVRIL!U31</f>
        <v>265150</v>
      </c>
      <c r="D49" s="28">
        <f>[1]AVRIL!V31</f>
        <v>309741</v>
      </c>
      <c r="E49" s="28">
        <f>[1]AVRIL!W31</f>
        <v>0</v>
      </c>
      <c r="F49" s="28">
        <f>[1]AVRIL!X31</f>
        <v>0</v>
      </c>
      <c r="G49" s="29">
        <f t="shared" si="0"/>
        <v>574891</v>
      </c>
      <c r="H49" s="1"/>
      <c r="I49" s="1"/>
    </row>
    <row r="50" spans="1:9" ht="12" customHeight="1">
      <c r="A50" s="27" t="s">
        <v>73</v>
      </c>
      <c r="B50" s="28">
        <f>[1]AVRIL!T32</f>
        <v>0</v>
      </c>
      <c r="C50" s="28">
        <f>[1]AVRIL!U32</f>
        <v>0</v>
      </c>
      <c r="D50" s="28">
        <f>[1]AVRIL!V32</f>
        <v>0</v>
      </c>
      <c r="E50" s="28">
        <f>[1]AVRIL!W32</f>
        <v>0</v>
      </c>
      <c r="F50" s="28">
        <f>[1]AVRIL!X32</f>
        <v>0</v>
      </c>
      <c r="G50" s="29">
        <f t="shared" si="0"/>
        <v>0</v>
      </c>
      <c r="H50" s="1"/>
      <c r="I50" s="1"/>
    </row>
    <row r="51" spans="1:9" ht="12" customHeight="1">
      <c r="A51" s="27" t="s">
        <v>74</v>
      </c>
      <c r="B51" s="28">
        <f>[1]AVRIL!T33</f>
        <v>0</v>
      </c>
      <c r="C51" s="28">
        <f>[1]AVRIL!U33</f>
        <v>0</v>
      </c>
      <c r="D51" s="28">
        <f>[1]AVRIL!V33</f>
        <v>0</v>
      </c>
      <c r="E51" s="28">
        <f>[1]AVRIL!W33</f>
        <v>0</v>
      </c>
      <c r="F51" s="28">
        <f>[1]AVRIL!X33</f>
        <v>0</v>
      </c>
      <c r="G51" s="29">
        <f t="shared" si="0"/>
        <v>0</v>
      </c>
      <c r="H51" s="1"/>
      <c r="I51" s="1"/>
    </row>
    <row r="52" spans="1:9" ht="12" customHeight="1">
      <c r="A52" s="27" t="s">
        <v>75</v>
      </c>
      <c r="B52" s="28">
        <f>[1]AVRIL!T34</f>
        <v>0</v>
      </c>
      <c r="C52" s="28">
        <f>[1]AVRIL!U34</f>
        <v>0</v>
      </c>
      <c r="D52" s="28">
        <f>[1]AVRIL!V34</f>
        <v>0</v>
      </c>
      <c r="E52" s="28">
        <f>[1]AVRIL!W34</f>
        <v>0</v>
      </c>
      <c r="F52" s="28">
        <f>[1]AVRIL!X34</f>
        <v>0</v>
      </c>
      <c r="G52" s="29">
        <f t="shared" si="0"/>
        <v>0</v>
      </c>
      <c r="H52" s="33"/>
      <c r="I52" s="1"/>
    </row>
    <row r="53" spans="1:9" ht="12" customHeight="1">
      <c r="A53" s="27" t="s">
        <v>76</v>
      </c>
      <c r="B53" s="28">
        <f>[1]AVRIL!T35</f>
        <v>440</v>
      </c>
      <c r="C53" s="28">
        <f>[1]AVRIL!U35</f>
        <v>0</v>
      </c>
      <c r="D53" s="28">
        <f>[1]AVRIL!V35</f>
        <v>0</v>
      </c>
      <c r="E53" s="28">
        <f>[1]AVRIL!W35</f>
        <v>0</v>
      </c>
      <c r="F53" s="28">
        <f>[1]AVRIL!X35</f>
        <v>0</v>
      </c>
      <c r="G53" s="29">
        <f t="shared" si="0"/>
        <v>440</v>
      </c>
      <c r="H53" s="1"/>
      <c r="I53" s="1"/>
    </row>
    <row r="54" spans="1:9" ht="12" customHeight="1">
      <c r="A54" s="27" t="s">
        <v>77</v>
      </c>
      <c r="B54" s="28">
        <f>[1]AVRIL!T36</f>
        <v>0</v>
      </c>
      <c r="C54" s="28">
        <f>[1]AVRIL!U36</f>
        <v>0</v>
      </c>
      <c r="D54" s="28">
        <f>[1]AVRIL!V36</f>
        <v>0</v>
      </c>
      <c r="E54" s="28">
        <f>[1]AVRIL!W36</f>
        <v>0</v>
      </c>
      <c r="F54" s="28">
        <f>[1]AVRIL!X36</f>
        <v>0</v>
      </c>
      <c r="G54" s="29">
        <f t="shared" si="0"/>
        <v>0</v>
      </c>
      <c r="H54" s="1"/>
      <c r="I54" s="33">
        <f>+G55-I47</f>
        <v>0</v>
      </c>
    </row>
    <row r="55" spans="1:9" ht="12" customHeight="1" thickBot="1">
      <c r="A55" s="34" t="s">
        <v>27</v>
      </c>
      <c r="B55" s="35">
        <f t="shared" ref="B55:G55" si="1">SUM(B27:B54)</f>
        <v>6957872.1818181816</v>
      </c>
      <c r="C55" s="35">
        <f t="shared" si="1"/>
        <v>30641240.272727273</v>
      </c>
      <c r="D55" s="35">
        <f t="shared" si="1"/>
        <v>51659296.090909086</v>
      </c>
      <c r="E55" s="35">
        <f t="shared" si="1"/>
        <v>96537048.25</v>
      </c>
      <c r="F55" s="35">
        <f t="shared" si="1"/>
        <v>14011249.545454545</v>
      </c>
      <c r="G55" s="32">
        <f t="shared" si="1"/>
        <v>199806706.34090906</v>
      </c>
      <c r="H55" s="1"/>
      <c r="I55" s="1"/>
    </row>
    <row r="56" spans="1:9" ht="10.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5.75">
      <c r="A57" s="1"/>
      <c r="B57" s="15" t="s">
        <v>78</v>
      </c>
      <c r="C57" s="36"/>
      <c r="D57" s="36"/>
      <c r="E57" s="36"/>
      <c r="F57" s="36"/>
      <c r="G57" s="36"/>
      <c r="H57" s="36"/>
      <c r="I57" s="37"/>
    </row>
    <row r="58" spans="1:9" ht="9.75" customHeight="1" thickBot="1">
      <c r="A58" s="1"/>
      <c r="B58" s="38"/>
      <c r="C58" s="39"/>
      <c r="D58" s="39"/>
      <c r="E58" s="39"/>
      <c r="F58" s="39"/>
      <c r="G58" s="39"/>
      <c r="H58" s="39"/>
      <c r="I58" s="37"/>
    </row>
    <row r="59" spans="1:9">
      <c r="A59" s="5"/>
      <c r="B59" s="40" t="s">
        <v>79</v>
      </c>
      <c r="C59" s="41" t="s">
        <v>80</v>
      </c>
      <c r="D59" s="42"/>
      <c r="E59" s="42"/>
      <c r="F59" s="43"/>
      <c r="G59" s="44" t="s">
        <v>81</v>
      </c>
      <c r="H59" s="45" t="s">
        <v>82</v>
      </c>
      <c r="I59" s="5"/>
    </row>
    <row r="60" spans="1:9">
      <c r="A60" s="5"/>
      <c r="B60" s="46" t="str">
        <f>[1]CONTROLES!CA2</f>
        <v>recouvrement</v>
      </c>
      <c r="C60" s="47" t="str">
        <f>[1]CONTROLES!A2</f>
        <v>FOZOH EMMANUEL AYAFOR/CSP amr 1526/Solde principal</v>
      </c>
      <c r="D60" s="48"/>
      <c r="E60" s="48"/>
      <c r="F60" s="49"/>
      <c r="G60" s="28">
        <f>[1]CONTROLES!BX2</f>
        <v>1238277.4900000002</v>
      </c>
      <c r="H60" s="28">
        <f>[1]CONTROLES!BY2</f>
        <v>962069</v>
      </c>
      <c r="I60" s="5"/>
    </row>
    <row r="61" spans="1:9">
      <c r="A61" s="5"/>
      <c r="B61" s="46" t="str">
        <f>[1]CONTROLES!CA3</f>
        <v>contrôle</v>
      </c>
      <c r="C61" s="47" t="str">
        <f>[1]CONTROLES!A3</f>
        <v>NGNINGAHA AUGUSTIN amr 1885/Avance principal</v>
      </c>
      <c r="D61" s="48"/>
      <c r="E61" s="48"/>
      <c r="F61" s="49"/>
      <c r="G61" s="28">
        <f>[1]CONTROLES!BX3</f>
        <v>500000</v>
      </c>
      <c r="H61" s="28">
        <f>[1]CONTROLES!BY3</f>
        <v>500000</v>
      </c>
      <c r="I61" s="5"/>
    </row>
    <row r="62" spans="1:9">
      <c r="A62" s="5"/>
      <c r="B62" s="46" t="str">
        <f>[1]CONTROLES!CA4</f>
        <v>recouvrement</v>
      </c>
      <c r="C62" s="47" t="str">
        <f>[1]CONTROLES!A4</f>
        <v>FACOGESCAM amr 109029/Avance principal</v>
      </c>
      <c r="D62" s="48"/>
      <c r="E62" s="48"/>
      <c r="F62" s="49"/>
      <c r="G62" s="28">
        <f>[1]CONTROLES!BX4</f>
        <v>3000000</v>
      </c>
      <c r="H62" s="28">
        <f>[1]CONTROLES!BY4</f>
        <v>3000000</v>
      </c>
      <c r="I62" s="5"/>
    </row>
    <row r="63" spans="1:9">
      <c r="A63" s="5"/>
      <c r="B63" s="46" t="str">
        <f>[1]CONTROLES!CA5</f>
        <v>recouvrement</v>
      </c>
      <c r="C63" s="47" t="str">
        <f>[1]CONTROLES!A5</f>
        <v>COMMUNE DE DIMAKO/Apurement dette</v>
      </c>
      <c r="D63" s="48"/>
      <c r="E63" s="48"/>
      <c r="F63" s="49"/>
      <c r="G63" s="28">
        <f>[1]CONTROLES!BX5</f>
        <v>500000</v>
      </c>
      <c r="H63" s="28">
        <f>[1]CONTROLES!BY5</f>
        <v>500000</v>
      </c>
      <c r="I63" s="5"/>
    </row>
    <row r="64" spans="1:9">
      <c r="A64" s="5"/>
      <c r="B64" s="46" t="str">
        <f>[1]CONTROLES!CA6</f>
        <v>recouvrement</v>
      </c>
      <c r="C64" s="47" t="str">
        <f>[1]CONTROLES!A6</f>
        <v>SOCIETE MING CHENG TRADE CO.LTD SARL amr 83/Avance principal</v>
      </c>
      <c r="D64" s="48"/>
      <c r="E64" s="48"/>
      <c r="F64" s="49"/>
      <c r="G64" s="28">
        <f>[1]CONTROLES!BX6</f>
        <v>10000000</v>
      </c>
      <c r="H64" s="28">
        <f>[1]CONTROLES!BY6</f>
        <v>8231097.2999999998</v>
      </c>
      <c r="I64" s="5"/>
    </row>
    <row r="65" spans="1:9">
      <c r="A65" s="5"/>
      <c r="B65" s="46" t="str">
        <f>[1]CONTROLES!CA7</f>
        <v>contrôle</v>
      </c>
      <c r="C65" s="47" t="str">
        <f>[1]CONTROLES!A7</f>
        <v>SOCIETE CAMEROUNAISE DES BOIS DEBITES SARL amr 1835/Avance principal</v>
      </c>
      <c r="D65" s="48"/>
      <c r="E65" s="48"/>
      <c r="F65" s="49"/>
      <c r="G65" s="28">
        <f>[1]CONTROLES!BX7</f>
        <v>10000000</v>
      </c>
      <c r="H65" s="28">
        <f>[1]CONTROLES!BY7</f>
        <v>9129386</v>
      </c>
      <c r="I65" s="5"/>
    </row>
    <row r="66" spans="1:9">
      <c r="A66" s="5"/>
      <c r="B66" s="46" t="str">
        <f>[1]CONTROLES!CA8</f>
        <v>recouvrement</v>
      </c>
      <c r="C66" s="47" t="str">
        <f>[1]CONTROLES!A8</f>
        <v>ETS KAKOUANDE &amp; FILS amr 116038/Avance tva principal</v>
      </c>
      <c r="D66" s="48"/>
      <c r="E66" s="48"/>
      <c r="F66" s="49"/>
      <c r="G66" s="28">
        <f>[1]CONTROLES!BX8</f>
        <v>3000000</v>
      </c>
      <c r="H66" s="28">
        <f>[1]CONTROLES!BY8</f>
        <v>3000000</v>
      </c>
      <c r="I66" s="5"/>
    </row>
    <row r="67" spans="1:9">
      <c r="A67" s="5"/>
      <c r="B67" s="46" t="str">
        <f>[1]CONTROLES!CA9</f>
        <v>recouvrement</v>
      </c>
      <c r="C67" s="47" t="str">
        <f>[1]CONTROLES!A9</f>
        <v>SCOOPS/AVENIR DE LA KADEY amr 1831/Solde principal</v>
      </c>
      <c r="D67" s="48"/>
      <c r="E67" s="48"/>
      <c r="F67" s="49"/>
      <c r="G67" s="50">
        <f>[1]CONTROLES!BX9</f>
        <v>4666336.9000000013</v>
      </c>
      <c r="H67" s="28">
        <f>[1]CONTROLES!BY9</f>
        <v>4242124.4545454551</v>
      </c>
      <c r="I67" s="5"/>
    </row>
    <row r="68" spans="1:9">
      <c r="A68" s="5"/>
      <c r="B68" s="46" t="str">
        <f>[1]CONTROLES!CA10</f>
        <v>recouvrement</v>
      </c>
      <c r="C68" s="47" t="str">
        <f>[1]CONTROLES!A10</f>
        <v>STE AFRICAINE DE NEGOCE SARL amr 1552/Avance principal</v>
      </c>
      <c r="D68" s="48"/>
      <c r="E68" s="48"/>
      <c r="F68" s="49"/>
      <c r="G68" s="51">
        <f>[1]CONTROLES!BX10</f>
        <v>1500000</v>
      </c>
      <c r="H68" s="28">
        <f>[1]CONTROLES!BY10</f>
        <v>1500000</v>
      </c>
      <c r="I68" s="5"/>
    </row>
    <row r="69" spans="1:9">
      <c r="A69" s="5"/>
      <c r="B69" s="46" t="str">
        <f>[1]CONTROLES!CA11</f>
        <v>recouvrement</v>
      </c>
      <c r="C69" s="47" t="str">
        <f>[1]CONTROLES!A11</f>
        <v>WAN ZHENGGUO amr 79/Avance principal</v>
      </c>
      <c r="D69" s="48"/>
      <c r="E69" s="48"/>
      <c r="F69" s="49"/>
      <c r="G69" s="50">
        <f>[1]CONTROLES!BX11</f>
        <v>2410559.9999999995</v>
      </c>
      <c r="H69" s="28">
        <f>[1]CONTROLES!BY11</f>
        <v>2191418.1818181816</v>
      </c>
      <c r="I69" s="5"/>
    </row>
    <row r="70" spans="1:9">
      <c r="A70" s="5"/>
      <c r="B70" s="46" t="str">
        <f>[1]CONTROLES!CA12</f>
        <v>contrôle</v>
      </c>
      <c r="C70" s="47" t="str">
        <f>[1]CONTROLES!A12</f>
        <v>FOE LUC amr 4947/Avance principal</v>
      </c>
      <c r="D70" s="48"/>
      <c r="E70" s="48"/>
      <c r="F70" s="49"/>
      <c r="G70" s="50">
        <f>[1]CONTROLES!BX12</f>
        <v>500000</v>
      </c>
      <c r="H70" s="28">
        <f>[1]CONTROLES!BY12</f>
        <v>500000</v>
      </c>
      <c r="I70" s="5"/>
    </row>
    <row r="71" spans="1:9">
      <c r="A71" s="5"/>
      <c r="B71" s="46" t="str">
        <f>[1]CONTROLES!CA13</f>
        <v>contrôle</v>
      </c>
      <c r="C71" s="47" t="str">
        <f>[1]CONTROLES!A13</f>
        <v>YONTA JOSEPH amr 4949/Avance principal</v>
      </c>
      <c r="D71" s="48"/>
      <c r="E71" s="48"/>
      <c r="F71" s="49"/>
      <c r="G71" s="51">
        <f>[1]CONTROLES!BX13</f>
        <v>4000000</v>
      </c>
      <c r="H71" s="28">
        <f>[1]CONTROLES!BY13</f>
        <v>4000000</v>
      </c>
      <c r="I71" s="5"/>
    </row>
    <row r="72" spans="1:9">
      <c r="A72" s="5"/>
      <c r="B72" s="46" t="str">
        <f>[1]CONTROLES!CA14</f>
        <v>recouvrement</v>
      </c>
      <c r="C72" s="47" t="str">
        <f>[1]CONTROLES!A14</f>
        <v>ETS UNIVERSEL SARL amr 47311/Avance principal</v>
      </c>
      <c r="D72" s="48"/>
      <c r="E72" s="48"/>
      <c r="F72" s="49"/>
      <c r="G72" s="50">
        <f>[1]CONTROLES!BX14</f>
        <v>1000000</v>
      </c>
      <c r="H72" s="28">
        <f>[1]CONTROLES!BY14</f>
        <v>1000000</v>
      </c>
      <c r="I72" s="5"/>
    </row>
    <row r="73" spans="1:9">
      <c r="A73" s="5"/>
      <c r="B73" s="46" t="str">
        <f>[1]CONTROLES!CA15</f>
        <v>contrôle</v>
      </c>
      <c r="C73" s="47" t="str">
        <f>[1]CONTROLES!A15</f>
        <v>SOCIETE ETOILE CAMEROUN SARL amr 5086 /Avance principal</v>
      </c>
      <c r="D73" s="48"/>
      <c r="E73" s="48"/>
      <c r="F73" s="49"/>
      <c r="G73" s="28">
        <f>[1]CONTROLES!BX15</f>
        <v>3000000</v>
      </c>
      <c r="H73" s="28">
        <f>[1]CONTROLES!BY15</f>
        <v>3000000</v>
      </c>
      <c r="I73" s="5"/>
    </row>
    <row r="74" spans="1:9">
      <c r="A74" s="5"/>
      <c r="B74" s="46" t="str">
        <f>[1]CONTROLES!CA16</f>
        <v>recouvrement</v>
      </c>
      <c r="C74" s="47" t="str">
        <f>[1]CONTROLES!A16</f>
        <v>SCOOPS/AVENIR DE LA KADEY amr 1831/amr soldé apres remise gracieuse</v>
      </c>
      <c r="D74" s="48"/>
      <c r="E74" s="48"/>
      <c r="F74" s="49"/>
      <c r="G74" s="28">
        <f>[1]CONTROLES!BX16</f>
        <v>1145302</v>
      </c>
      <c r="H74" s="28">
        <f>[1]CONTROLES!BY16</f>
        <v>0</v>
      </c>
      <c r="I74" s="5"/>
    </row>
    <row r="75" spans="1:9">
      <c r="A75" s="5"/>
      <c r="B75" s="46" t="str">
        <f>[1]CONTROLES!CA17</f>
        <v>recouvrement</v>
      </c>
      <c r="C75" s="47" t="str">
        <f>[1]CONTROLES!A17</f>
        <v>KAMWA ETIENNE/ solde dettes amr 4129, 109749 et 38854</v>
      </c>
      <c r="D75" s="48"/>
      <c r="E75" s="48"/>
      <c r="F75" s="49"/>
      <c r="G75" s="28">
        <f>[1]CONTROLES!BX17</f>
        <v>181839.19999999998</v>
      </c>
      <c r="H75" s="28">
        <f>[1]CONTROLES!BY17</f>
        <v>19622</v>
      </c>
      <c r="I75" s="5"/>
    </row>
    <row r="76" spans="1:9">
      <c r="A76" s="5"/>
      <c r="B76" s="46" t="str">
        <f>[1]CONTROLES!CA18</f>
        <v>recouvrement</v>
      </c>
      <c r="C76" s="47" t="str">
        <f>[1]CONTROLES!A18</f>
        <v>COMMUNE D' ANGOSSAS/Apurement dette</v>
      </c>
      <c r="D76" s="48"/>
      <c r="E76" s="48"/>
      <c r="F76" s="49"/>
      <c r="G76" s="28">
        <f>[1]CONTROLES!BX18</f>
        <v>250000</v>
      </c>
      <c r="H76" s="28">
        <f>[1]CONTROLES!BY18</f>
        <v>250000</v>
      </c>
      <c r="I76" s="5"/>
    </row>
    <row r="77" spans="1:9">
      <c r="A77" s="5"/>
      <c r="B77" s="46" t="str">
        <f>[1]CONTROLES!CA19</f>
        <v>recouvrement</v>
      </c>
      <c r="C77" s="47" t="str">
        <f>[1]CONTROLES!A19</f>
        <v>NDEBI NKOTH LUC/ amr 38745 soldé</v>
      </c>
      <c r="D77" s="48"/>
      <c r="E77" s="48"/>
      <c r="F77" s="49"/>
      <c r="G77" s="28">
        <f>[1]CONTROLES!BX19</f>
        <v>71626</v>
      </c>
      <c r="H77" s="28">
        <f>[1]CONTROLES!BY19</f>
        <v>0</v>
      </c>
      <c r="I77" s="5"/>
    </row>
    <row r="78" spans="1:9">
      <c r="A78" s="5"/>
      <c r="B78" s="46" t="str">
        <f>[1]CONTROLES!CA20</f>
        <v>recouvrement</v>
      </c>
      <c r="C78" s="47" t="str">
        <f>[1]CONTROLES!A20</f>
        <v>NDEBI NKOTH LUC/ amr 1788 soldé</v>
      </c>
      <c r="D78" s="48"/>
      <c r="E78" s="48"/>
      <c r="F78" s="49"/>
      <c r="G78" s="28">
        <f>[1]CONTROLES!BX20</f>
        <v>36727.599999999999</v>
      </c>
      <c r="H78" s="28">
        <f>[1]CONTROLES!BY20</f>
        <v>1536</v>
      </c>
      <c r="I78" s="5"/>
    </row>
    <row r="79" spans="1:9">
      <c r="A79" s="5"/>
      <c r="B79" s="46" t="str">
        <f>[1]CONTROLES!CA21</f>
        <v>recouvrement</v>
      </c>
      <c r="C79" s="47" t="str">
        <f>[1]CONTROLES!A21</f>
        <v>NTOU ROLLAND PENALITES AMR N°114657</v>
      </c>
      <c r="D79" s="48"/>
      <c r="E79" s="48"/>
      <c r="F79" s="49"/>
      <c r="G79" s="28">
        <f>[1]CONTROLES!BX21</f>
        <v>1986</v>
      </c>
      <c r="H79" s="28">
        <f>[1]CONTROLES!BY21</f>
        <v>0</v>
      </c>
      <c r="I79" s="5"/>
    </row>
    <row r="80" spans="1:9">
      <c r="A80" s="5"/>
      <c r="B80" s="46" t="str">
        <f>[1]CONTROLES!CA22</f>
        <v>contrôle</v>
      </c>
      <c r="C80" s="47" t="str">
        <f>[1]CONTROLES!A22</f>
        <v>NGNINGAHA AUGUSTIN amr 1885/Avance principal</v>
      </c>
      <c r="D80" s="48"/>
      <c r="E80" s="48"/>
      <c r="F80" s="49"/>
      <c r="G80" s="28">
        <f>[1]CONTROLES!BX22</f>
        <v>500000</v>
      </c>
      <c r="H80" s="28">
        <f>[1]CONTROLES!BY22</f>
        <v>500000</v>
      </c>
      <c r="I80" s="5"/>
    </row>
    <row r="81" spans="1:9">
      <c r="A81" s="5"/>
      <c r="B81" s="46" t="str">
        <f>[1]CONTROLES!CA23</f>
        <v>recouvrement</v>
      </c>
      <c r="C81" s="47" t="str">
        <f>[1]CONTROLES!A23</f>
        <v>COMMUNE DE BERTOUA II/Apurement dette</v>
      </c>
      <c r="D81" s="48"/>
      <c r="E81" s="48"/>
      <c r="F81" s="49"/>
      <c r="G81" s="28">
        <f>[1]CONTROLES!BX23</f>
        <v>1000000</v>
      </c>
      <c r="H81" s="28">
        <f>[1]CONTROLES!BY23</f>
        <v>1000000</v>
      </c>
      <c r="I81" s="5"/>
    </row>
    <row r="82" spans="1:9">
      <c r="A82" s="5"/>
      <c r="B82" s="46" t="str">
        <f>[1]CONTROLES!CA24</f>
        <v>contrôle</v>
      </c>
      <c r="C82" s="47" t="str">
        <f>[1]CONTROLES!A24</f>
        <v>ELOUNDOU NKA amr 2755 /Avance principal</v>
      </c>
      <c r="D82" s="48"/>
      <c r="E82" s="48"/>
      <c r="F82" s="49"/>
      <c r="G82" s="28">
        <f>[1]CONTROLES!BX24</f>
        <v>584839</v>
      </c>
      <c r="H82" s="28">
        <f>[1]CONTROLES!BY24</f>
        <v>443339</v>
      </c>
      <c r="I82" s="5"/>
    </row>
    <row r="83" spans="1:9">
      <c r="A83" s="5"/>
      <c r="B83" s="46" t="str">
        <f>[1]CONTROLES!CA25</f>
        <v>recouvrement</v>
      </c>
      <c r="C83" s="47" t="str">
        <f>[1]CONTROLES!A25</f>
        <v>NOUPAYOU ROGER/Apurement dette( amr 50139 et 73254 )</v>
      </c>
      <c r="D83" s="48"/>
      <c r="E83" s="48"/>
      <c r="F83" s="49"/>
      <c r="G83" s="28">
        <f>[1]CONTROLES!BX25</f>
        <v>128700</v>
      </c>
      <c r="H83" s="28">
        <f>[1]CONTROLES!BY25</f>
        <v>117000</v>
      </c>
      <c r="I83" s="5"/>
    </row>
    <row r="84" spans="1:9">
      <c r="A84" s="5"/>
      <c r="B84" s="46" t="str">
        <f>[1]CONTROLES!CA26</f>
        <v>contrôle</v>
      </c>
      <c r="C84" s="47" t="str">
        <f>[1]CONTROLES!A26</f>
        <v>MC2 BERTOUA/Avance principal</v>
      </c>
      <c r="D84" s="48"/>
      <c r="E84" s="48"/>
      <c r="F84" s="49"/>
      <c r="G84" s="28">
        <f>[1]CONTROLES!BX26</f>
        <v>2227222</v>
      </c>
      <c r="H84" s="28">
        <f>[1]CONTROLES!BY26</f>
        <v>2024747.2727272725</v>
      </c>
      <c r="I84" s="5"/>
    </row>
    <row r="85" spans="1:9">
      <c r="A85" s="5"/>
      <c r="B85" s="46" t="str">
        <f>[1]CONTROLES!CA27</f>
        <v>recouvrement</v>
      </c>
      <c r="C85" s="47" t="str">
        <f>[1]CONTROLES!A27</f>
        <v>FOTSING MARIE/COT DE LA DETTE FEV AMER DU 16</v>
      </c>
      <c r="D85" s="48"/>
      <c r="E85" s="48"/>
      <c r="F85" s="49"/>
      <c r="G85" s="28">
        <f>[1]CONTROLES!BX27</f>
        <v>9079</v>
      </c>
      <c r="H85" s="28">
        <f>[1]CONTROLES!BY27</f>
        <v>0</v>
      </c>
      <c r="I85" s="5"/>
    </row>
    <row r="86" spans="1:9">
      <c r="A86" s="5"/>
      <c r="B86" s="46" t="str">
        <f>[1]CONTROLES!CA28</f>
        <v>recouvrement</v>
      </c>
      <c r="C86" s="47" t="str">
        <f>[1]CONTROLES!A28</f>
        <v>NTARINKON COOPERATIVE CREDIT/RGLT AMR N°109806 &amp; N°114642</v>
      </c>
      <c r="D86" s="48"/>
      <c r="E86" s="48"/>
      <c r="F86" s="49"/>
      <c r="G86" s="28">
        <f>[1]CONTROLES!BX28</f>
        <v>2230</v>
      </c>
      <c r="H86" s="28">
        <f>[1]CONTROLES!BY28</f>
        <v>0</v>
      </c>
      <c r="I86" s="5"/>
    </row>
    <row r="87" spans="1:9">
      <c r="A87" s="5"/>
      <c r="B87" s="46" t="str">
        <f>[1]CONTROLES!CA29</f>
        <v>recouvrement</v>
      </c>
      <c r="C87" s="47" t="str">
        <f>[1]CONTROLES!A29</f>
        <v>CUB apurement dette/Declaration de recette</v>
      </c>
      <c r="D87" s="48"/>
      <c r="E87" s="48"/>
      <c r="F87" s="49"/>
      <c r="G87" s="28">
        <f>[1]CONTROLES!BX29</f>
        <v>8036453.9999999991</v>
      </c>
      <c r="H87" s="28">
        <f>[1]CONTROLES!BY29</f>
        <v>7305867.2727272725</v>
      </c>
      <c r="I87" s="5"/>
    </row>
    <row r="88" spans="1:9">
      <c r="A88" s="5"/>
      <c r="B88" s="46">
        <f>[1]CONTROLES!CA30</f>
        <v>0</v>
      </c>
      <c r="C88" s="47">
        <f>[1]CONTROLES!A30</f>
        <v>0</v>
      </c>
      <c r="D88" s="48"/>
      <c r="E88" s="48"/>
      <c r="F88" s="49"/>
      <c r="G88" s="28">
        <f>[1]CONTROLES!BX30</f>
        <v>0</v>
      </c>
      <c r="H88" s="28">
        <f>[1]CONTROLES!BY30</f>
        <v>0</v>
      </c>
      <c r="I88" s="5"/>
    </row>
    <row r="89" spans="1:9">
      <c r="A89" s="5"/>
      <c r="B89" s="46">
        <f>[1]CONTROLES!CA31</f>
        <v>0</v>
      </c>
      <c r="C89" s="47">
        <f>[1]CONTROLES!A31</f>
        <v>0</v>
      </c>
      <c r="D89" s="48"/>
      <c r="E89" s="48"/>
      <c r="F89" s="49"/>
      <c r="G89" s="28">
        <f>[1]CONTROLES!BX31</f>
        <v>0</v>
      </c>
      <c r="H89" s="28">
        <f>[1]CONTROLES!BY31</f>
        <v>0</v>
      </c>
      <c r="I89" s="5"/>
    </row>
    <row r="90" spans="1:9">
      <c r="A90" s="5"/>
      <c r="B90" s="46">
        <f>[1]CONTROLES!CA32</f>
        <v>0</v>
      </c>
      <c r="C90" s="47">
        <f>[1]CONTROLES!A32</f>
        <v>0</v>
      </c>
      <c r="D90" s="48"/>
      <c r="E90" s="48"/>
      <c r="F90" s="49"/>
      <c r="G90" s="28">
        <f>[1]CONTROLES!BX32</f>
        <v>0</v>
      </c>
      <c r="H90" s="28">
        <f>[1]CONTROLES!BY32</f>
        <v>0</v>
      </c>
      <c r="I90" s="5"/>
    </row>
    <row r="91" spans="1:9" ht="15.75" thickBot="1">
      <c r="A91" s="5"/>
      <c r="B91" s="52" t="s">
        <v>27</v>
      </c>
      <c r="C91" s="53"/>
      <c r="D91" s="53"/>
      <c r="E91" s="53"/>
      <c r="F91" s="54"/>
      <c r="G91" s="55">
        <f>SUM(G60:G90)</f>
        <v>59491179.190000005</v>
      </c>
      <c r="H91" s="55">
        <f>SUM(H60:H90)</f>
        <v>53418206.481818184</v>
      </c>
      <c r="I91" s="5"/>
    </row>
    <row r="92" spans="1:9">
      <c r="A92" s="5"/>
      <c r="B92" s="1"/>
      <c r="C92" s="1"/>
      <c r="D92" s="1"/>
      <c r="E92" s="1"/>
      <c r="F92" s="1"/>
      <c r="G92" s="1"/>
      <c r="H92" s="1"/>
      <c r="I92" s="5"/>
    </row>
    <row r="93" spans="1:9">
      <c r="A93" s="5"/>
      <c r="B93" s="36" t="s">
        <v>83</v>
      </c>
      <c r="C93" s="36"/>
      <c r="D93" s="36"/>
      <c r="E93" s="36"/>
      <c r="F93" s="36"/>
      <c r="G93" s="36"/>
      <c r="H93" s="36"/>
      <c r="I93" s="5"/>
    </row>
    <row r="94" spans="1:9" ht="15.75" thickBot="1">
      <c r="A94" s="5"/>
      <c r="B94" s="1"/>
      <c r="C94" s="1"/>
      <c r="D94" s="1"/>
      <c r="E94" s="1"/>
      <c r="F94" s="1"/>
      <c r="G94" s="1"/>
      <c r="H94" s="1"/>
      <c r="I94" s="5"/>
    </row>
    <row r="95" spans="1:9">
      <c r="A95" s="5"/>
      <c r="B95" s="1"/>
      <c r="C95" s="56" t="s">
        <v>84</v>
      </c>
      <c r="D95" s="57"/>
      <c r="E95" s="58" t="s">
        <v>85</v>
      </c>
      <c r="F95" s="58" t="s">
        <v>86</v>
      </c>
      <c r="G95" s="59" t="s">
        <v>87</v>
      </c>
      <c r="H95" s="1"/>
      <c r="I95" s="5"/>
    </row>
    <row r="96" spans="1:9">
      <c r="A96" s="5"/>
      <c r="B96" s="1"/>
      <c r="C96" s="60" t="s">
        <v>88</v>
      </c>
      <c r="D96" s="61" t="s">
        <v>89</v>
      </c>
      <c r="E96" s="62">
        <f>'[1]Plan d actions '!D230</f>
        <v>214300000</v>
      </c>
      <c r="F96" s="63">
        <f>+'[1]Plan d actions '!F26</f>
        <v>93298602.068181798</v>
      </c>
      <c r="G96" s="64">
        <f>+F103/E103</f>
        <v>0.4910089265225297</v>
      </c>
      <c r="H96" s="1"/>
      <c r="I96" s="5"/>
    </row>
    <row r="97" spans="1:9">
      <c r="A97" s="5"/>
      <c r="B97" s="1"/>
      <c r="C97" s="65"/>
      <c r="D97" s="61" t="s">
        <v>90</v>
      </c>
      <c r="E97" s="62">
        <f>'[1]Plan d actions '!D231</f>
        <v>38451172</v>
      </c>
      <c r="F97" s="63">
        <f>+'[1]Plan d actions '!F231:G231</f>
        <v>14739148.272727272</v>
      </c>
      <c r="G97" s="64"/>
      <c r="H97" s="1"/>
      <c r="I97" s="5"/>
    </row>
    <row r="98" spans="1:9">
      <c r="A98" s="5"/>
      <c r="B98" s="5"/>
      <c r="C98" s="65"/>
      <c r="D98" s="61" t="s">
        <v>91</v>
      </c>
      <c r="E98" s="62">
        <f>'[1]Plan d actions '!D233</f>
        <v>122472472</v>
      </c>
      <c r="F98" s="63">
        <f>+'[1]Plan d actions '!F233:G233</f>
        <v>91768956</v>
      </c>
      <c r="G98" s="64"/>
      <c r="H98" s="5"/>
      <c r="I98" s="5"/>
    </row>
    <row r="99" spans="1:9">
      <c r="A99" s="5"/>
      <c r="B99" s="5"/>
      <c r="C99" s="66" t="s">
        <v>92</v>
      </c>
      <c r="D99" s="67"/>
      <c r="E99" s="68">
        <f>SUM(E96:E98)</f>
        <v>375223644</v>
      </c>
      <c r="F99" s="69">
        <f>+F96+F98+F97</f>
        <v>199806706.34090909</v>
      </c>
      <c r="G99" s="64"/>
      <c r="H99" s="5"/>
      <c r="I99" s="5"/>
    </row>
    <row r="100" spans="1:9">
      <c r="A100" s="5"/>
      <c r="B100" s="5"/>
      <c r="C100" s="70" t="s">
        <v>93</v>
      </c>
      <c r="D100" s="71"/>
      <c r="E100" s="68">
        <f>'[1]Plan d actions '!D234</f>
        <v>55500000</v>
      </c>
      <c r="F100" s="63">
        <f>+[1]AVRIL!P57</f>
        <v>20097472.272727273</v>
      </c>
      <c r="G100" s="64"/>
      <c r="H100" s="5"/>
      <c r="I100" s="5"/>
    </row>
    <row r="101" spans="1:9">
      <c r="A101" s="5"/>
      <c r="B101" s="5"/>
      <c r="C101" s="70" t="s">
        <v>94</v>
      </c>
      <c r="D101" s="71"/>
      <c r="E101" s="68">
        <f>'[1]Plan d actions '!D235</f>
        <v>85000000</v>
      </c>
      <c r="F101" s="63">
        <f>+[1]AVRIL!O57</f>
        <v>33320734.209090911</v>
      </c>
      <c r="G101" s="64"/>
      <c r="H101" s="72"/>
      <c r="I101" s="5"/>
    </row>
    <row r="102" spans="1:9">
      <c r="A102" s="5"/>
      <c r="B102" s="5"/>
      <c r="C102" s="73" t="s">
        <v>95</v>
      </c>
      <c r="D102" s="74"/>
      <c r="E102" s="75">
        <f>+E100+E101</f>
        <v>140500000</v>
      </c>
      <c r="F102" s="69">
        <f>+F100+F101</f>
        <v>53418206.481818184</v>
      </c>
      <c r="G102" s="76"/>
      <c r="H102" s="5"/>
      <c r="I102" s="5"/>
    </row>
    <row r="103" spans="1:9" ht="15.75" thickBot="1">
      <c r="A103" s="5"/>
      <c r="B103" s="5"/>
      <c r="C103" s="77" t="s">
        <v>96</v>
      </c>
      <c r="D103" s="78"/>
      <c r="E103" s="79">
        <f>E99+E102</f>
        <v>515723644</v>
      </c>
      <c r="F103" s="80">
        <f>+F99+F102</f>
        <v>253224912.82272726</v>
      </c>
      <c r="G103" s="81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36" t="s">
        <v>97</v>
      </c>
      <c r="C106" s="36"/>
      <c r="D106" s="36"/>
      <c r="E106" s="36"/>
      <c r="F106" s="36"/>
      <c r="G106" s="36"/>
      <c r="H106" s="36"/>
      <c r="I106" s="5"/>
    </row>
    <row r="107" spans="1:9" ht="15.75" thickBot="1">
      <c r="A107" s="5"/>
      <c r="B107" s="39"/>
      <c r="C107" s="39"/>
      <c r="D107" s="39"/>
      <c r="E107" s="39"/>
      <c r="F107" s="39"/>
      <c r="G107" s="39"/>
      <c r="H107" s="39"/>
      <c r="I107" s="5"/>
    </row>
    <row r="108" spans="1:9" ht="15.75" thickBot="1">
      <c r="A108" s="5"/>
      <c r="B108" s="82" t="s">
        <v>98</v>
      </c>
      <c r="C108" s="83">
        <v>2021</v>
      </c>
      <c r="D108" s="84"/>
      <c r="E108" s="85">
        <v>2022</v>
      </c>
      <c r="F108" s="85"/>
      <c r="G108" s="86" t="s">
        <v>99</v>
      </c>
      <c r="H108" s="87"/>
      <c r="I108" s="88" t="s">
        <v>87</v>
      </c>
    </row>
    <row r="109" spans="1:9" ht="15.75" thickBot="1">
      <c r="B109" s="89"/>
      <c r="C109" s="90" t="s">
        <v>85</v>
      </c>
      <c r="D109" s="91" t="s">
        <v>86</v>
      </c>
      <c r="E109" s="91" t="s">
        <v>85</v>
      </c>
      <c r="F109" s="92" t="s">
        <v>86</v>
      </c>
      <c r="G109" s="93"/>
      <c r="H109" s="94"/>
      <c r="I109" s="95"/>
    </row>
    <row r="110" spans="1:9">
      <c r="B110" s="96" t="s">
        <v>100</v>
      </c>
      <c r="C110" s="97">
        <v>264944000</v>
      </c>
      <c r="D110" s="97">
        <v>225745031</v>
      </c>
      <c r="E110" s="98">
        <v>800000000</v>
      </c>
      <c r="F110" s="99">
        <v>364872901.22272718</v>
      </c>
      <c r="G110" s="100">
        <f>+F110-E110</f>
        <v>-435127098.77727282</v>
      </c>
      <c r="H110" s="100"/>
      <c r="I110" s="101">
        <f t="shared" ref="I110:I121" si="2">IF(F110="","",+F110/E110)</f>
        <v>0.456091126528409</v>
      </c>
    </row>
    <row r="111" spans="1:9">
      <c r="B111" s="102" t="s">
        <v>101</v>
      </c>
      <c r="C111" s="97">
        <v>318345000</v>
      </c>
      <c r="D111" s="97">
        <v>157511656.20000002</v>
      </c>
      <c r="E111" s="98">
        <v>800000000</v>
      </c>
      <c r="F111" s="103">
        <v>244068305.54545456</v>
      </c>
      <c r="G111" s="100">
        <f>IF(F111=0,"",+F111-E111)</f>
        <v>-555931694.4545455</v>
      </c>
      <c r="H111" s="100"/>
      <c r="I111" s="101">
        <f t="shared" si="2"/>
        <v>0.30508538193181822</v>
      </c>
    </row>
    <row r="112" spans="1:9">
      <c r="B112" s="102" t="s">
        <v>102</v>
      </c>
      <c r="C112" s="97">
        <v>308480000</v>
      </c>
      <c r="D112" s="97">
        <v>340138526.80909091</v>
      </c>
      <c r="E112" s="104">
        <v>576198333</v>
      </c>
      <c r="F112" s="103">
        <v>429046284.52272731</v>
      </c>
      <c r="G112" s="100">
        <f t="shared" ref="G112:G119" si="3">IF(F112=0,"",+F112-E112)</f>
        <v>-147152048.47727269</v>
      </c>
      <c r="H112" s="100"/>
      <c r="I112" s="101">
        <f t="shared" si="2"/>
        <v>0.74461562963724737</v>
      </c>
    </row>
    <row r="113" spans="2:9">
      <c r="B113" s="105" t="s">
        <v>103</v>
      </c>
      <c r="C113" s="97">
        <v>219020000</v>
      </c>
      <c r="D113" s="97">
        <v>293506003.5</v>
      </c>
      <c r="E113" s="104">
        <f>+E103</f>
        <v>515723644</v>
      </c>
      <c r="F113" s="103">
        <f>+F103</f>
        <v>253224912.82272726</v>
      </c>
      <c r="G113" s="100">
        <f t="shared" si="3"/>
        <v>-262498731.17727274</v>
      </c>
      <c r="H113" s="100"/>
      <c r="I113" s="101">
        <f t="shared" si="2"/>
        <v>0.4910089265225297</v>
      </c>
    </row>
    <row r="114" spans="2:9">
      <c r="B114" s="102" t="s">
        <v>104</v>
      </c>
      <c r="C114" s="97">
        <v>255596000</v>
      </c>
      <c r="D114" s="97">
        <v>219274940.31818181</v>
      </c>
      <c r="E114" s="104"/>
      <c r="F114" s="103"/>
      <c r="G114" s="100" t="str">
        <f t="shared" si="3"/>
        <v/>
      </c>
      <c r="H114" s="100"/>
      <c r="I114" s="101" t="str">
        <f t="shared" si="2"/>
        <v/>
      </c>
    </row>
    <row r="115" spans="2:9">
      <c r="B115" s="105" t="s">
        <v>105</v>
      </c>
      <c r="C115" s="97">
        <v>212239000</v>
      </c>
      <c r="D115" s="97">
        <v>256958127.44545451</v>
      </c>
      <c r="E115" s="104"/>
      <c r="F115" s="103"/>
      <c r="G115" s="100" t="str">
        <f t="shared" si="3"/>
        <v/>
      </c>
      <c r="H115" s="100"/>
      <c r="I115" s="101" t="str">
        <f t="shared" si="2"/>
        <v/>
      </c>
    </row>
    <row r="116" spans="2:9">
      <c r="B116" s="105" t="s">
        <v>106</v>
      </c>
      <c r="C116" s="97">
        <v>293736000</v>
      </c>
      <c r="D116" s="97">
        <v>216787557.15000001</v>
      </c>
      <c r="E116" s="104"/>
      <c r="F116" s="103"/>
      <c r="G116" s="100" t="str">
        <f t="shared" si="3"/>
        <v/>
      </c>
      <c r="H116" s="100"/>
      <c r="I116" s="101" t="str">
        <f t="shared" si="2"/>
        <v/>
      </c>
    </row>
    <row r="117" spans="2:9">
      <c r="B117" s="105" t="s">
        <v>107</v>
      </c>
      <c r="C117" s="97">
        <v>173798000</v>
      </c>
      <c r="D117" s="97">
        <v>180390177.88393936</v>
      </c>
      <c r="E117" s="104"/>
      <c r="F117" s="103"/>
      <c r="G117" s="100" t="str">
        <f t="shared" si="3"/>
        <v/>
      </c>
      <c r="H117" s="100"/>
      <c r="I117" s="101" t="str">
        <f t="shared" si="2"/>
        <v/>
      </c>
    </row>
    <row r="118" spans="2:9">
      <c r="B118" s="105" t="s">
        <v>108</v>
      </c>
      <c r="C118" s="97">
        <v>265051000</v>
      </c>
      <c r="D118" s="97">
        <v>289377268.21979779</v>
      </c>
      <c r="E118" s="104"/>
      <c r="F118" s="103"/>
      <c r="G118" s="100" t="str">
        <f>IF(F118=0,"",+F118-E118)</f>
        <v/>
      </c>
      <c r="H118" s="100"/>
      <c r="I118" s="101" t="str">
        <f t="shared" si="2"/>
        <v/>
      </c>
    </row>
    <row r="119" spans="2:9">
      <c r="B119" s="105" t="s">
        <v>109</v>
      </c>
      <c r="C119" s="97">
        <v>292891000</v>
      </c>
      <c r="D119" s="97">
        <v>320925095.62272727</v>
      </c>
      <c r="E119" s="104"/>
      <c r="F119" s="103"/>
      <c r="G119" s="100" t="str">
        <f t="shared" si="3"/>
        <v/>
      </c>
      <c r="H119" s="100"/>
      <c r="I119" s="101" t="str">
        <f t="shared" si="2"/>
        <v/>
      </c>
    </row>
    <row r="120" spans="2:9">
      <c r="B120" s="105" t="s">
        <v>110</v>
      </c>
      <c r="C120" s="97">
        <v>318534000</v>
      </c>
      <c r="D120" s="97">
        <v>202236797.09545454</v>
      </c>
      <c r="E120" s="104"/>
      <c r="F120" s="103"/>
      <c r="G120" s="100" t="str">
        <f>IF(F120=0,"",+F120-E120)</f>
        <v/>
      </c>
      <c r="H120" s="100"/>
      <c r="I120" s="101" t="str">
        <f t="shared" si="2"/>
        <v/>
      </c>
    </row>
    <row r="121" spans="2:9">
      <c r="B121" s="105" t="s">
        <v>111</v>
      </c>
      <c r="C121" s="97">
        <v>292588000</v>
      </c>
      <c r="D121" s="97">
        <v>271630490.45909089</v>
      </c>
      <c r="E121" s="104"/>
      <c r="F121" s="103"/>
      <c r="G121" s="100" t="str">
        <f>IF(F121=0,"",+F121-E121)</f>
        <v/>
      </c>
      <c r="H121" s="100"/>
      <c r="I121" s="101" t="str">
        <f t="shared" si="2"/>
        <v/>
      </c>
    </row>
    <row r="122" spans="2:9" ht="16.5" thickBot="1">
      <c r="B122" s="106" t="s">
        <v>27</v>
      </c>
      <c r="C122" s="107">
        <f>SUM(C110:C121)</f>
        <v>3215222000</v>
      </c>
      <c r="D122" s="107">
        <f>SUM(D110:D121)</f>
        <v>2974481671.7037373</v>
      </c>
      <c r="E122" s="107">
        <f>SUM(E110:E121)</f>
        <v>2691921977</v>
      </c>
      <c r="F122" s="108">
        <f>SUM(F110:F121)</f>
        <v>1291212404.1136363</v>
      </c>
      <c r="G122" s="109">
        <f>SUM(G110:G121)</f>
        <v>-1400709572.8863637</v>
      </c>
      <c r="H122" s="109"/>
      <c r="I122" s="110">
        <f>+F122/E122</f>
        <v>0.479661897761473</v>
      </c>
    </row>
    <row r="123" spans="2:9" ht="15.75" thickBot="1">
      <c r="D123" t="s">
        <v>112</v>
      </c>
      <c r="E123" s="111">
        <v>0</v>
      </c>
    </row>
    <row r="124" spans="2:9">
      <c r="D124" t="s">
        <v>113</v>
      </c>
      <c r="E124" s="112" t="e">
        <f>+E122/E123</f>
        <v>#DIV/0!</v>
      </c>
    </row>
    <row r="125" spans="2:9">
      <c r="B125" s="36" t="s">
        <v>114</v>
      </c>
      <c r="C125" s="36"/>
      <c r="D125" s="36"/>
      <c r="E125" s="36"/>
      <c r="F125" s="36"/>
      <c r="G125" s="36"/>
      <c r="H125" s="36"/>
    </row>
    <row r="126" spans="2:9" ht="15.75" thickBot="1"/>
    <row r="127" spans="2:9">
      <c r="B127" s="113" t="s">
        <v>98</v>
      </c>
      <c r="C127" s="114">
        <v>2021</v>
      </c>
      <c r="D127" s="115"/>
      <c r="E127" s="116">
        <v>2022</v>
      </c>
      <c r="F127" s="116"/>
      <c r="G127" s="117" t="s">
        <v>115</v>
      </c>
      <c r="H127" s="117"/>
      <c r="I127" s="118" t="s">
        <v>116</v>
      </c>
    </row>
    <row r="128" spans="2:9">
      <c r="B128" s="119"/>
      <c r="C128" s="120" t="s">
        <v>117</v>
      </c>
      <c r="D128" s="120" t="s">
        <v>118</v>
      </c>
      <c r="E128" s="120" t="s">
        <v>117</v>
      </c>
      <c r="F128" s="120" t="s">
        <v>118</v>
      </c>
      <c r="G128" s="121"/>
      <c r="H128" s="121"/>
      <c r="I128" s="122"/>
    </row>
    <row r="129" spans="2:9">
      <c r="B129" s="123" t="s">
        <v>100</v>
      </c>
      <c r="C129" s="97">
        <v>264944000</v>
      </c>
      <c r="D129" s="97">
        <v>225745031</v>
      </c>
      <c r="E129" s="98">
        <f>E110</f>
        <v>800000000</v>
      </c>
      <c r="F129" s="124">
        <f>F110</f>
        <v>364872901.22272718</v>
      </c>
      <c r="G129" s="125">
        <f>F129-D129</f>
        <v>139127870.22272718</v>
      </c>
      <c r="H129" s="126"/>
      <c r="I129" s="127">
        <f>(F129-D129)/D129</f>
        <v>0.61630534947512172</v>
      </c>
    </row>
    <row r="130" spans="2:9">
      <c r="B130" s="123" t="s">
        <v>101</v>
      </c>
      <c r="C130" s="97">
        <v>318345000</v>
      </c>
      <c r="D130" s="97">
        <v>157511656.20000002</v>
      </c>
      <c r="E130" s="98">
        <f>E111</f>
        <v>800000000</v>
      </c>
      <c r="F130" s="124">
        <v>244068305.54545456</v>
      </c>
      <c r="G130" s="128">
        <f t="shared" ref="G130:G141" si="4">F130-D130</f>
        <v>86556649.345454544</v>
      </c>
      <c r="H130" s="129"/>
      <c r="I130" s="127">
        <f t="shared" ref="I130:I138" si="5">(F130-D130)/D130</f>
        <v>0.54952535852679663</v>
      </c>
    </row>
    <row r="131" spans="2:9">
      <c r="B131" s="123" t="s">
        <v>102</v>
      </c>
      <c r="C131" s="97">
        <v>308480000</v>
      </c>
      <c r="D131" s="97">
        <v>340138526.80909091</v>
      </c>
      <c r="E131" s="98">
        <f>E112</f>
        <v>576198333</v>
      </c>
      <c r="F131" s="124">
        <f>+F112</f>
        <v>429046284.52272731</v>
      </c>
      <c r="G131" s="128">
        <f t="shared" si="4"/>
        <v>88907757.713636398</v>
      </c>
      <c r="H131" s="129"/>
      <c r="I131" s="127">
        <f>(F131-D131)/D131</f>
        <v>0.26138690770404122</v>
      </c>
    </row>
    <row r="132" spans="2:9">
      <c r="B132" s="123" t="s">
        <v>103</v>
      </c>
      <c r="C132" s="97">
        <v>219020000</v>
      </c>
      <c r="D132" s="97">
        <v>293506003.5</v>
      </c>
      <c r="E132" s="98">
        <f t="shared" ref="E132:E140" si="6">E113</f>
        <v>515723644</v>
      </c>
      <c r="F132" s="124">
        <f>+F113</f>
        <v>253224912.82272726</v>
      </c>
      <c r="G132" s="128">
        <f t="shared" si="4"/>
        <v>-40281090.677272737</v>
      </c>
      <c r="H132" s="129"/>
      <c r="I132" s="127">
        <f t="shared" si="5"/>
        <v>-0.13724111328875335</v>
      </c>
    </row>
    <row r="133" spans="2:9">
      <c r="B133" s="130" t="s">
        <v>104</v>
      </c>
      <c r="C133" s="97">
        <v>255596000</v>
      </c>
      <c r="D133" s="97">
        <v>219274940.31818181</v>
      </c>
      <c r="E133" s="98">
        <f t="shared" si="6"/>
        <v>0</v>
      </c>
      <c r="F133" s="124"/>
      <c r="G133" s="128">
        <f t="shared" si="4"/>
        <v>-219274940.31818181</v>
      </c>
      <c r="H133" s="129"/>
      <c r="I133" s="127">
        <f t="shared" si="5"/>
        <v>-1</v>
      </c>
    </row>
    <row r="134" spans="2:9">
      <c r="B134" s="123" t="s">
        <v>105</v>
      </c>
      <c r="C134" s="97">
        <v>212239000</v>
      </c>
      <c r="D134" s="97">
        <v>256958127.44545451</v>
      </c>
      <c r="E134" s="98">
        <f t="shared" si="6"/>
        <v>0</v>
      </c>
      <c r="F134" s="124"/>
      <c r="G134" s="128">
        <f t="shared" si="4"/>
        <v>-256958127.44545451</v>
      </c>
      <c r="H134" s="129"/>
      <c r="I134" s="127">
        <f>(F134-D134)/D134</f>
        <v>-1</v>
      </c>
    </row>
    <row r="135" spans="2:9">
      <c r="B135" s="130" t="s">
        <v>106</v>
      </c>
      <c r="C135" s="97">
        <v>293736000</v>
      </c>
      <c r="D135" s="97">
        <v>216787557.15000001</v>
      </c>
      <c r="E135" s="98">
        <f t="shared" si="6"/>
        <v>0</v>
      </c>
      <c r="F135" s="124"/>
      <c r="G135" s="128">
        <f t="shared" si="4"/>
        <v>-216787557.15000001</v>
      </c>
      <c r="H135" s="129"/>
      <c r="I135" s="127">
        <f t="shared" si="5"/>
        <v>-1</v>
      </c>
    </row>
    <row r="136" spans="2:9">
      <c r="B136" s="130" t="s">
        <v>107</v>
      </c>
      <c r="C136" s="97">
        <v>173798000</v>
      </c>
      <c r="D136" s="97">
        <v>180390177.88393936</v>
      </c>
      <c r="E136" s="98">
        <f t="shared" si="6"/>
        <v>0</v>
      </c>
      <c r="F136" s="124"/>
      <c r="G136" s="128">
        <f t="shared" si="4"/>
        <v>-180390177.88393936</v>
      </c>
      <c r="H136" s="129"/>
      <c r="I136" s="127">
        <f t="shared" si="5"/>
        <v>-1</v>
      </c>
    </row>
    <row r="137" spans="2:9">
      <c r="B137" s="130" t="s">
        <v>108</v>
      </c>
      <c r="C137" s="97">
        <v>265051000</v>
      </c>
      <c r="D137" s="97">
        <v>289377268.21979779</v>
      </c>
      <c r="E137" s="98">
        <f t="shared" si="6"/>
        <v>0</v>
      </c>
      <c r="F137" s="124"/>
      <c r="G137" s="128">
        <f t="shared" si="4"/>
        <v>-289377268.21979779</v>
      </c>
      <c r="H137" s="129"/>
      <c r="I137" s="127">
        <f t="shared" si="5"/>
        <v>-1</v>
      </c>
    </row>
    <row r="138" spans="2:9">
      <c r="B138" s="130" t="s">
        <v>109</v>
      </c>
      <c r="C138" s="97">
        <v>292891000</v>
      </c>
      <c r="D138" s="97">
        <v>320925095.62272727</v>
      </c>
      <c r="E138" s="98">
        <f t="shared" si="6"/>
        <v>0</v>
      </c>
      <c r="F138" s="124"/>
      <c r="G138" s="128">
        <f>F138-D138</f>
        <v>-320925095.62272727</v>
      </c>
      <c r="H138" s="129"/>
      <c r="I138" s="127">
        <f t="shared" si="5"/>
        <v>-1</v>
      </c>
    </row>
    <row r="139" spans="2:9">
      <c r="B139" s="130" t="s">
        <v>110</v>
      </c>
      <c r="C139" s="97">
        <v>318534000</v>
      </c>
      <c r="D139" s="97">
        <v>202236797.09545454</v>
      </c>
      <c r="E139" s="98">
        <f t="shared" si="6"/>
        <v>0</v>
      </c>
      <c r="F139" s="124"/>
      <c r="G139" s="128">
        <f t="shared" si="4"/>
        <v>-202236797.09545454</v>
      </c>
      <c r="H139" s="129"/>
      <c r="I139" s="127">
        <f>(F139-D139)/D139</f>
        <v>-1</v>
      </c>
    </row>
    <row r="140" spans="2:9">
      <c r="B140" s="130" t="s">
        <v>111</v>
      </c>
      <c r="C140" s="97">
        <v>292588000</v>
      </c>
      <c r="D140" s="97">
        <v>271630490.45909089</v>
      </c>
      <c r="E140" s="98">
        <f t="shared" si="6"/>
        <v>0</v>
      </c>
      <c r="F140" s="124"/>
      <c r="G140" s="128">
        <f t="shared" si="4"/>
        <v>-271630490.45909089</v>
      </c>
      <c r="H140" s="129"/>
      <c r="I140" s="127">
        <f>(F140-D140)/D140</f>
        <v>-1</v>
      </c>
    </row>
    <row r="141" spans="2:9" ht="15.75" thickBot="1">
      <c r="B141" s="131" t="s">
        <v>27</v>
      </c>
      <c r="C141" s="132">
        <f>SUM(C129:C140)</f>
        <v>3215222000</v>
      </c>
      <c r="D141" s="133">
        <f>SUM(D129:D140)</f>
        <v>2974481671.7037373</v>
      </c>
      <c r="E141" s="134">
        <f>SUM(E129:E140)</f>
        <v>2691921977</v>
      </c>
      <c r="F141" s="133">
        <f>SUM(F129:F140)</f>
        <v>1291212404.1136363</v>
      </c>
      <c r="G141" s="135">
        <f t="shared" si="4"/>
        <v>-1683269267.590101</v>
      </c>
      <c r="H141" s="136"/>
      <c r="I141" s="137">
        <f>(F141-D141)/D141</f>
        <v>-0.56590339204408358</v>
      </c>
    </row>
    <row r="142" spans="2:9">
      <c r="B142" s="138"/>
      <c r="C142" s="138"/>
      <c r="D142" s="138"/>
      <c r="E142" s="138"/>
      <c r="F142" s="138"/>
      <c r="G142" s="138"/>
      <c r="H142" s="138"/>
      <c r="I142" s="138"/>
    </row>
    <row r="143" spans="2:9">
      <c r="B143" s="138"/>
      <c r="C143" s="138"/>
      <c r="D143" s="138"/>
      <c r="E143" s="138"/>
      <c r="F143" s="138"/>
      <c r="G143" s="138"/>
      <c r="H143" s="138"/>
      <c r="I143" s="138"/>
    </row>
    <row r="144" spans="2:9">
      <c r="B144" s="36" t="s">
        <v>119</v>
      </c>
      <c r="C144" s="36"/>
      <c r="D144" s="36"/>
      <c r="E144" s="36"/>
      <c r="F144" s="36"/>
      <c r="G144" s="36"/>
      <c r="H144" s="36"/>
    </row>
    <row r="145" spans="2:10" ht="15.75" thickBot="1"/>
    <row r="146" spans="2:10" ht="30.75" customHeight="1" thickBot="1">
      <c r="B146" s="139" t="s">
        <v>120</v>
      </c>
      <c r="C146" s="140"/>
      <c r="D146" s="141" t="s">
        <v>121</v>
      </c>
      <c r="E146" s="142" t="s">
        <v>122</v>
      </c>
      <c r="F146" s="142" t="s">
        <v>123</v>
      </c>
      <c r="G146" s="142" t="s">
        <v>124</v>
      </c>
      <c r="H146" s="143" t="s">
        <v>125</v>
      </c>
    </row>
    <row r="147" spans="2:10" ht="15.75" thickBot="1">
      <c r="B147" s="144" t="s">
        <v>126</v>
      </c>
      <c r="C147" s="145"/>
      <c r="D147" s="146">
        <f>[1]AVRIL!C152-E147-F147-G147</f>
        <v>212657397.36818182</v>
      </c>
      <c r="E147" s="147">
        <f>[1]pointage!I3/1.1</f>
        <v>5161882.7272727266</v>
      </c>
      <c r="F147" s="147">
        <f>[1]pointage!I4/1.1</f>
        <v>35416632.727272727</v>
      </c>
      <c r="G147" s="148">
        <f>[1]pointage!I5/1.1</f>
        <v>0</v>
      </c>
      <c r="H147" s="149">
        <f>D147+E147+F147+G147</f>
        <v>253235912.82272726</v>
      </c>
    </row>
    <row r="148" spans="2:10" ht="15.75" thickBot="1">
      <c r="B148" s="150" t="s">
        <v>127</v>
      </c>
      <c r="C148" s="151"/>
      <c r="D148" s="152"/>
      <c r="E148" s="153">
        <v>0</v>
      </c>
      <c r="F148" s="153">
        <v>0</v>
      </c>
      <c r="G148" s="153">
        <v>0</v>
      </c>
      <c r="H148" s="154">
        <f>D148+E148+F148+G148</f>
        <v>0</v>
      </c>
    </row>
    <row r="149" spans="2:10" ht="15.75" thickBot="1"/>
    <row r="150" spans="2:10" ht="30.75" customHeight="1">
      <c r="B150" s="155" t="s">
        <v>128</v>
      </c>
      <c r="C150" s="156"/>
      <c r="D150" s="141" t="s">
        <v>121</v>
      </c>
      <c r="E150" s="142" t="s">
        <v>122</v>
      </c>
      <c r="F150" s="142" t="s">
        <v>123</v>
      </c>
      <c r="G150" s="142" t="s">
        <v>124</v>
      </c>
      <c r="H150" s="157" t="s">
        <v>125</v>
      </c>
      <c r="J150" t="s">
        <v>129</v>
      </c>
    </row>
    <row r="151" spans="2:10">
      <c r="B151" s="158" t="s">
        <v>126</v>
      </c>
      <c r="C151" s="159"/>
      <c r="D151" s="146">
        <f>[1]AVRIL!C153-E151-F151-G151</f>
        <v>27454444.77175758</v>
      </c>
      <c r="E151" s="147">
        <f>[1]pointage!I3-Evaluation!E147</f>
        <v>516188.2727272734</v>
      </c>
      <c r="F151" s="147">
        <f>[1]pointage!I4-Evaluation!F147</f>
        <v>3541663.2727272734</v>
      </c>
      <c r="G151" s="148">
        <f>[1]pointage!I5-Evaluation!G147</f>
        <v>0</v>
      </c>
      <c r="H151" s="160">
        <f>D151+E151+F151+G151</f>
        <v>31512296.317212127</v>
      </c>
      <c r="J151" s="161"/>
    </row>
    <row r="152" spans="2:10" ht="15.75" thickBot="1">
      <c r="B152" s="162" t="s">
        <v>127</v>
      </c>
      <c r="C152" s="163"/>
      <c r="D152" s="152"/>
      <c r="E152" s="153"/>
      <c r="F152" s="153">
        <v>0</v>
      </c>
      <c r="G152" s="153">
        <v>0</v>
      </c>
      <c r="H152" s="164">
        <f>D152+E152+F152+G152</f>
        <v>0</v>
      </c>
    </row>
    <row r="153" spans="2:10" ht="15.75" thickBot="1"/>
    <row r="154" spans="2:10" ht="30.75" customHeight="1" thickBot="1">
      <c r="B154" s="165" t="s">
        <v>130</v>
      </c>
      <c r="C154" s="166"/>
      <c r="D154" s="167">
        <f>D147+D148+D151+D152</f>
        <v>240111842.1399394</v>
      </c>
      <c r="E154" s="167">
        <f>E147+E148+E151+E152</f>
        <v>5678071</v>
      </c>
      <c r="F154" s="167">
        <f>F147+F148+F151+F152</f>
        <v>38958296</v>
      </c>
      <c r="G154" s="167">
        <f>G147+G148+G151+G152</f>
        <v>0</v>
      </c>
      <c r="H154" s="168">
        <f>H147+H151</f>
        <v>284748209.13993937</v>
      </c>
    </row>
    <row r="155" spans="2:10">
      <c r="B155" s="169"/>
      <c r="C155" s="169"/>
      <c r="D155" s="170"/>
      <c r="E155" s="170"/>
      <c r="F155" s="170"/>
      <c r="G155" s="170"/>
      <c r="H155" s="170"/>
    </row>
    <row r="156" spans="2:10" ht="18.75">
      <c r="G156" s="171" t="s">
        <v>131</v>
      </c>
      <c r="H156" s="171"/>
      <c r="I156" s="171"/>
    </row>
  </sheetData>
  <mergeCells count="130">
    <mergeCell ref="B150:C150"/>
    <mergeCell ref="B151:C151"/>
    <mergeCell ref="B152:C152"/>
    <mergeCell ref="B154:C154"/>
    <mergeCell ref="G156:I156"/>
    <mergeCell ref="G140:H140"/>
    <mergeCell ref="G141:H141"/>
    <mergeCell ref="B144:H144"/>
    <mergeCell ref="B146:C146"/>
    <mergeCell ref="B147:C147"/>
    <mergeCell ref="B148:C148"/>
    <mergeCell ref="G134:H134"/>
    <mergeCell ref="G135:H135"/>
    <mergeCell ref="G136:H136"/>
    <mergeCell ref="G137:H137"/>
    <mergeCell ref="G138:H138"/>
    <mergeCell ref="G139:H139"/>
    <mergeCell ref="I127:I128"/>
    <mergeCell ref="G129:H129"/>
    <mergeCell ref="G130:H130"/>
    <mergeCell ref="G131:H131"/>
    <mergeCell ref="G132:H132"/>
    <mergeCell ref="G133:H133"/>
    <mergeCell ref="G122:H122"/>
    <mergeCell ref="B125:H125"/>
    <mergeCell ref="B127:B128"/>
    <mergeCell ref="C127:D127"/>
    <mergeCell ref="E127:F127"/>
    <mergeCell ref="G127:H128"/>
    <mergeCell ref="G116:H116"/>
    <mergeCell ref="G117:H117"/>
    <mergeCell ref="G118:H118"/>
    <mergeCell ref="G119:H119"/>
    <mergeCell ref="G120:H120"/>
    <mergeCell ref="G121:H121"/>
    <mergeCell ref="G110:H110"/>
    <mergeCell ref="G111:H111"/>
    <mergeCell ref="G112:H112"/>
    <mergeCell ref="G113:H113"/>
    <mergeCell ref="G114:H114"/>
    <mergeCell ref="G115:H115"/>
    <mergeCell ref="B106:H106"/>
    <mergeCell ref="B108:B109"/>
    <mergeCell ref="C108:D108"/>
    <mergeCell ref="E108:F108"/>
    <mergeCell ref="G108:H109"/>
    <mergeCell ref="I108:I109"/>
    <mergeCell ref="C96:C98"/>
    <mergeCell ref="G96:G103"/>
    <mergeCell ref="C99:D99"/>
    <mergeCell ref="C100:D100"/>
    <mergeCell ref="C101:D101"/>
    <mergeCell ref="C102:D102"/>
    <mergeCell ref="C103:D103"/>
    <mergeCell ref="C88:F88"/>
    <mergeCell ref="C89:F89"/>
    <mergeCell ref="C90:F90"/>
    <mergeCell ref="B91:F91"/>
    <mergeCell ref="B93:H93"/>
    <mergeCell ref="C95:D95"/>
    <mergeCell ref="C82:F82"/>
    <mergeCell ref="C83:F83"/>
    <mergeCell ref="C84:F84"/>
    <mergeCell ref="C85:F85"/>
    <mergeCell ref="C86:F86"/>
    <mergeCell ref="C87:F87"/>
    <mergeCell ref="C76:F76"/>
    <mergeCell ref="C77:F77"/>
    <mergeCell ref="C78:F78"/>
    <mergeCell ref="C79:F79"/>
    <mergeCell ref="C80:F80"/>
    <mergeCell ref="C81:F81"/>
    <mergeCell ref="C70:F70"/>
    <mergeCell ref="C71:F71"/>
    <mergeCell ref="C72:F72"/>
    <mergeCell ref="C73:F73"/>
    <mergeCell ref="C74:F74"/>
    <mergeCell ref="C75:F75"/>
    <mergeCell ref="C64:F64"/>
    <mergeCell ref="C65:F65"/>
    <mergeCell ref="C66:F66"/>
    <mergeCell ref="C67:F67"/>
    <mergeCell ref="C68:F68"/>
    <mergeCell ref="C69:F69"/>
    <mergeCell ref="B57:H57"/>
    <mergeCell ref="C59:F59"/>
    <mergeCell ref="C60:F60"/>
    <mergeCell ref="C61:F61"/>
    <mergeCell ref="C62:F62"/>
    <mergeCell ref="C63:F63"/>
    <mergeCell ref="B22:H22"/>
    <mergeCell ref="A24:I24"/>
    <mergeCell ref="B25:B26"/>
    <mergeCell ref="C25:C26"/>
    <mergeCell ref="D25:D26"/>
    <mergeCell ref="E25:E26"/>
    <mergeCell ref="F25:F26"/>
    <mergeCell ref="G25:G26"/>
    <mergeCell ref="H25:H26"/>
    <mergeCell ref="I25:I26"/>
    <mergeCell ref="A14:E14"/>
    <mergeCell ref="F14:I14"/>
    <mergeCell ref="A16:D16"/>
    <mergeCell ref="H17:I17"/>
    <mergeCell ref="H18:I18"/>
    <mergeCell ref="A20:I20"/>
    <mergeCell ref="A11:E11"/>
    <mergeCell ref="F11:I11"/>
    <mergeCell ref="A12:D12"/>
    <mergeCell ref="F12:I12"/>
    <mergeCell ref="A13:E13"/>
    <mergeCell ref="F13:I13"/>
    <mergeCell ref="A8:E8"/>
    <mergeCell ref="F8:I8"/>
    <mergeCell ref="A9:E9"/>
    <mergeCell ref="F9:I9"/>
    <mergeCell ref="A10:E10"/>
    <mergeCell ref="F10:I10"/>
    <mergeCell ref="A5:E5"/>
    <mergeCell ref="F5:I5"/>
    <mergeCell ref="A6:E6"/>
    <mergeCell ref="F6:I6"/>
    <mergeCell ref="A7:E7"/>
    <mergeCell ref="F7:I7"/>
    <mergeCell ref="A2:E2"/>
    <mergeCell ref="F2:I2"/>
    <mergeCell ref="A3:E3"/>
    <mergeCell ref="F3:I3"/>
    <mergeCell ref="A4:E4"/>
    <mergeCell ref="F4:I4"/>
  </mergeCells>
  <printOptions horizontalCentered="1"/>
  <pageMargins left="0.70866141732283472" right="0.70866141732283472" top="0.55118110236220474" bottom="0.18" header="0.23622047244094491" footer="0.15748031496062992"/>
  <pageSetup paperSize="9" scale="69" orientation="portrait" r:id="rId1"/>
  <rowBreaks count="1" manualBreakCount="1">
    <brk id="92" max="8" man="1"/>
  </rowBreaks>
  <colBreaks count="1" manualBreakCount="1">
    <brk id="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2022-06-08T14:43:19Z</dcterms:created>
  <dcterms:modified xsi:type="dcterms:W3CDTF">2022-06-08T15:43:15Z</dcterms:modified>
</cp:coreProperties>
</file>