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23655" windowHeight="9990"/>
  </bookViews>
  <sheets>
    <sheet name="AVRIL" sheetId="1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C154" i="1"/>
  <c r="G149"/>
  <c r="F149"/>
  <c r="E149"/>
  <c r="D149"/>
  <c r="F148"/>
  <c r="G148" s="1"/>
  <c r="E148"/>
  <c r="D148"/>
  <c r="F146"/>
  <c r="B146"/>
  <c r="D146" s="1"/>
  <c r="F145"/>
  <c r="E145"/>
  <c r="G145" s="1"/>
  <c r="D145"/>
  <c r="C144"/>
  <c r="F144" s="1"/>
  <c r="B144"/>
  <c r="E144" s="1"/>
  <c r="F143"/>
  <c r="E143"/>
  <c r="D143"/>
  <c r="F142"/>
  <c r="B142"/>
  <c r="D142" s="1"/>
  <c r="F141"/>
  <c r="B141"/>
  <c r="D141" s="1"/>
  <c r="F140"/>
  <c r="E140"/>
  <c r="G140" s="1"/>
  <c r="D140"/>
  <c r="C139"/>
  <c r="F139" s="1"/>
  <c r="B139"/>
  <c r="E139" s="1"/>
  <c r="C138"/>
  <c r="F138" s="1"/>
  <c r="B138"/>
  <c r="D138" s="1"/>
  <c r="D137"/>
  <c r="C137"/>
  <c r="F137" s="1"/>
  <c r="B137"/>
  <c r="E137" s="1"/>
  <c r="F136"/>
  <c r="C136"/>
  <c r="B136"/>
  <c r="C135"/>
  <c r="F135" s="1"/>
  <c r="B135"/>
  <c r="E135" s="1"/>
  <c r="F134"/>
  <c r="C134"/>
  <c r="B134"/>
  <c r="D134" s="1"/>
  <c r="D133"/>
  <c r="C133"/>
  <c r="F133" s="1"/>
  <c r="B133"/>
  <c r="E133" s="1"/>
  <c r="C132"/>
  <c r="F132" s="1"/>
  <c r="B132"/>
  <c r="F131"/>
  <c r="E131"/>
  <c r="G131" s="1"/>
  <c r="D131"/>
  <c r="F130"/>
  <c r="E130"/>
  <c r="D130"/>
  <c r="F129"/>
  <c r="E129"/>
  <c r="D129"/>
  <c r="F128"/>
  <c r="E128"/>
  <c r="G128" s="1"/>
  <c r="D128"/>
  <c r="F125"/>
  <c r="E125"/>
  <c r="G125" s="1"/>
  <c r="D125"/>
  <c r="F124"/>
  <c r="C124"/>
  <c r="B124"/>
  <c r="D124" s="1"/>
  <c r="F123"/>
  <c r="G123" s="1"/>
  <c r="E123"/>
  <c r="D123"/>
  <c r="F122"/>
  <c r="D122"/>
  <c r="B122"/>
  <c r="E122" s="1"/>
  <c r="G122" s="1"/>
  <c r="F121"/>
  <c r="E121"/>
  <c r="G121" s="1"/>
  <c r="D121"/>
  <c r="C120"/>
  <c r="F119"/>
  <c r="E119"/>
  <c r="G119" s="1"/>
  <c r="D119"/>
  <c r="F118"/>
  <c r="B118"/>
  <c r="E118" s="1"/>
  <c r="G118" s="1"/>
  <c r="G117"/>
  <c r="F117"/>
  <c r="E117"/>
  <c r="D117"/>
  <c r="G116"/>
  <c r="F116"/>
  <c r="E116"/>
  <c r="D116"/>
  <c r="C115"/>
  <c r="F115" s="1"/>
  <c r="B115"/>
  <c r="C114"/>
  <c r="F114" s="1"/>
  <c r="B114"/>
  <c r="E114" s="1"/>
  <c r="F113"/>
  <c r="E113"/>
  <c r="G113" s="1"/>
  <c r="D113"/>
  <c r="E111"/>
  <c r="C111"/>
  <c r="F111" s="1"/>
  <c r="C110"/>
  <c r="B110"/>
  <c r="F109"/>
  <c r="B109"/>
  <c r="E109" s="1"/>
  <c r="C107"/>
  <c r="F107" s="1"/>
  <c r="B107"/>
  <c r="D107" s="1"/>
  <c r="E106"/>
  <c r="C106"/>
  <c r="F106" s="1"/>
  <c r="E105"/>
  <c r="C105"/>
  <c r="F105" s="1"/>
  <c r="E104"/>
  <c r="C104"/>
  <c r="F104" s="1"/>
  <c r="B104"/>
  <c r="E103"/>
  <c r="C103"/>
  <c r="F103" s="1"/>
  <c r="E102"/>
  <c r="C102"/>
  <c r="D102" s="1"/>
  <c r="F101"/>
  <c r="E101"/>
  <c r="C101"/>
  <c r="D101" s="1"/>
  <c r="F100"/>
  <c r="E100"/>
  <c r="C100"/>
  <c r="D100" s="1"/>
  <c r="E99"/>
  <c r="C99"/>
  <c r="F99" s="1"/>
  <c r="B98"/>
  <c r="F97"/>
  <c r="E97"/>
  <c r="G97" s="1"/>
  <c r="D97"/>
  <c r="C96"/>
  <c r="F96" s="1"/>
  <c r="B96"/>
  <c r="B95"/>
  <c r="E94"/>
  <c r="C94"/>
  <c r="D94" s="1"/>
  <c r="B94"/>
  <c r="E93"/>
  <c r="G93" s="1"/>
  <c r="D93"/>
  <c r="E92"/>
  <c r="G92" s="1"/>
  <c r="D92"/>
  <c r="E91"/>
  <c r="G91" s="1"/>
  <c r="D91"/>
  <c r="E90"/>
  <c r="G90" s="1"/>
  <c r="D90"/>
  <c r="E89"/>
  <c r="G89" s="1"/>
  <c r="D89"/>
  <c r="B88"/>
  <c r="A84"/>
  <c r="G83"/>
  <c r="F83"/>
  <c r="C83"/>
  <c r="B83"/>
  <c r="A83"/>
  <c r="C73"/>
  <c r="F73" s="1"/>
  <c r="B73"/>
  <c r="C72"/>
  <c r="F72" s="1"/>
  <c r="B72"/>
  <c r="E72" s="1"/>
  <c r="C70"/>
  <c r="F70" s="1"/>
  <c r="B70"/>
  <c r="C69"/>
  <c r="F69" s="1"/>
  <c r="B69"/>
  <c r="D69" s="1"/>
  <c r="C68"/>
  <c r="F68" s="1"/>
  <c r="B68"/>
  <c r="C67"/>
  <c r="F67" s="1"/>
  <c r="B67"/>
  <c r="C66"/>
  <c r="F66" s="1"/>
  <c r="B66"/>
  <c r="F63"/>
  <c r="E63"/>
  <c r="D63"/>
  <c r="C62"/>
  <c r="F62" s="1"/>
  <c r="B62"/>
  <c r="E62" s="1"/>
  <c r="C61"/>
  <c r="F61" s="1"/>
  <c r="B61"/>
  <c r="D61" s="1"/>
  <c r="F60"/>
  <c r="G60" s="1"/>
  <c r="E60"/>
  <c r="D60"/>
  <c r="E59"/>
  <c r="C59"/>
  <c r="D59" s="1"/>
  <c r="B59"/>
  <c r="C58"/>
  <c r="F58" s="1"/>
  <c r="B58"/>
  <c r="E58" s="1"/>
  <c r="F57"/>
  <c r="E57"/>
  <c r="D57"/>
  <c r="C56"/>
  <c r="F56" s="1"/>
  <c r="B56"/>
  <c r="E55"/>
  <c r="D55"/>
  <c r="C55"/>
  <c r="F55" s="1"/>
  <c r="B55"/>
  <c r="F54"/>
  <c r="E54"/>
  <c r="G54" s="1"/>
  <c r="D54"/>
  <c r="C53"/>
  <c r="F53" s="1"/>
  <c r="B53"/>
  <c r="E53" s="1"/>
  <c r="C52"/>
  <c r="F52" s="1"/>
  <c r="B52"/>
  <c r="F51"/>
  <c r="B51"/>
  <c r="E51" s="1"/>
  <c r="C50"/>
  <c r="F50" s="1"/>
  <c r="B50"/>
  <c r="E50" s="1"/>
  <c r="C49"/>
  <c r="F49" s="1"/>
  <c r="B49"/>
  <c r="D49" s="1"/>
  <c r="C48"/>
  <c r="F48" s="1"/>
  <c r="B48"/>
  <c r="C45"/>
  <c r="F45" s="1"/>
  <c r="B45"/>
  <c r="D45" s="1"/>
  <c r="G45" s="1"/>
  <c r="F44"/>
  <c r="C44"/>
  <c r="B44"/>
  <c r="F42"/>
  <c r="E42"/>
  <c r="D42"/>
  <c r="G42" s="1"/>
  <c r="F41"/>
  <c r="E41"/>
  <c r="D41"/>
  <c r="G41" s="1"/>
  <c r="F40"/>
  <c r="E40"/>
  <c r="D40"/>
  <c r="G40" s="1"/>
  <c r="C39"/>
  <c r="F39" s="1"/>
  <c r="B39"/>
  <c r="E39" s="1"/>
  <c r="C38"/>
  <c r="F38" s="1"/>
  <c r="B38"/>
  <c r="D38" s="1"/>
  <c r="C36"/>
  <c r="F36" s="1"/>
  <c r="B36"/>
  <c r="E36" s="1"/>
  <c r="C35"/>
  <c r="F35" s="1"/>
  <c r="B35"/>
  <c r="F34"/>
  <c r="B34"/>
  <c r="E34" s="1"/>
  <c r="F33"/>
  <c r="E33"/>
  <c r="D33"/>
  <c r="G33" s="1"/>
  <c r="E32"/>
  <c r="C32"/>
  <c r="B32"/>
  <c r="G31"/>
  <c r="F31"/>
  <c r="E31"/>
  <c r="D31"/>
  <c r="G30"/>
  <c r="F30"/>
  <c r="E30"/>
  <c r="D30"/>
  <c r="C29"/>
  <c r="F29" s="1"/>
  <c r="B29"/>
  <c r="E29" s="1"/>
  <c r="F28"/>
  <c r="E28"/>
  <c r="D28"/>
  <c r="G27"/>
  <c r="F27"/>
  <c r="E27"/>
  <c r="D27"/>
  <c r="F26"/>
  <c r="E26"/>
  <c r="D26"/>
  <c r="F25"/>
  <c r="C25"/>
  <c r="B25"/>
  <c r="C24"/>
  <c r="F24" s="1"/>
  <c r="B24"/>
  <c r="E24" s="1"/>
  <c r="F23"/>
  <c r="E23"/>
  <c r="G23" s="1"/>
  <c r="D23"/>
  <c r="F22"/>
  <c r="D22"/>
  <c r="B22"/>
  <c r="E22" s="1"/>
  <c r="G22" s="1"/>
  <c r="C21"/>
  <c r="F21" s="1"/>
  <c r="B21"/>
  <c r="D21" s="1"/>
  <c r="F20"/>
  <c r="E20"/>
  <c r="D20"/>
  <c r="F19"/>
  <c r="E19"/>
  <c r="G19" s="1"/>
  <c r="D19"/>
  <c r="F18"/>
  <c r="E18"/>
  <c r="G18" s="1"/>
  <c r="D18"/>
  <c r="F17"/>
  <c r="E17"/>
  <c r="G17" s="1"/>
  <c r="D17"/>
  <c r="C16"/>
  <c r="F16" s="1"/>
  <c r="B16"/>
  <c r="C15"/>
  <c r="F15" s="1"/>
  <c r="G20" l="1"/>
  <c r="B15"/>
  <c r="E15" s="1"/>
  <c r="D62"/>
  <c r="D105"/>
  <c r="D118"/>
  <c r="D120"/>
  <c r="E88"/>
  <c r="D52"/>
  <c r="B108"/>
  <c r="E108" s="1"/>
  <c r="C108"/>
  <c r="F108" s="1"/>
  <c r="D24"/>
  <c r="D25"/>
  <c r="G26"/>
  <c r="G28"/>
  <c r="D32"/>
  <c r="G32" s="1"/>
  <c r="D44"/>
  <c r="D56"/>
  <c r="D70"/>
  <c r="D96"/>
  <c r="D95" s="1"/>
  <c r="G105"/>
  <c r="C112"/>
  <c r="F112" s="1"/>
  <c r="D115"/>
  <c r="F32"/>
  <c r="D35"/>
  <c r="G35" s="1"/>
  <c r="D39"/>
  <c r="G39" s="1"/>
  <c r="D48"/>
  <c r="G58"/>
  <c r="G62"/>
  <c r="D53"/>
  <c r="E61"/>
  <c r="G61" s="1"/>
  <c r="G63"/>
  <c r="B71"/>
  <c r="E71" s="1"/>
  <c r="D67"/>
  <c r="E69"/>
  <c r="G69" s="1"/>
  <c r="G72"/>
  <c r="D73"/>
  <c r="C98"/>
  <c r="G100"/>
  <c r="G101"/>
  <c r="G103"/>
  <c r="D104"/>
  <c r="D109"/>
  <c r="F110"/>
  <c r="B112"/>
  <c r="E112" s="1"/>
  <c r="C147"/>
  <c r="F147" s="1"/>
  <c r="E35"/>
  <c r="C37"/>
  <c r="F37" s="1"/>
  <c r="B64"/>
  <c r="E64" s="1"/>
  <c r="E56"/>
  <c r="G56" s="1"/>
  <c r="G57"/>
  <c r="D58"/>
  <c r="E66"/>
  <c r="G66" s="1"/>
  <c r="D68"/>
  <c r="D88"/>
  <c r="E96"/>
  <c r="G109"/>
  <c r="G111"/>
  <c r="G129"/>
  <c r="B147"/>
  <c r="D136"/>
  <c r="E142"/>
  <c r="G142" s="1"/>
  <c r="C43"/>
  <c r="F43" s="1"/>
  <c r="E48"/>
  <c r="G51"/>
  <c r="D66"/>
  <c r="C95"/>
  <c r="D110"/>
  <c r="D111"/>
  <c r="B120"/>
  <c r="E120" s="1"/>
  <c r="G130"/>
  <c r="D135"/>
  <c r="D139"/>
  <c r="G143"/>
  <c r="D144"/>
  <c r="D43"/>
  <c r="G44"/>
  <c r="G99"/>
  <c r="G120"/>
  <c r="G53"/>
  <c r="G55"/>
  <c r="G104"/>
  <c r="G38"/>
  <c r="D37"/>
  <c r="G37" s="1"/>
  <c r="G24"/>
  <c r="G114"/>
  <c r="G135"/>
  <c r="G139"/>
  <c r="G144"/>
  <c r="E147"/>
  <c r="G50"/>
  <c r="G48"/>
  <c r="G106"/>
  <c r="G133"/>
  <c r="G137"/>
  <c r="D34"/>
  <c r="D36"/>
  <c r="G36" s="1"/>
  <c r="B43"/>
  <c r="D50"/>
  <c r="D51"/>
  <c r="F59"/>
  <c r="G59" s="1"/>
  <c r="E67"/>
  <c r="G67" s="1"/>
  <c r="E68"/>
  <c r="G68" s="1"/>
  <c r="E70"/>
  <c r="G70" s="1"/>
  <c r="C71"/>
  <c r="F71" s="1"/>
  <c r="D72"/>
  <c r="E73"/>
  <c r="G73" s="1"/>
  <c r="C88"/>
  <c r="F88" s="1"/>
  <c r="F94"/>
  <c r="G94" s="1"/>
  <c r="G88" s="1"/>
  <c r="F102"/>
  <c r="G102" s="1"/>
  <c r="E16"/>
  <c r="G16" s="1"/>
  <c r="E25"/>
  <c r="G25" s="1"/>
  <c r="E49"/>
  <c r="G49" s="1"/>
  <c r="E52"/>
  <c r="G52" s="1"/>
  <c r="D99"/>
  <c r="D103"/>
  <c r="D106"/>
  <c r="E110"/>
  <c r="D114"/>
  <c r="E124"/>
  <c r="G124" s="1"/>
  <c r="E132"/>
  <c r="G132" s="1"/>
  <c r="E134"/>
  <c r="G134" s="1"/>
  <c r="E136"/>
  <c r="G136" s="1"/>
  <c r="E138"/>
  <c r="G138" s="1"/>
  <c r="E146"/>
  <c r="G146" s="1"/>
  <c r="D16"/>
  <c r="E21"/>
  <c r="G21" s="1"/>
  <c r="B37"/>
  <c r="E37" s="1"/>
  <c r="E38"/>
  <c r="E44"/>
  <c r="E45"/>
  <c r="C64"/>
  <c r="F64" s="1"/>
  <c r="E107"/>
  <c r="G107" s="1"/>
  <c r="E115"/>
  <c r="G115" s="1"/>
  <c r="D132"/>
  <c r="D147" s="1"/>
  <c r="E141"/>
  <c r="G141" s="1"/>
  <c r="D15" l="1"/>
  <c r="G15" s="1"/>
  <c r="G110"/>
  <c r="C46"/>
  <c r="C74" s="1"/>
  <c r="F74" s="1"/>
  <c r="B126"/>
  <c r="E126" s="1"/>
  <c r="D112"/>
  <c r="G112" s="1"/>
  <c r="D71"/>
  <c r="G71" s="1"/>
  <c r="D108"/>
  <c r="G108" s="1"/>
  <c r="G96"/>
  <c r="G95" s="1"/>
  <c r="E95"/>
  <c r="D64"/>
  <c r="G64" s="1"/>
  <c r="G147"/>
  <c r="G43"/>
  <c r="D98"/>
  <c r="C153"/>
  <c r="C126"/>
  <c r="B46"/>
  <c r="E43"/>
  <c r="E98"/>
  <c r="F98"/>
  <c r="G34"/>
  <c r="D29"/>
  <c r="G29" s="1"/>
  <c r="F46"/>
  <c r="D126" l="1"/>
  <c r="G126" s="1"/>
  <c r="B150"/>
  <c r="E150" s="1"/>
  <c r="D150"/>
  <c r="G150" s="1"/>
  <c r="B74"/>
  <c r="E46"/>
  <c r="F126"/>
  <c r="C150"/>
  <c r="F150" s="1"/>
  <c r="D46"/>
  <c r="G46" s="1"/>
  <c r="C152" l="1"/>
  <c r="D74"/>
  <c r="E74"/>
  <c r="G74" s="1"/>
</calcChain>
</file>

<file path=xl/sharedStrings.xml><?xml version="1.0" encoding="utf-8"?>
<sst xmlns="http://schemas.openxmlformats.org/spreadsheetml/2006/main" count="169" uniqueCount="148">
  <si>
    <t>MINISTÈRE DES FINANCES</t>
  </si>
  <si>
    <t>MINISTRY OF FINANCE</t>
  </si>
  <si>
    <t>----------------</t>
  </si>
  <si>
    <t>DIRECTION GÉNÉRALE DES IMPÔTS</t>
  </si>
  <si>
    <t>DIRECTORATE GENERAL OF TAXATION</t>
  </si>
  <si>
    <t>STATISTIQUES CONSOLIDEES DES EMISSIONS ET RECOUVREMENTS</t>
  </si>
  <si>
    <t>DES IMPOTS SUR LE REVENU ET A LA CONSOMMATION</t>
  </si>
  <si>
    <t>Structure: CRI EST</t>
  </si>
  <si>
    <t xml:space="preserve">EXERCICE : </t>
  </si>
  <si>
    <t xml:space="preserve">MOIS : </t>
  </si>
  <si>
    <t>AVRIL</t>
  </si>
  <si>
    <r>
      <rPr>
        <b/>
        <i/>
        <u/>
        <sz val="10"/>
        <rFont val="Century Gothic"/>
        <family val="2"/>
      </rPr>
      <t>Unité</t>
    </r>
    <r>
      <rPr>
        <i/>
        <sz val="10"/>
        <rFont val="Century Gothic"/>
        <family val="2"/>
      </rPr>
      <t xml:space="preserve"> : en fcfa</t>
    </r>
  </si>
  <si>
    <t>NOMENCLATURE</t>
  </si>
  <si>
    <t>EMISSIONS</t>
  </si>
  <si>
    <t>RECOUVREMENTS</t>
  </si>
  <si>
    <t>VS / PA</t>
  </si>
  <si>
    <t>Contrôle (AMR)</t>
  </si>
  <si>
    <t>TOTAL</t>
  </si>
  <si>
    <t>VS / PA + OO</t>
  </si>
  <si>
    <t>Contrôle + RAR</t>
  </si>
  <si>
    <t xml:space="preserve">  I- RECETTES BUDGÉTAIRES</t>
  </si>
  <si>
    <t xml:space="preserve">     1- IMPÔT/REV. PERS. PHYSIQUES</t>
  </si>
  <si>
    <t xml:space="preserve">    - Traitements et Salaires</t>
  </si>
  <si>
    <t xml:space="preserve">    - Bénéfices des professions artisanales</t>
  </si>
  <si>
    <t xml:space="preserve">    - Bénéfices Industriels et Commerciaux (BIC)</t>
  </si>
  <si>
    <t xml:space="preserve">    - Bénéfices Agricoles</t>
  </si>
  <si>
    <t xml:space="preserve">    - Bénéfices Non Commerciaux (BNC)</t>
  </si>
  <si>
    <t xml:space="preserve">    - Revenus Fonciers</t>
  </si>
  <si>
    <t xml:space="preserve">    - Revenus Capitaux Mobiliers</t>
  </si>
  <si>
    <t xml:space="preserve">    - Prélèvement Spécial (TSR)</t>
  </si>
  <si>
    <t xml:space="preserve">    - Acompte mensuel/BIC</t>
  </si>
  <si>
    <t xml:space="preserve">    - Acompte mensuel/BNC</t>
  </si>
  <si>
    <t xml:space="preserve">    - Impôts sur plus-values sur cession immob.</t>
  </si>
  <si>
    <t xml:space="preserve">    - Impôts sur les autres gains en capital</t>
  </si>
  <si>
    <t xml:space="preserve">    - Taxe d'Apprentissage</t>
  </si>
  <si>
    <t xml:space="preserve">     2- IMPÔT/ACTIVITES</t>
  </si>
  <si>
    <t xml:space="preserve">    - I.C.A.I.</t>
  </si>
  <si>
    <t xml:space="preserve">    - T.C.A.</t>
  </si>
  <si>
    <t xml:space="preserve">    - T.V.A.</t>
  </si>
  <si>
    <t xml:space="preserve">    - Taxe/Pdts Pétroliers (TSPP)</t>
  </si>
  <si>
    <t xml:space="preserve">    - Vignettes sur tabacs produits manuf.</t>
  </si>
  <si>
    <t xml:space="preserve">    - Droits d'Accises</t>
  </si>
  <si>
    <t xml:space="preserve">    - Taxe de séjour</t>
  </si>
  <si>
    <t xml:space="preserve">     3- IMPÔT/SOCIETES</t>
  </si>
  <si>
    <t xml:space="preserve">    - Solde Impôts sur Sociétés</t>
  </si>
  <si>
    <t xml:space="preserve">    - Acompte mensuel </t>
  </si>
  <si>
    <t xml:space="preserve">    - Impôt Min. forf.</t>
  </si>
  <si>
    <t xml:space="preserve">    - Revenus des Capitaux Mobiliers</t>
  </si>
  <si>
    <t xml:space="preserve">     4- PRELEVEMENTS DIV.</t>
  </si>
  <si>
    <t xml:space="preserve">    - Acompte loyers</t>
  </si>
  <si>
    <t xml:space="preserve">    - Précompte achats </t>
  </si>
  <si>
    <t>Sous-total recettes budgétaires (I)</t>
  </si>
  <si>
    <t xml:space="preserve">  II - RECETTES DES COLLECTIVITES TERRITORIALES DECENTRALISEES (CTD)</t>
  </si>
  <si>
    <t xml:space="preserve">   - Patente (Feicom)</t>
  </si>
  <si>
    <t xml:space="preserve">   - Patente (CU ou Commune)</t>
  </si>
  <si>
    <t xml:space="preserve">   - Licence (Feicom)</t>
  </si>
  <si>
    <t xml:space="preserve">   - Licence (CU ou Commune)</t>
  </si>
  <si>
    <t xml:space="preserve">   - Taxe de développement locale</t>
  </si>
  <si>
    <t xml:space="preserve">   - CAC/TVA (feicom)</t>
  </si>
  <si>
    <t xml:space="preserve">   - CAC/TVA (CU)</t>
  </si>
  <si>
    <t xml:space="preserve">   - CAC/TVA (Commune)</t>
  </si>
  <si>
    <t xml:space="preserve">   - CAC/IRPP (feicom)</t>
  </si>
  <si>
    <t xml:space="preserve">   - CAC/IRPP (CU)</t>
  </si>
  <si>
    <t xml:space="preserve">   - CAC/IRPP (Commune)</t>
  </si>
  <si>
    <t xml:space="preserve">   - CAC/IS (feicom)</t>
  </si>
  <si>
    <t xml:space="preserve">   - CAC/IS (CU)</t>
  </si>
  <si>
    <t xml:space="preserve">   - CAC/IS (Commune)</t>
  </si>
  <si>
    <t xml:space="preserve">   - Taxe de sejour</t>
  </si>
  <si>
    <t xml:space="preserve">   - Impôt Libératoire</t>
  </si>
  <si>
    <t xml:space="preserve"> Sous-total recettes des CTD (II)</t>
  </si>
  <si>
    <t>III - RECETTES DES ETABLISSEMENTS PUBLICS ADMINISTRATIFS (EPA)</t>
  </si>
  <si>
    <t xml:space="preserve">   - CRTV</t>
  </si>
  <si>
    <t xml:space="preserve">   - CCF</t>
  </si>
  <si>
    <t xml:space="preserve">   - FNE</t>
  </si>
  <si>
    <t xml:space="preserve">   - CCIMA</t>
  </si>
  <si>
    <t xml:space="preserve">   - CAPEF</t>
  </si>
  <si>
    <t>Sous-total recettes des  EPA (III)</t>
  </si>
  <si>
    <t xml:space="preserve">   - Frais d'assiette</t>
  </si>
  <si>
    <t xml:space="preserve">   - Pénalités</t>
  </si>
  <si>
    <t xml:space="preserve">  TOTAL IMP./REV. &amp; A LA CONSOM. = (I)+(II)+(III)</t>
  </si>
  <si>
    <t>DES RECETTES D'ENREGISTREMENT, TIMBRE ET CURATELLE</t>
  </si>
  <si>
    <t>BDE</t>
  </si>
  <si>
    <t>Titre per.</t>
  </si>
  <si>
    <t xml:space="preserve">   1 - DROITS D'ENREGISTREMENT</t>
  </si>
  <si>
    <t xml:space="preserve">    - Droits d'enreg. mutations par décès</t>
  </si>
  <si>
    <t xml:space="preserve">    - Droits d'enreg. mutations entre vifs</t>
  </si>
  <si>
    <t xml:space="preserve">    - Droits de marché</t>
  </si>
  <si>
    <t xml:space="preserve">    - Taxe spéciale sur les sociétés</t>
  </si>
  <si>
    <t xml:space="preserve">    - Constitution et fusion des sociétés</t>
  </si>
  <si>
    <t xml:space="preserve">    - Autres mutations</t>
  </si>
  <si>
    <t xml:space="preserve">  2 - TAXES D'ENREGISTREMENT</t>
  </si>
  <si>
    <t xml:space="preserve">    - Taxe à l'Essieu</t>
  </si>
  <si>
    <t xml:space="preserve">    - Taxe/Contrat d'Assurance</t>
  </si>
  <si>
    <t xml:space="preserve">  3 - DROIT DE TIMBRE</t>
  </si>
  <si>
    <t xml:space="preserve">    - Timbres cartes d'identité, séjour residents</t>
  </si>
  <si>
    <t xml:space="preserve">    - Enregistrement minutes et brevets</t>
  </si>
  <si>
    <t xml:space="preserve">    - Timbre de dimension et timbre gradué</t>
  </si>
  <si>
    <t xml:space="preserve">    - Timbres en débet</t>
  </si>
  <si>
    <t xml:space="preserve">    - Timbres sur les passeports et laissez-passer</t>
  </si>
  <si>
    <t xml:space="preserve">    - Timbres connaissements et contrats transp.</t>
  </si>
  <si>
    <t xml:space="preserve">    - Taxe d'Aéroport</t>
  </si>
  <si>
    <t xml:space="preserve">    - Timbres sur publicité</t>
  </si>
  <si>
    <t xml:space="preserve">    - TAXE/JEUX</t>
  </si>
  <si>
    <t xml:space="preserve"> 4- TAXES FORESTIERES</t>
  </si>
  <si>
    <t xml:space="preserve">    - Redevance de superficie</t>
  </si>
  <si>
    <t xml:space="preserve">    - Taxe d'abattage</t>
  </si>
  <si>
    <t xml:space="preserve">    - Autres taxes forestières</t>
  </si>
  <si>
    <t xml:space="preserve"> 5- TAXES MINIERES</t>
  </si>
  <si>
    <t xml:space="preserve">    - Droits de collecte des substances précieuses</t>
  </si>
  <si>
    <t xml:space="preserve">    - Redevance superficiaire annuelle (RSA)</t>
  </si>
  <si>
    <t xml:space="preserve">    - Droits fixes</t>
  </si>
  <si>
    <t xml:space="preserve">    - Taxes à l'extraction des carrières</t>
  </si>
  <si>
    <t xml:space="preserve">    - Redevance à la production des eaux</t>
  </si>
  <si>
    <t xml:space="preserve">    - Taxe advalorem sur les recettes minères</t>
  </si>
  <si>
    <t xml:space="preserve">    - Autres droits et taxes du secteur minier</t>
  </si>
  <si>
    <t xml:space="preserve"> 6- TAXES D'ELEVAGE</t>
  </si>
  <si>
    <t xml:space="preserve">    - Taxe d'inspection produits de la pêche</t>
  </si>
  <si>
    <t xml:space="preserve">    - Taxe d'insp. Sani. Vétér. Commerce</t>
  </si>
  <si>
    <t xml:space="preserve">    - Taxes visite véh. Transp. produits pêche</t>
  </si>
  <si>
    <t xml:space="preserve">    - Droits d'exploitation de la pêche </t>
  </si>
  <si>
    <t xml:space="preserve">    - Droit d'exploitation des product. Animales</t>
  </si>
  <si>
    <t xml:space="preserve"> Sous-total recettes budgétaires (I)</t>
  </si>
  <si>
    <t>RECETTES DES COLLECTIVITES TERRITORIALES DECENTRALISEES (CTD)</t>
  </si>
  <si>
    <t xml:space="preserve"> - Timbre Automobile (Vignette)</t>
  </si>
  <si>
    <t xml:space="preserve"> - Droits mutations Imm (feicom)</t>
  </si>
  <si>
    <t xml:space="preserve"> - Droits mutations Imm (CU)</t>
  </si>
  <si>
    <t xml:space="preserve"> - Droits mutations Imm (commune)</t>
  </si>
  <si>
    <t xml:space="preserve"> - Baux (feicom)</t>
  </si>
  <si>
    <t xml:space="preserve"> - Baux (CU)</t>
  </si>
  <si>
    <t xml:space="preserve"> - Baux (Commune)</t>
  </si>
  <si>
    <t xml:space="preserve"> - Taxe/Prop. Fon. (feicom)</t>
  </si>
  <si>
    <t xml:space="preserve"> - Taxe/Prop. Fon. (CU)</t>
  </si>
  <si>
    <t xml:space="preserve"> - Taxe/Prop. Fon. (Commune)</t>
  </si>
  <si>
    <t xml:space="preserve">  - RFA (feicom)</t>
  </si>
  <si>
    <t xml:space="preserve">  - RFA (commune)</t>
  </si>
  <si>
    <t xml:space="preserve">  - RFA (reverains)</t>
  </si>
  <si>
    <t xml:space="preserve">  - Taxe d'insp. Sani. Vétér. Commerce</t>
  </si>
  <si>
    <t xml:space="preserve">  - Taxe d'exploitation</t>
  </si>
  <si>
    <t xml:space="preserve">  - Taxe extraction des carrières</t>
  </si>
  <si>
    <t xml:space="preserve">  - Taxe ad valorem sur les recettes minières</t>
  </si>
  <si>
    <t xml:space="preserve">  - Timbre sur publicité</t>
  </si>
  <si>
    <t xml:space="preserve"> - Taxe / jeux et divertissement</t>
  </si>
  <si>
    <t xml:space="preserve"> - Frais d'assiette </t>
  </si>
  <si>
    <t xml:space="preserve"> - Amendes et Pénalités </t>
  </si>
  <si>
    <t xml:space="preserve">  TOTAL RECETTES D'ETC &amp; TAXES SPECIF.</t>
  </si>
  <si>
    <t>TOTAL RECETTES</t>
  </si>
  <si>
    <t>Budgétaire</t>
  </si>
  <si>
    <t>Non Budgétaire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</si>
</sst>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#,##0.0"/>
    <numFmt numFmtId="166" formatCode="_-* #,##0\ _€_-;\-* #,##0\ _€_-;_-* &quot;-&quot;??\ _€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u/>
      <sz val="11"/>
      <color theme="1"/>
      <name val="Century Gothic"/>
      <family val="2"/>
    </font>
    <font>
      <sz val="10"/>
      <color theme="1"/>
      <name val="Century Gothic"/>
      <family val="2"/>
    </font>
    <font>
      <b/>
      <u/>
      <sz val="11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i/>
      <sz val="10"/>
      <name val="Century Gothic"/>
      <family val="2"/>
    </font>
    <font>
      <b/>
      <i/>
      <u/>
      <sz val="1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0"/>
      <name val="Century Gothic"/>
      <family val="2"/>
    </font>
    <font>
      <b/>
      <sz val="7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name val="Century Gothic"/>
      <family val="2"/>
    </font>
    <font>
      <sz val="8"/>
      <color rgb="FF000000"/>
      <name val="Century Gothic"/>
      <family val="2"/>
    </font>
    <font>
      <sz val="9"/>
      <name val="Century Gothic"/>
      <family val="2"/>
    </font>
    <font>
      <b/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rgb="FFE26B0A"/>
      </left>
      <right style="thin">
        <color rgb="FFE26B0A"/>
      </right>
      <top style="medium">
        <color rgb="FFE26B0A"/>
      </top>
      <bottom/>
      <diagonal/>
    </border>
    <border>
      <left style="thin">
        <color rgb="FFE26B0A"/>
      </left>
      <right/>
      <top style="medium">
        <color rgb="FFE26B0A"/>
      </top>
      <bottom style="thin">
        <color rgb="FFE26B0A"/>
      </bottom>
      <diagonal/>
    </border>
    <border>
      <left/>
      <right/>
      <top style="medium">
        <color rgb="FFE26B0A"/>
      </top>
      <bottom style="thin">
        <color rgb="FFE26B0A"/>
      </bottom>
      <diagonal/>
    </border>
    <border>
      <left/>
      <right style="thin">
        <color rgb="FFE26B0A"/>
      </right>
      <top style="medium">
        <color rgb="FFE26B0A"/>
      </top>
      <bottom style="thin">
        <color rgb="FFE26B0A"/>
      </bottom>
      <diagonal/>
    </border>
    <border>
      <left/>
      <right style="medium">
        <color rgb="FFE26B0A"/>
      </right>
      <top style="medium">
        <color rgb="FFE26B0A"/>
      </top>
      <bottom style="thin">
        <color rgb="FFE26B0A"/>
      </bottom>
      <diagonal/>
    </border>
    <border>
      <left style="medium">
        <color rgb="FFE26B0A"/>
      </left>
      <right style="thin">
        <color rgb="FFE26B0A"/>
      </right>
      <top/>
      <bottom style="medium">
        <color rgb="FFE26B0A"/>
      </bottom>
      <diagonal/>
    </border>
    <border>
      <left style="thin">
        <color rgb="FFE26B0A"/>
      </left>
      <right style="thin">
        <color rgb="FFE26B0A"/>
      </right>
      <top style="thin">
        <color rgb="FFE26B0A"/>
      </top>
      <bottom style="medium">
        <color rgb="FFE26B0A"/>
      </bottom>
      <diagonal/>
    </border>
    <border>
      <left style="thin">
        <color rgb="FFE26B0A"/>
      </left>
      <right/>
      <top style="thin">
        <color rgb="FFE26B0A"/>
      </top>
      <bottom style="medium">
        <color rgb="FFE26B0A"/>
      </bottom>
      <diagonal/>
    </border>
    <border>
      <left style="thin">
        <color rgb="FFE26B0A"/>
      </left>
      <right style="medium">
        <color rgb="FFE26B0A"/>
      </right>
      <top style="thin">
        <color rgb="FFE26B0A"/>
      </top>
      <bottom style="medium">
        <color rgb="FFE26B0A"/>
      </bottom>
      <diagonal/>
    </border>
    <border>
      <left style="medium">
        <color rgb="FFE26B0A"/>
      </left>
      <right/>
      <top style="medium">
        <color rgb="FFE26B0A"/>
      </top>
      <bottom style="thin">
        <color rgb="FFE26B0A"/>
      </bottom>
      <diagonal/>
    </border>
    <border>
      <left style="thin">
        <color rgb="FFE26B0A"/>
      </left>
      <right style="medium">
        <color rgb="FFE26B0A"/>
      </right>
      <top style="medium">
        <color rgb="FFE26B0A"/>
      </top>
      <bottom style="thin">
        <color rgb="FFE26B0A"/>
      </bottom>
      <diagonal/>
    </border>
    <border>
      <left style="medium">
        <color rgb="FFE26B0A"/>
      </left>
      <right style="thin">
        <color rgb="FFE26B0A"/>
      </right>
      <top style="medium">
        <color rgb="FFE26B0A"/>
      </top>
      <bottom style="thin">
        <color rgb="FFE26B0A"/>
      </bottom>
      <diagonal/>
    </border>
    <border>
      <left style="medium">
        <color rgb="FFE26B0A"/>
      </left>
      <right/>
      <top style="thin">
        <color rgb="FFE26B0A"/>
      </top>
      <bottom style="thin">
        <color rgb="FFE26B0A"/>
      </bottom>
      <diagonal/>
    </border>
    <border>
      <left style="medium">
        <color rgb="FFE26B0A"/>
      </left>
      <right style="thin">
        <color rgb="FFE26B0A"/>
      </right>
      <top style="thin">
        <color rgb="FFE26B0A"/>
      </top>
      <bottom style="thin">
        <color rgb="FFE26B0A"/>
      </bottom>
      <diagonal/>
    </border>
    <border>
      <left/>
      <right style="thin">
        <color rgb="FFE26B0A"/>
      </right>
      <top style="thin">
        <color rgb="FFE26B0A"/>
      </top>
      <bottom style="thin">
        <color rgb="FFE26B0A"/>
      </bottom>
      <diagonal/>
    </border>
    <border>
      <left style="thin">
        <color rgb="FFE26B0A"/>
      </left>
      <right style="medium">
        <color rgb="FFE26B0A"/>
      </right>
      <top style="thin">
        <color rgb="FFE26B0A"/>
      </top>
      <bottom style="thin">
        <color rgb="FFE26B0A"/>
      </bottom>
      <diagonal/>
    </border>
    <border>
      <left style="thin">
        <color rgb="FFE26B0A"/>
      </left>
      <right/>
      <top style="thin">
        <color rgb="FFE26B0A"/>
      </top>
      <bottom style="thin">
        <color rgb="FFE26B0A"/>
      </bottom>
      <diagonal/>
    </border>
    <border>
      <left style="medium">
        <color rgb="FFE26B0A"/>
      </left>
      <right/>
      <top style="thin">
        <color rgb="FFE26B0A"/>
      </top>
      <bottom/>
      <diagonal/>
    </border>
    <border>
      <left style="thin">
        <color rgb="FFE26B0A"/>
      </left>
      <right style="medium">
        <color rgb="FFE26B0A"/>
      </right>
      <top style="thin">
        <color rgb="FFE26B0A"/>
      </top>
      <bottom/>
      <diagonal/>
    </border>
    <border>
      <left style="medium">
        <color rgb="FFE26B0A"/>
      </left>
      <right style="thin">
        <color rgb="FFE26B0A"/>
      </right>
      <top style="thin">
        <color rgb="FFE26B0A"/>
      </top>
      <bottom/>
      <diagonal/>
    </border>
    <border>
      <left style="thin">
        <color rgb="FFE26B0A"/>
      </left>
      <right/>
      <top style="thin">
        <color rgb="FFE26B0A"/>
      </top>
      <bottom/>
      <diagonal/>
    </border>
    <border>
      <left/>
      <right/>
      <top style="medium">
        <color rgb="FFE26B0A"/>
      </top>
      <bottom style="medium">
        <color rgb="FFE26B0A"/>
      </bottom>
      <diagonal/>
    </border>
    <border>
      <left style="medium">
        <color rgb="FFE26B0A"/>
      </left>
      <right/>
      <top/>
      <bottom style="thin">
        <color rgb="FFE26B0A"/>
      </bottom>
      <diagonal/>
    </border>
    <border>
      <left style="medium">
        <color rgb="FFE26B0A"/>
      </left>
      <right style="thin">
        <color rgb="FFE26B0A"/>
      </right>
      <top/>
      <bottom style="thin">
        <color rgb="FFE26B0A"/>
      </bottom>
      <diagonal/>
    </border>
    <border>
      <left style="medium">
        <color rgb="FFE26B0A"/>
      </left>
      <right style="thin">
        <color rgb="FFE26B0A"/>
      </right>
      <top style="thin">
        <color rgb="FFE26B0A"/>
      </top>
      <bottom style="medium">
        <color rgb="FFE26B0A"/>
      </bottom>
      <diagonal/>
    </border>
    <border>
      <left style="medium">
        <color rgb="FFE26B0A"/>
      </left>
      <right/>
      <top style="thin">
        <color rgb="FFE26B0A"/>
      </top>
      <bottom style="medium">
        <color rgb="FFE26B0A"/>
      </bottom>
      <diagonal/>
    </border>
    <border>
      <left style="thin">
        <color rgb="FFE26B0A"/>
      </left>
      <right style="thin">
        <color rgb="FFE26B0A"/>
      </right>
      <top style="medium">
        <color rgb="FFE26B0A"/>
      </top>
      <bottom style="thin">
        <color rgb="FFE26B0A"/>
      </bottom>
      <diagonal/>
    </border>
    <border>
      <left style="thin">
        <color rgb="FFE26B0A"/>
      </left>
      <right style="thin">
        <color rgb="FFE26B0A"/>
      </right>
      <top style="thin">
        <color rgb="FFE26B0A"/>
      </top>
      <bottom/>
      <diagonal/>
    </border>
    <border>
      <left style="thin">
        <color rgb="FFE26B0A"/>
      </left>
      <right style="medium">
        <color rgb="FFE26B0A"/>
      </right>
      <top/>
      <bottom style="thin">
        <color rgb="FFE26B0A"/>
      </bottom>
      <diagonal/>
    </border>
    <border>
      <left style="thin">
        <color rgb="FFE26B0A"/>
      </left>
      <right style="thin">
        <color rgb="FFE26B0A"/>
      </right>
      <top/>
      <bottom style="thin">
        <color rgb="FFE26B0A"/>
      </bottom>
      <diagonal/>
    </border>
    <border>
      <left style="medium">
        <color rgb="FFE26B0A"/>
      </left>
      <right style="thin">
        <color indexed="64"/>
      </right>
      <top style="thin">
        <color rgb="FFE26B0A"/>
      </top>
      <bottom style="thin">
        <color rgb="FFE26B0A"/>
      </bottom>
      <diagonal/>
    </border>
    <border>
      <left style="thin">
        <color rgb="FFE26B0A"/>
      </left>
      <right style="thin">
        <color rgb="FFE26B0A"/>
      </right>
      <top style="thin">
        <color rgb="FFE26B0A"/>
      </top>
      <bottom style="thin">
        <color rgb="FFE26B0A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2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Fill="1" applyBorder="1" applyAlignment="1" applyProtection="1">
      <alignment horizontal="left" vertical="center"/>
      <protection locked="0"/>
    </xf>
    <xf numFmtId="3" fontId="7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0" fillId="0" borderId="0" xfId="0" applyFont="1" applyFill="1" applyBorder="1" applyAlignment="1">
      <alignment vertical="center"/>
    </xf>
    <xf numFmtId="3" fontId="12" fillId="0" borderId="0" xfId="0" applyNumberFormat="1" applyFont="1" applyFill="1" applyBorder="1" applyAlignment="1" applyProtection="1">
      <alignment vertical="center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0" fontId="5" fillId="0" borderId="0" xfId="0" applyFont="1"/>
    <xf numFmtId="0" fontId="9" fillId="0" borderId="0" xfId="0" applyFont="1" applyAlignment="1"/>
    <xf numFmtId="3" fontId="15" fillId="0" borderId="7" xfId="0" applyNumberFormat="1" applyFont="1" applyFill="1" applyBorder="1" applyAlignment="1">
      <alignment vertical="center"/>
    </xf>
    <xf numFmtId="17" fontId="15" fillId="0" borderId="7" xfId="0" applyNumberFormat="1" applyFont="1" applyFill="1" applyBorder="1" applyAlignment="1" applyProtection="1">
      <alignment horizontal="left" vertical="center"/>
      <protection locked="0"/>
    </xf>
    <xf numFmtId="3" fontId="15" fillId="0" borderId="7" xfId="0" applyNumberFormat="1" applyFont="1" applyFill="1" applyBorder="1" applyAlignment="1">
      <alignment horizontal="left" vertical="center"/>
    </xf>
    <xf numFmtId="17" fontId="15" fillId="0" borderId="8" xfId="0" applyNumberFormat="1" applyFont="1" applyFill="1" applyBorder="1" applyAlignment="1" applyProtection="1">
      <alignment horizontal="left" vertical="center"/>
      <protection locked="0"/>
    </xf>
    <xf numFmtId="0" fontId="15" fillId="0" borderId="9" xfId="0" applyFont="1" applyFill="1" applyBorder="1" applyAlignment="1">
      <alignment horizontal="left" vertical="center"/>
    </xf>
    <xf numFmtId="0" fontId="16" fillId="0" borderId="0" xfId="0" applyFont="1" applyFill="1" applyBorder="1" applyAlignment="1" applyProtection="1">
      <alignment vertical="center"/>
      <protection locked="0"/>
    </xf>
    <xf numFmtId="165" fontId="16" fillId="0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Fill="1" applyBorder="1" applyAlignment="1">
      <alignment vertical="center"/>
    </xf>
    <xf numFmtId="0" fontId="18" fillId="2" borderId="10" xfId="0" applyFont="1" applyFill="1" applyBorder="1" applyAlignment="1" applyProtection="1">
      <alignment horizontal="left" vertical="center"/>
      <protection locked="0"/>
    </xf>
    <xf numFmtId="166" fontId="18" fillId="2" borderId="11" xfId="1" applyNumberFormat="1" applyFont="1" applyFill="1" applyBorder="1" applyAlignment="1">
      <alignment horizontal="left" vertical="center"/>
    </xf>
    <xf numFmtId="166" fontId="18" fillId="2" borderId="12" xfId="1" applyNumberFormat="1" applyFont="1" applyFill="1" applyBorder="1" applyAlignment="1">
      <alignment horizontal="left" vertical="center"/>
    </xf>
    <xf numFmtId="3" fontId="17" fillId="0" borderId="13" xfId="0" applyNumberFormat="1" applyFont="1" applyFill="1" applyBorder="1" applyAlignment="1" applyProtection="1">
      <alignment horizontal="left" vertical="center"/>
    </xf>
    <xf numFmtId="166" fontId="17" fillId="0" borderId="14" xfId="1" applyNumberFormat="1" applyFont="1" applyFill="1" applyBorder="1" applyAlignment="1">
      <alignment horizontal="left" vertical="top"/>
    </xf>
    <xf numFmtId="166" fontId="17" fillId="0" borderId="15" xfId="1" applyNumberFormat="1" applyFont="1" applyFill="1" applyBorder="1" applyAlignment="1">
      <alignment vertical="top"/>
    </xf>
    <xf numFmtId="166" fontId="16" fillId="3" borderId="16" xfId="1" applyNumberFormat="1" applyFont="1" applyFill="1" applyBorder="1" applyAlignment="1">
      <alignment horizontal="left" vertical="top"/>
    </xf>
    <xf numFmtId="0" fontId="19" fillId="0" borderId="13" xfId="0" applyFont="1" applyFill="1" applyBorder="1" applyAlignment="1">
      <alignment vertical="center"/>
    </xf>
    <xf numFmtId="3" fontId="17" fillId="0" borderId="13" xfId="0" applyNumberFormat="1" applyFont="1" applyFill="1" applyBorder="1" applyAlignment="1" applyProtection="1">
      <alignment vertical="center"/>
    </xf>
    <xf numFmtId="165" fontId="17" fillId="0" borderId="13" xfId="0" applyNumberFormat="1" applyFont="1" applyFill="1" applyBorder="1" applyAlignment="1" applyProtection="1">
      <alignment vertical="center"/>
      <protection locked="0"/>
    </xf>
    <xf numFmtId="0" fontId="18" fillId="2" borderId="13" xfId="0" applyFont="1" applyFill="1" applyBorder="1" applyAlignment="1" applyProtection="1">
      <alignment horizontal="left" vertical="center"/>
      <protection locked="0"/>
    </xf>
    <xf numFmtId="166" fontId="18" fillId="2" borderId="14" xfId="1" applyNumberFormat="1" applyFont="1" applyFill="1" applyBorder="1" applyAlignment="1">
      <alignment vertical="center"/>
    </xf>
    <xf numFmtId="166" fontId="18" fillId="2" borderId="16" xfId="1" applyNumberFormat="1" applyFont="1" applyFill="1" applyBorder="1" applyAlignment="1">
      <alignment horizontal="left" vertical="center"/>
    </xf>
    <xf numFmtId="166" fontId="18" fillId="2" borderId="14" xfId="1" applyNumberFormat="1" applyFont="1" applyFill="1" applyBorder="1" applyAlignment="1">
      <alignment horizontal="left" vertical="center"/>
    </xf>
    <xf numFmtId="166" fontId="17" fillId="0" borderId="14" xfId="1" applyNumberFormat="1" applyFont="1" applyFill="1" applyBorder="1" applyAlignment="1">
      <alignment vertical="top"/>
    </xf>
    <xf numFmtId="0" fontId="17" fillId="0" borderId="13" xfId="0" applyFont="1" applyFill="1" applyBorder="1" applyAlignment="1" applyProtection="1">
      <alignment vertical="center"/>
      <protection locked="0"/>
    </xf>
    <xf numFmtId="166" fontId="20" fillId="2" borderId="16" xfId="1" applyNumberFormat="1" applyFont="1" applyFill="1" applyBorder="1" applyAlignment="1">
      <alignment horizontal="left" vertical="center"/>
    </xf>
    <xf numFmtId="166" fontId="18" fillId="2" borderId="17" xfId="1" applyNumberFormat="1" applyFont="1" applyFill="1" applyBorder="1" applyAlignment="1">
      <alignment horizontal="left" vertical="center"/>
    </xf>
    <xf numFmtId="166" fontId="16" fillId="3" borderId="17" xfId="1" applyNumberFormat="1" applyFont="1" applyFill="1" applyBorder="1" applyAlignment="1">
      <alignment horizontal="left" vertical="top"/>
    </xf>
    <xf numFmtId="0" fontId="18" fillId="2" borderId="18" xfId="0" applyFont="1" applyFill="1" applyBorder="1" applyAlignment="1" applyProtection="1">
      <alignment vertical="center"/>
      <protection locked="0"/>
    </xf>
    <xf numFmtId="166" fontId="18" fillId="2" borderId="19" xfId="1" applyNumberFormat="1" applyFont="1" applyFill="1" applyBorder="1" applyAlignment="1">
      <alignment horizontal="left" vertical="center"/>
    </xf>
    <xf numFmtId="166" fontId="18" fillId="2" borderId="20" xfId="1" applyNumberFormat="1" applyFont="1" applyFill="1" applyBorder="1" applyAlignment="1">
      <alignment horizontal="left" vertical="center"/>
    </xf>
    <xf numFmtId="166" fontId="18" fillId="2" borderId="21" xfId="1" applyNumberFormat="1" applyFont="1" applyFill="1" applyBorder="1" applyAlignment="1">
      <alignment horizontal="left" vertical="center"/>
    </xf>
    <xf numFmtId="3" fontId="16" fillId="0" borderId="22" xfId="0" applyNumberFormat="1" applyFont="1" applyFill="1" applyBorder="1" applyAlignment="1" applyProtection="1">
      <alignment vertical="center"/>
    </xf>
    <xf numFmtId="3" fontId="17" fillId="0" borderId="22" xfId="0" applyNumberFormat="1" applyFont="1" applyFill="1" applyBorder="1" applyAlignment="1">
      <alignment vertical="center"/>
    </xf>
    <xf numFmtId="3" fontId="16" fillId="0" borderId="22" xfId="0" applyNumberFormat="1" applyFont="1" applyFill="1" applyBorder="1" applyAlignment="1">
      <alignment vertical="center"/>
    </xf>
    <xf numFmtId="3" fontId="16" fillId="0" borderId="22" xfId="0" applyNumberFormat="1" applyFont="1" applyFill="1" applyBorder="1" applyAlignment="1" applyProtection="1">
      <alignment vertical="center"/>
      <protection locked="0"/>
    </xf>
    <xf numFmtId="3" fontId="17" fillId="0" borderId="23" xfId="0" applyNumberFormat="1" applyFont="1" applyFill="1" applyBorder="1" applyAlignment="1" applyProtection="1">
      <alignment vertical="center"/>
    </xf>
    <xf numFmtId="166" fontId="17" fillId="0" borderId="24" xfId="1" applyNumberFormat="1" applyFont="1" applyFill="1" applyBorder="1" applyAlignment="1">
      <alignment vertical="top"/>
    </xf>
    <xf numFmtId="166" fontId="17" fillId="0" borderId="12" xfId="1" applyNumberFormat="1" applyFont="1" applyFill="1" applyBorder="1" applyAlignment="1" applyProtection="1">
      <alignment vertical="top"/>
      <protection locked="0"/>
    </xf>
    <xf numFmtId="3" fontId="18" fillId="2" borderId="18" xfId="0" applyNumberFormat="1" applyFont="1" applyFill="1" applyBorder="1" applyAlignment="1" applyProtection="1">
      <alignment horizontal="left" vertical="center"/>
    </xf>
    <xf numFmtId="166" fontId="18" fillId="2" borderId="25" xfId="1" applyNumberFormat="1" applyFont="1" applyFill="1" applyBorder="1" applyAlignment="1">
      <alignment vertical="center"/>
    </xf>
    <xf numFmtId="166" fontId="18" fillId="2" borderId="9" xfId="1" applyNumberFormat="1" applyFont="1" applyFill="1" applyBorder="1" applyAlignment="1">
      <alignment vertical="center"/>
    </xf>
    <xf numFmtId="166" fontId="17" fillId="0" borderId="14" xfId="1" applyNumberFormat="1" applyFont="1" applyFill="1" applyBorder="1" applyAlignment="1" applyProtection="1">
      <alignment vertical="top"/>
      <protection locked="0"/>
    </xf>
    <xf numFmtId="3" fontId="18" fillId="2" borderId="13" xfId="0" applyNumberFormat="1" applyFont="1" applyFill="1" applyBorder="1" applyAlignment="1" applyProtection="1">
      <alignment horizontal="left" vertical="center"/>
    </xf>
    <xf numFmtId="166" fontId="17" fillId="4" borderId="14" xfId="1" applyNumberFormat="1" applyFont="1" applyFill="1" applyBorder="1" applyAlignment="1">
      <alignment vertical="top"/>
    </xf>
    <xf numFmtId="0" fontId="16" fillId="2" borderId="26" xfId="0" applyFont="1" applyFill="1" applyBorder="1" applyAlignment="1" applyProtection="1">
      <alignment vertical="center"/>
      <protection locked="0"/>
    </xf>
    <xf numFmtId="166" fontId="18" fillId="2" borderId="7" xfId="1" applyNumberFormat="1" applyFont="1" applyFill="1" applyBorder="1" applyAlignment="1">
      <alignment vertical="center"/>
    </xf>
    <xf numFmtId="0" fontId="0" fillId="0" borderId="0" xfId="0" applyAlignment="1"/>
    <xf numFmtId="0" fontId="21" fillId="0" borderId="0" xfId="0" applyFont="1"/>
    <xf numFmtId="3" fontId="9" fillId="0" borderId="0" xfId="0" applyNumberFormat="1" applyFont="1" applyAlignment="1"/>
    <xf numFmtId="3" fontId="18" fillId="0" borderId="12" xfId="0" applyNumberFormat="1" applyFont="1" applyFill="1" applyBorder="1" applyAlignment="1">
      <alignment horizontal="centerContinuous" vertical="center"/>
    </xf>
    <xf numFmtId="17" fontId="18" fillId="0" borderId="27" xfId="0" applyNumberFormat="1" applyFont="1" applyFill="1" applyBorder="1" applyAlignment="1" applyProtection="1">
      <alignment horizontal="centerContinuous" vertical="center"/>
      <protection locked="0"/>
    </xf>
    <xf numFmtId="17" fontId="18" fillId="0" borderId="11" xfId="0" applyNumberFormat="1" applyFont="1" applyFill="1" applyBorder="1" applyAlignment="1" applyProtection="1">
      <alignment horizontal="centerContinuous" vertical="center"/>
      <protection locked="0"/>
    </xf>
    <xf numFmtId="17" fontId="18" fillId="0" borderId="12" xfId="0" applyNumberFormat="1" applyFont="1" applyFill="1" applyBorder="1" applyAlignment="1" applyProtection="1">
      <alignment horizontal="centerContinuous" vertical="center"/>
      <protection locked="0"/>
    </xf>
    <xf numFmtId="0" fontId="14" fillId="0" borderId="11" xfId="0" applyFont="1" applyFill="1" applyBorder="1" applyAlignment="1">
      <alignment vertical="center"/>
    </xf>
    <xf numFmtId="0" fontId="18" fillId="0" borderId="20" xfId="0" applyFont="1" applyFill="1" applyBorder="1" applyAlignment="1" applyProtection="1">
      <alignment horizontal="center" vertical="center"/>
    </xf>
    <xf numFmtId="3" fontId="18" fillId="0" borderId="28" xfId="0" applyNumberFormat="1" applyFont="1" applyFill="1" applyBorder="1" applyAlignment="1" applyProtection="1">
      <alignment horizontal="center" vertical="center"/>
      <protection locked="0"/>
    </xf>
    <xf numFmtId="3" fontId="18" fillId="0" borderId="19" xfId="0" applyNumberFormat="1" applyFont="1" applyFill="1" applyBorder="1" applyAlignment="1" applyProtection="1">
      <alignment horizontal="center" vertical="center"/>
      <protection locked="0"/>
    </xf>
    <xf numFmtId="0" fontId="14" fillId="0" borderId="19" xfId="0" applyFont="1" applyFill="1" applyBorder="1" applyAlignment="1">
      <alignment vertical="center"/>
    </xf>
    <xf numFmtId="0" fontId="16" fillId="0" borderId="22" xfId="0" applyFont="1" applyFill="1" applyBorder="1" applyAlignment="1" applyProtection="1">
      <alignment vertical="center"/>
      <protection locked="0"/>
    </xf>
    <xf numFmtId="165" fontId="16" fillId="0" borderId="22" xfId="0" applyNumberFormat="1" applyFont="1" applyFill="1" applyBorder="1" applyAlignment="1" applyProtection="1">
      <alignment vertical="center"/>
      <protection locked="0"/>
    </xf>
    <xf numFmtId="0" fontId="16" fillId="0" borderId="22" xfId="0" applyFont="1" applyFill="1" applyBorder="1" applyAlignment="1">
      <alignment vertical="center"/>
    </xf>
    <xf numFmtId="0" fontId="16" fillId="2" borderId="23" xfId="0" applyFont="1" applyFill="1" applyBorder="1" applyAlignment="1" applyProtection="1">
      <alignment vertical="center"/>
      <protection locked="0"/>
    </xf>
    <xf numFmtId="166" fontId="18" fillId="2" borderId="24" xfId="1" applyNumberFormat="1" applyFont="1" applyFill="1" applyBorder="1" applyAlignment="1">
      <alignment vertical="center"/>
    </xf>
    <xf numFmtId="166" fontId="18" fillId="2" borderId="29" xfId="1" applyNumberFormat="1" applyFont="1" applyFill="1" applyBorder="1" applyAlignment="1">
      <alignment vertical="center"/>
    </xf>
    <xf numFmtId="166" fontId="18" fillId="2" borderId="30" xfId="1" applyNumberFormat="1" applyFont="1" applyFill="1" applyBorder="1" applyAlignment="1">
      <alignment vertical="center"/>
    </xf>
    <xf numFmtId="0" fontId="19" fillId="0" borderId="31" xfId="0" applyFont="1" applyFill="1" applyBorder="1" applyAlignment="1">
      <alignment vertical="center"/>
    </xf>
    <xf numFmtId="166" fontId="17" fillId="0" borderId="14" xfId="1" applyNumberFormat="1" applyFont="1" applyFill="1" applyBorder="1" applyAlignment="1">
      <alignment vertical="center"/>
    </xf>
    <xf numFmtId="166" fontId="17" fillId="3" borderId="16" xfId="1" applyNumberFormat="1" applyFont="1" applyFill="1" applyBorder="1" applyAlignment="1">
      <alignment vertical="center"/>
    </xf>
    <xf numFmtId="166" fontId="17" fillId="0" borderId="32" xfId="1" applyNumberFormat="1" applyFont="1" applyFill="1" applyBorder="1" applyAlignment="1">
      <alignment vertical="center"/>
    </xf>
    <xf numFmtId="3" fontId="17" fillId="0" borderId="31" xfId="0" applyNumberFormat="1" applyFont="1" applyFill="1" applyBorder="1" applyAlignment="1" applyProtection="1">
      <alignment vertical="center"/>
    </xf>
    <xf numFmtId="0" fontId="16" fillId="2" borderId="13" xfId="0" applyFont="1" applyFill="1" applyBorder="1" applyAlignment="1" applyProtection="1">
      <alignment vertical="center"/>
      <protection locked="0"/>
    </xf>
    <xf numFmtId="166" fontId="18" fillId="2" borderId="16" xfId="1" applyNumberFormat="1" applyFont="1" applyFill="1" applyBorder="1" applyAlignment="1">
      <alignment vertical="center"/>
    </xf>
    <xf numFmtId="166" fontId="18" fillId="2" borderId="32" xfId="1" applyNumberFormat="1" applyFont="1" applyFill="1" applyBorder="1" applyAlignment="1">
      <alignment vertical="center"/>
    </xf>
    <xf numFmtId="0" fontId="18" fillId="2" borderId="13" xfId="0" applyFont="1" applyFill="1" applyBorder="1" applyAlignment="1" applyProtection="1">
      <alignment vertical="center"/>
      <protection locked="0"/>
    </xf>
    <xf numFmtId="166" fontId="17" fillId="0" borderId="14" xfId="1" applyNumberFormat="1" applyFont="1" applyFill="1" applyBorder="1" applyAlignment="1">
      <alignment horizontal="right" vertical="center"/>
    </xf>
    <xf numFmtId="0" fontId="18" fillId="2" borderId="13" xfId="0" applyFont="1" applyFill="1" applyBorder="1" applyAlignment="1" applyProtection="1">
      <alignment vertical="center"/>
    </xf>
    <xf numFmtId="166" fontId="16" fillId="2" borderId="16" xfId="1" applyNumberFormat="1" applyFont="1" applyFill="1" applyBorder="1" applyAlignment="1" applyProtection="1">
      <alignment vertical="center"/>
      <protection locked="0"/>
    </xf>
    <xf numFmtId="166" fontId="18" fillId="2" borderId="14" xfId="1" applyNumberFormat="1" applyFont="1" applyFill="1" applyBorder="1" applyAlignment="1" applyProtection="1">
      <alignment vertical="center"/>
      <protection locked="0"/>
    </xf>
    <xf numFmtId="0" fontId="20" fillId="0" borderId="13" xfId="0" applyFont="1" applyFill="1" applyBorder="1" applyAlignment="1" applyProtection="1">
      <alignment vertical="center"/>
    </xf>
    <xf numFmtId="166" fontId="17" fillId="0" borderId="14" xfId="1" applyNumberFormat="1" applyFont="1" applyFill="1" applyBorder="1" applyAlignment="1" applyProtection="1">
      <alignment vertical="center"/>
      <protection locked="0"/>
    </xf>
    <xf numFmtId="3" fontId="16" fillId="2" borderId="18" xfId="0" applyNumberFormat="1" applyFont="1" applyFill="1" applyBorder="1" applyAlignment="1" applyProtection="1">
      <alignment vertical="center"/>
    </xf>
    <xf numFmtId="166" fontId="18" fillId="2" borderId="20" xfId="1" applyNumberFormat="1" applyFont="1" applyFill="1" applyBorder="1" applyAlignment="1" applyProtection="1">
      <alignment vertical="center"/>
      <protection locked="0"/>
    </xf>
    <xf numFmtId="3" fontId="17" fillId="0" borderId="23" xfId="0" applyNumberFormat="1" applyFont="1" applyFill="1" applyBorder="1" applyAlignment="1" applyProtection="1">
      <alignment horizontal="left" vertical="center"/>
    </xf>
    <xf numFmtId="166" fontId="17" fillId="0" borderId="23" xfId="1" applyNumberFormat="1" applyFont="1" applyFill="1" applyBorder="1" applyAlignment="1" applyProtection="1">
      <alignment vertical="center"/>
      <protection locked="0"/>
    </xf>
    <xf numFmtId="166" fontId="17" fillId="0" borderId="27" xfId="1" applyNumberFormat="1" applyFont="1" applyFill="1" applyBorder="1" applyAlignment="1" applyProtection="1">
      <alignment vertical="center"/>
      <protection locked="0"/>
    </xf>
    <xf numFmtId="166" fontId="17" fillId="0" borderId="24" xfId="1" applyNumberFormat="1" applyFont="1" applyFill="1" applyBorder="1" applyAlignment="1" applyProtection="1">
      <alignment vertical="center"/>
      <protection locked="0"/>
    </xf>
    <xf numFmtId="166" fontId="17" fillId="0" borderId="13" xfId="1" applyNumberFormat="1" applyFont="1" applyFill="1" applyBorder="1" applyAlignment="1" applyProtection="1">
      <alignment vertical="center"/>
      <protection locked="0"/>
    </xf>
    <xf numFmtId="166" fontId="17" fillId="0" borderId="30" xfId="1" applyNumberFormat="1" applyFont="1" applyFill="1" applyBorder="1" applyAlignment="1" applyProtection="1">
      <alignment vertical="center"/>
      <protection locked="0"/>
    </xf>
    <xf numFmtId="166" fontId="17" fillId="0" borderId="32" xfId="1" applyNumberFormat="1" applyFont="1" applyFill="1" applyBorder="1" applyAlignment="1" applyProtection="1">
      <alignment vertical="center"/>
    </xf>
    <xf numFmtId="0" fontId="17" fillId="0" borderId="13" xfId="0" applyFont="1" applyFill="1" applyBorder="1" applyAlignment="1" applyProtection="1">
      <alignment vertical="center"/>
    </xf>
    <xf numFmtId="166" fontId="17" fillId="0" borderId="32" xfId="1" applyNumberFormat="1" applyFont="1" applyFill="1" applyBorder="1" applyAlignment="1" applyProtection="1">
      <alignment vertical="center"/>
      <protection locked="0"/>
    </xf>
    <xf numFmtId="166" fontId="17" fillId="0" borderId="32" xfId="1" quotePrefix="1" applyNumberFormat="1" applyFont="1" applyFill="1" applyBorder="1" applyAlignment="1" applyProtection="1">
      <alignment vertical="center"/>
    </xf>
    <xf numFmtId="3" fontId="16" fillId="2" borderId="13" xfId="0" applyNumberFormat="1" applyFont="1" applyFill="1" applyBorder="1" applyAlignment="1" applyProtection="1">
      <alignment vertical="center"/>
    </xf>
    <xf numFmtId="166" fontId="18" fillId="2" borderId="16" xfId="1" applyNumberFormat="1" applyFont="1" applyFill="1" applyBorder="1" applyAlignment="1" applyProtection="1">
      <alignment vertical="center"/>
      <protection locked="0"/>
    </xf>
    <xf numFmtId="0" fontId="2" fillId="0" borderId="0" xfId="0" applyFont="1" applyAlignment="1"/>
    <xf numFmtId="166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2" fillId="0" borderId="18" xfId="0" applyFont="1" applyFill="1" applyBorder="1" applyAlignment="1">
      <alignment horizontal="center" vertical="center"/>
    </xf>
    <xf numFmtId="0" fontId="13" fillId="0" borderId="1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3" fontId="14" fillId="0" borderId="2" xfId="0" applyNumberFormat="1" applyFont="1" applyFill="1" applyBorder="1" applyAlignment="1">
      <alignment horizontal="center" vertical="center"/>
    </xf>
    <xf numFmtId="3" fontId="14" fillId="0" borderId="3" xfId="0" applyNumberFormat="1" applyFont="1" applyFill="1" applyBorder="1" applyAlignment="1">
      <alignment horizontal="center" vertical="center"/>
    </xf>
    <xf numFmtId="3" fontId="14" fillId="0" borderId="4" xfId="0" applyNumberFormat="1" applyFont="1" applyFill="1" applyBorder="1" applyAlignment="1">
      <alignment horizontal="center" vertical="center"/>
    </xf>
    <xf numFmtId="17" fontId="14" fillId="0" borderId="2" xfId="0" applyNumberFormat="1" applyFont="1" applyFill="1" applyBorder="1" applyAlignment="1" applyProtection="1">
      <alignment horizontal="center" vertical="center"/>
      <protection locked="0"/>
    </xf>
    <xf numFmtId="17" fontId="14" fillId="0" borderId="3" xfId="0" applyNumberFormat="1" applyFont="1" applyFill="1" applyBorder="1" applyAlignment="1" applyProtection="1">
      <alignment horizontal="center" vertical="center"/>
      <protection locked="0"/>
    </xf>
    <xf numFmtId="17" fontId="14" fillId="0" borderId="5" xfId="0" applyNumberFormat="1" applyFont="1" applyFill="1" applyBorder="1" applyAlignment="1" applyProtection="1">
      <alignment horizontal="center" vertical="center"/>
      <protection locked="0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eur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ointage"/>
      <sheetName val="SUIVI JOURNALIER AVRIL"/>
      <sheetName val="vs mars"/>
      <sheetName val="CONTROLES"/>
      <sheetName val="AVRIL"/>
      <sheetName val="R. AFFECTEES"/>
      <sheetName val="point sur les patentes"/>
      <sheetName val="labo"/>
      <sheetName val="tendances"/>
      <sheetName val="Plan d actions "/>
      <sheetName val="Etats des virements"/>
      <sheetName val="Etats des virements2"/>
      <sheetName val="Evaluation"/>
      <sheetName val="Feuil1"/>
      <sheetName val="reliquataires"/>
      <sheetName val="suivi des TAV"/>
      <sheetName val="Etat comparatif 1"/>
      <sheetName val="Etat comparatif 2"/>
      <sheetName val="Feuil2"/>
    </sheetNames>
    <sheetDataSet>
      <sheetData sheetId="0"/>
      <sheetData sheetId="1">
        <row r="344">
          <cell r="E344">
            <v>491200</v>
          </cell>
          <cell r="F344">
            <v>51300</v>
          </cell>
          <cell r="G344">
            <v>71500</v>
          </cell>
          <cell r="H344">
            <v>0</v>
          </cell>
          <cell r="I344">
            <v>391174</v>
          </cell>
          <cell r="J344">
            <v>96819278.545454532</v>
          </cell>
          <cell r="K344">
            <v>9673987.3636363633</v>
          </cell>
          <cell r="L344">
            <v>1062932.6590909089</v>
          </cell>
          <cell r="M344">
            <v>6590182.4863636354</v>
          </cell>
          <cell r="N344">
            <v>2977476.7287272732</v>
          </cell>
          <cell r="O344">
            <v>21167173</v>
          </cell>
          <cell r="P344">
            <v>1007500</v>
          </cell>
          <cell r="Q344">
            <v>5031410</v>
          </cell>
          <cell r="R344">
            <v>262060.8299999999</v>
          </cell>
          <cell r="S344">
            <v>1624777.1460000004</v>
          </cell>
          <cell r="T344">
            <v>733770.32400000014</v>
          </cell>
          <cell r="U344">
            <v>0</v>
          </cell>
          <cell r="V344">
            <v>2362815.0909090908</v>
          </cell>
          <cell r="W344">
            <v>13578984.181818182</v>
          </cell>
          <cell r="X344">
            <v>0</v>
          </cell>
          <cell r="Y344">
            <v>0</v>
          </cell>
          <cell r="Z344">
            <v>33750.909090909088</v>
          </cell>
          <cell r="AA344">
            <v>0</v>
          </cell>
          <cell r="AB344">
            <v>159755.5018181818</v>
          </cell>
          <cell r="AC344">
            <v>990484.11127272714</v>
          </cell>
          <cell r="AD344">
            <v>447315.4050909091</v>
          </cell>
          <cell r="AE344">
            <v>10418401</v>
          </cell>
          <cell r="AF344">
            <v>0</v>
          </cell>
          <cell r="AG344">
            <v>783701</v>
          </cell>
          <cell r="AH344">
            <v>18150000</v>
          </cell>
          <cell r="AI344">
            <v>606000</v>
          </cell>
          <cell r="AJ344">
            <v>307149.25</v>
          </cell>
          <cell r="AK344">
            <v>23630.25</v>
          </cell>
          <cell r="AL344">
            <v>23630.25</v>
          </cell>
          <cell r="AM344">
            <v>118131.25</v>
          </cell>
          <cell r="AN344">
            <v>18419851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T344">
            <v>574891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440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2615265</v>
          </cell>
          <cell r="BF344">
            <v>1221482</v>
          </cell>
          <cell r="BG344">
            <v>1489410</v>
          </cell>
          <cell r="BM344">
            <v>0</v>
          </cell>
          <cell r="BP344">
            <v>0</v>
          </cell>
          <cell r="BQ344">
            <v>585258.30000000005</v>
          </cell>
          <cell r="BR344">
            <v>68499.366666666669</v>
          </cell>
          <cell r="BS344">
            <v>28560</v>
          </cell>
          <cell r="BT344">
            <v>51408</v>
          </cell>
          <cell r="BU344">
            <v>51408</v>
          </cell>
          <cell r="BV344">
            <v>154224</v>
          </cell>
          <cell r="BW344">
            <v>8534.5</v>
          </cell>
          <cell r="BX344">
            <v>15362.1</v>
          </cell>
          <cell r="BY344">
            <v>15362.1</v>
          </cell>
          <cell r="BZ344">
            <v>46086.3</v>
          </cell>
          <cell r="CA344">
            <v>2</v>
          </cell>
        </row>
      </sheetData>
      <sheetData sheetId="2"/>
      <sheetData sheetId="3">
        <row r="279">
          <cell r="D279">
            <v>0</v>
          </cell>
          <cell r="E279">
            <v>0</v>
          </cell>
          <cell r="F279">
            <v>0</v>
          </cell>
          <cell r="H279">
            <v>0</v>
          </cell>
          <cell r="I279">
            <v>35631963.209090911</v>
          </cell>
          <cell r="J279">
            <v>0</v>
          </cell>
          <cell r="K279">
            <v>308398.92909090908</v>
          </cell>
          <cell r="L279">
            <v>1912073.3603636362</v>
          </cell>
          <cell r="N279">
            <v>863517.00145454542</v>
          </cell>
          <cell r="O279">
            <v>12978981.272727273</v>
          </cell>
          <cell r="P279">
            <v>0</v>
          </cell>
          <cell r="Q279">
            <v>114789.81272727271</v>
          </cell>
          <cell r="R279">
            <v>711696.83890909085</v>
          </cell>
          <cell r="T279">
            <v>321411.47563636367</v>
          </cell>
          <cell r="U279">
            <v>0</v>
          </cell>
          <cell r="V279">
            <v>435246</v>
          </cell>
          <cell r="W279">
            <v>2872016</v>
          </cell>
          <cell r="X279">
            <v>0</v>
          </cell>
          <cell r="Y279">
            <v>0</v>
          </cell>
          <cell r="Z279">
            <v>0</v>
          </cell>
          <cell r="AA279">
            <v>27407.360000000001</v>
          </cell>
          <cell r="AB279">
            <v>169922.97399999999</v>
          </cell>
          <cell r="AD279">
            <v>76738.956000000006</v>
          </cell>
          <cell r="AE279">
            <v>1500000</v>
          </cell>
          <cell r="AF279">
            <v>0</v>
          </cell>
          <cell r="AG279">
            <v>0</v>
          </cell>
          <cell r="AH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W279">
            <v>0</v>
          </cell>
          <cell r="AZ279">
            <v>0</v>
          </cell>
          <cell r="BA279">
            <v>62400</v>
          </cell>
          <cell r="BB279">
            <v>15200</v>
          </cell>
          <cell r="BC279">
            <v>14900</v>
          </cell>
          <cell r="BD279">
            <v>105529.2</v>
          </cell>
          <cell r="BE279">
            <v>84394.8</v>
          </cell>
          <cell r="BF279">
            <v>21110.6</v>
          </cell>
          <cell r="BG279">
            <v>3165.3999999999996</v>
          </cell>
          <cell r="BH279">
            <v>0</v>
          </cell>
          <cell r="BI279">
            <v>28300</v>
          </cell>
          <cell r="BK279">
            <v>0</v>
          </cell>
          <cell r="BL279">
            <v>0</v>
          </cell>
          <cell r="BM279">
            <v>43200</v>
          </cell>
          <cell r="BN279">
            <v>4800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1184016</v>
          </cell>
        </row>
      </sheetData>
      <sheetData sheetId="4"/>
      <sheetData sheetId="5"/>
      <sheetData sheetId="6">
        <row r="143">
          <cell r="E143">
            <v>1272892.7670000002</v>
          </cell>
          <cell r="F143">
            <v>1017969.7230000002</v>
          </cell>
          <cell r="G143">
            <v>254635.96849999996</v>
          </cell>
          <cell r="H143">
            <v>38181.041499999992</v>
          </cell>
          <cell r="I143">
            <v>0</v>
          </cell>
          <cell r="J143">
            <v>322325.5</v>
          </cell>
          <cell r="K143">
            <v>509782</v>
          </cell>
          <cell r="L143">
            <v>145652</v>
          </cell>
          <cell r="M143">
            <v>72826</v>
          </cell>
          <cell r="P143">
            <v>285525</v>
          </cell>
          <cell r="Q143">
            <v>31725</v>
          </cell>
          <cell r="Z143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5"/>
  <dimension ref="A1:G157"/>
  <sheetViews>
    <sheetView tabSelected="1" topLeftCell="A130" workbookViewId="0">
      <selection activeCell="B145" sqref="B145"/>
    </sheetView>
  </sheetViews>
  <sheetFormatPr baseColWidth="10" defaultRowHeight="15"/>
  <cols>
    <col min="1" max="1" width="36.85546875" customWidth="1"/>
    <col min="2" max="2" width="16.5703125" style="63" bestFit="1" customWidth="1"/>
    <col min="3" max="3" width="12.7109375" style="6" customWidth="1"/>
    <col min="4" max="4" width="13.42578125" style="6" customWidth="1"/>
    <col min="5" max="5" width="16.5703125" style="6" bestFit="1" customWidth="1"/>
    <col min="6" max="6" width="12.7109375" style="6" customWidth="1"/>
    <col min="7" max="7" width="13.5703125" style="6" customWidth="1"/>
  </cols>
  <sheetData>
    <row r="1" spans="1:7" ht="12" customHeight="1">
      <c r="A1" s="117" t="s">
        <v>0</v>
      </c>
      <c r="B1" s="117"/>
      <c r="C1" s="1"/>
      <c r="D1" s="117" t="s">
        <v>1</v>
      </c>
      <c r="E1" s="117"/>
      <c r="F1" s="117"/>
      <c r="G1" s="117"/>
    </row>
    <row r="2" spans="1:7" ht="11.25" customHeight="1">
      <c r="A2" s="117" t="s">
        <v>2</v>
      </c>
      <c r="B2" s="117"/>
      <c r="C2" s="1"/>
      <c r="D2" s="117" t="s">
        <v>2</v>
      </c>
      <c r="E2" s="117"/>
      <c r="F2" s="117"/>
      <c r="G2" s="117"/>
    </row>
    <row r="3" spans="1:7" ht="13.5" customHeight="1">
      <c r="A3" s="117" t="s">
        <v>3</v>
      </c>
      <c r="B3" s="117"/>
      <c r="C3" s="1"/>
      <c r="D3" s="117" t="s">
        <v>4</v>
      </c>
      <c r="E3" s="117"/>
      <c r="F3" s="117"/>
      <c r="G3" s="117"/>
    </row>
    <row r="4" spans="1:7" ht="11.25" customHeight="1">
      <c r="A4" s="117" t="s">
        <v>2</v>
      </c>
      <c r="B4" s="117"/>
      <c r="C4" s="1"/>
      <c r="D4" s="117" t="s">
        <v>2</v>
      </c>
      <c r="E4" s="117"/>
      <c r="F4" s="117"/>
      <c r="G4" s="117"/>
    </row>
    <row r="5" spans="1:7" ht="11.25" customHeight="1">
      <c r="A5" s="2"/>
      <c r="B5" s="2"/>
      <c r="C5" s="1"/>
      <c r="D5" s="2"/>
      <c r="E5" s="2"/>
      <c r="F5" s="2"/>
      <c r="G5" s="2"/>
    </row>
    <row r="6" spans="1:7" ht="15.75" customHeight="1">
      <c r="A6" s="118" t="s">
        <v>5</v>
      </c>
      <c r="B6" s="118"/>
      <c r="C6" s="118"/>
      <c r="D6" s="118"/>
      <c r="E6" s="118"/>
      <c r="F6" s="118"/>
      <c r="G6" s="118"/>
    </row>
    <row r="7" spans="1:7" ht="17.25" customHeight="1">
      <c r="A7" s="118" t="s">
        <v>6</v>
      </c>
      <c r="B7" s="118"/>
      <c r="C7" s="118"/>
      <c r="D7" s="118"/>
      <c r="E7" s="118"/>
      <c r="F7" s="118"/>
      <c r="G7" s="118"/>
    </row>
    <row r="8" spans="1:7" ht="12" customHeight="1">
      <c r="A8" s="3"/>
      <c r="B8" s="4"/>
      <c r="C8" s="5"/>
      <c r="D8" s="1"/>
      <c r="E8" s="5"/>
    </row>
    <row r="9" spans="1:7" ht="13.5" customHeight="1">
      <c r="A9" s="7" t="s">
        <v>7</v>
      </c>
      <c r="B9" s="8" t="s">
        <v>8</v>
      </c>
      <c r="C9" s="9">
        <v>2022</v>
      </c>
      <c r="D9" s="9"/>
      <c r="E9" s="10"/>
      <c r="F9" s="11" t="s">
        <v>9</v>
      </c>
      <c r="G9" s="1" t="s">
        <v>10</v>
      </c>
    </row>
    <row r="10" spans="1:7" ht="12.75" customHeight="1">
      <c r="A10" s="12" t="s">
        <v>11</v>
      </c>
      <c r="B10" s="13"/>
      <c r="C10" s="14"/>
      <c r="D10" s="14"/>
      <c r="E10" s="10"/>
      <c r="F10" s="10"/>
      <c r="G10" s="10"/>
    </row>
    <row r="11" spans="1:7" ht="12.75" customHeight="1" thickBot="1">
      <c r="A11" s="15"/>
      <c r="B11" s="16"/>
      <c r="C11" s="10"/>
      <c r="D11" s="10"/>
      <c r="E11" s="10"/>
      <c r="F11" s="10"/>
      <c r="G11" s="10"/>
    </row>
    <row r="12" spans="1:7" ht="12" customHeight="1">
      <c r="A12" s="121" t="s">
        <v>12</v>
      </c>
      <c r="B12" s="123" t="s">
        <v>13</v>
      </c>
      <c r="C12" s="124"/>
      <c r="D12" s="125"/>
      <c r="E12" s="126" t="s">
        <v>14</v>
      </c>
      <c r="F12" s="127"/>
      <c r="G12" s="128"/>
    </row>
    <row r="13" spans="1:7" ht="12" customHeight="1" thickBot="1">
      <c r="A13" s="122"/>
      <c r="B13" s="17" t="s">
        <v>15</v>
      </c>
      <c r="C13" s="18" t="s">
        <v>16</v>
      </c>
      <c r="D13" s="18" t="s">
        <v>17</v>
      </c>
      <c r="E13" s="19" t="s">
        <v>18</v>
      </c>
      <c r="F13" s="20" t="s">
        <v>19</v>
      </c>
      <c r="G13" s="21" t="s">
        <v>17</v>
      </c>
    </row>
    <row r="14" spans="1:7" ht="12" customHeight="1" thickBot="1">
      <c r="A14" s="22" t="s">
        <v>20</v>
      </c>
      <c r="B14" s="23"/>
      <c r="C14" s="23"/>
      <c r="D14" s="23"/>
      <c r="E14" s="23"/>
      <c r="F14" s="23"/>
      <c r="G14" s="24"/>
    </row>
    <row r="15" spans="1:7" ht="12" customHeight="1">
      <c r="A15" s="25" t="s">
        <v>21</v>
      </c>
      <c r="B15" s="26">
        <f>SUM(B16:B28)</f>
        <v>16983050.18181818</v>
      </c>
      <c r="C15" s="26">
        <f>SUM(C16:C28)</f>
        <v>3307262</v>
      </c>
      <c r="D15" s="26">
        <f>SUM(D16:D28)</f>
        <v>20290312.18181818</v>
      </c>
      <c r="E15" s="27">
        <f>B15</f>
        <v>16983050.18181818</v>
      </c>
      <c r="F15" s="27">
        <f>C15</f>
        <v>3307262</v>
      </c>
      <c r="G15" s="26">
        <f>D15</f>
        <v>20290312.18181818</v>
      </c>
    </row>
    <row r="16" spans="1:7" ht="12" customHeight="1">
      <c r="A16" s="28" t="s">
        <v>22</v>
      </c>
      <c r="B16" s="29">
        <f>'[1]SUIVI JOURNALIER AVRIL'!W344+'[1]SUIVI JOURNALIER AVRIL'!Z344</f>
        <v>13612735.09090909</v>
      </c>
      <c r="C16" s="30">
        <f>[1]CONTROLES!W279</f>
        <v>2872016</v>
      </c>
      <c r="D16" s="31">
        <f>B16+C16</f>
        <v>16484751.09090909</v>
      </c>
      <c r="E16" s="29">
        <f>B16</f>
        <v>13612735.09090909</v>
      </c>
      <c r="F16" s="29">
        <f>C16</f>
        <v>2872016</v>
      </c>
      <c r="G16" s="31">
        <f>E16+F16</f>
        <v>16484751.09090909</v>
      </c>
    </row>
    <row r="17" spans="1:7" ht="12" customHeight="1">
      <c r="A17" s="32" t="s">
        <v>23</v>
      </c>
      <c r="B17" s="29">
        <v>0</v>
      </c>
      <c r="C17" s="30">
        <v>0</v>
      </c>
      <c r="D17" s="31">
        <f t="shared" ref="D17:D45" si="0">B17+C17</f>
        <v>0</v>
      </c>
      <c r="E17" s="29">
        <f t="shared" ref="E17:G32" si="1">B17</f>
        <v>0</v>
      </c>
      <c r="F17" s="29">
        <f t="shared" si="1"/>
        <v>0</v>
      </c>
      <c r="G17" s="31">
        <f t="shared" ref="G17:G28" si="2">E17+F17</f>
        <v>0</v>
      </c>
    </row>
    <row r="18" spans="1:7" ht="12" customHeight="1">
      <c r="A18" s="28" t="s">
        <v>24</v>
      </c>
      <c r="B18" s="30">
        <v>0</v>
      </c>
      <c r="C18" s="30">
        <v>0</v>
      </c>
      <c r="D18" s="31">
        <f t="shared" si="0"/>
        <v>0</v>
      </c>
      <c r="E18" s="29">
        <f t="shared" si="1"/>
        <v>0</v>
      </c>
      <c r="F18" s="29">
        <f t="shared" si="1"/>
        <v>0</v>
      </c>
      <c r="G18" s="31">
        <f t="shared" si="2"/>
        <v>0</v>
      </c>
    </row>
    <row r="19" spans="1:7" ht="12" customHeight="1">
      <c r="A19" s="33" t="s">
        <v>25</v>
      </c>
      <c r="B19" s="29">
        <v>0</v>
      </c>
      <c r="C19" s="30">
        <v>0</v>
      </c>
      <c r="D19" s="31">
        <f t="shared" si="0"/>
        <v>0</v>
      </c>
      <c r="E19" s="29">
        <f t="shared" si="1"/>
        <v>0</v>
      </c>
      <c r="F19" s="29">
        <f t="shared" si="1"/>
        <v>0</v>
      </c>
      <c r="G19" s="31">
        <f t="shared" si="2"/>
        <v>0</v>
      </c>
    </row>
    <row r="20" spans="1:7" ht="12" customHeight="1">
      <c r="A20" s="33" t="s">
        <v>26</v>
      </c>
      <c r="B20" s="29">
        <v>0</v>
      </c>
      <c r="C20" s="30"/>
      <c r="D20" s="31">
        <f t="shared" si="0"/>
        <v>0</v>
      </c>
      <c r="E20" s="29">
        <f t="shared" si="1"/>
        <v>0</v>
      </c>
      <c r="F20" s="29">
        <f t="shared" si="1"/>
        <v>0</v>
      </c>
      <c r="G20" s="31">
        <f t="shared" si="2"/>
        <v>0</v>
      </c>
    </row>
    <row r="21" spans="1:7" ht="12" customHeight="1">
      <c r="A21" s="33" t="s">
        <v>27</v>
      </c>
      <c r="B21" s="29">
        <f>'[1]SUIVI JOURNALIER AVRIL'!AA344</f>
        <v>0</v>
      </c>
      <c r="C21" s="30">
        <f>[1]CONTROLES!Z279</f>
        <v>0</v>
      </c>
      <c r="D21" s="31">
        <f t="shared" si="0"/>
        <v>0</v>
      </c>
      <c r="E21" s="29">
        <f t="shared" si="1"/>
        <v>0</v>
      </c>
      <c r="F21" s="29">
        <f t="shared" si="1"/>
        <v>0</v>
      </c>
      <c r="G21" s="31">
        <f t="shared" si="2"/>
        <v>0</v>
      </c>
    </row>
    <row r="22" spans="1:7" ht="12" customHeight="1">
      <c r="A22" s="33" t="s">
        <v>28</v>
      </c>
      <c r="B22" s="29">
        <f>'[1]SUIVI JOURNALIER AVRIL'!P344</f>
        <v>1007500</v>
      </c>
      <c r="C22" s="30">
        <v>0</v>
      </c>
      <c r="D22" s="31">
        <f t="shared" si="0"/>
        <v>1007500</v>
      </c>
      <c r="E22" s="29">
        <f t="shared" si="1"/>
        <v>1007500</v>
      </c>
      <c r="F22" s="29">
        <f t="shared" si="1"/>
        <v>0</v>
      </c>
      <c r="G22" s="31">
        <f t="shared" si="2"/>
        <v>1007500</v>
      </c>
    </row>
    <row r="23" spans="1:7" ht="12" customHeight="1">
      <c r="A23" s="33" t="s">
        <v>29</v>
      </c>
      <c r="B23" s="29">
        <v>0</v>
      </c>
      <c r="C23" s="30">
        <v>0</v>
      </c>
      <c r="D23" s="31">
        <f t="shared" si="0"/>
        <v>0</v>
      </c>
      <c r="E23" s="29">
        <f t="shared" si="1"/>
        <v>0</v>
      </c>
      <c r="F23" s="29">
        <f t="shared" si="1"/>
        <v>0</v>
      </c>
      <c r="G23" s="31">
        <f t="shared" si="2"/>
        <v>0</v>
      </c>
    </row>
    <row r="24" spans="1:7" ht="12" customHeight="1">
      <c r="A24" s="33" t="s">
        <v>30</v>
      </c>
      <c r="B24" s="29">
        <f>'[1]SUIVI JOURNALIER AVRIL'!U344+'[1]SUIVI JOURNALIER AVRIL'!X344</f>
        <v>0</v>
      </c>
      <c r="C24" s="30">
        <f>[1]CONTROLES!U279+[1]CONTROLES!X279</f>
        <v>0</v>
      </c>
      <c r="D24" s="31">
        <f t="shared" si="0"/>
        <v>0</v>
      </c>
      <c r="E24" s="29">
        <f t="shared" si="1"/>
        <v>0</v>
      </c>
      <c r="F24" s="29">
        <f t="shared" si="1"/>
        <v>0</v>
      </c>
      <c r="G24" s="31">
        <f t="shared" si="2"/>
        <v>0</v>
      </c>
    </row>
    <row r="25" spans="1:7" ht="12" customHeight="1">
      <c r="A25" s="33" t="s">
        <v>31</v>
      </c>
      <c r="B25" s="29">
        <f>'[1]SUIVI JOURNALIER AVRIL'!V344+'[1]SUIVI JOURNALIER AVRIL'!Y344</f>
        <v>2362815.0909090908</v>
      </c>
      <c r="C25" s="30">
        <f>[1]CONTROLES!V279+[1]CONTROLES!Y279</f>
        <v>435246</v>
      </c>
      <c r="D25" s="31">
        <f>B25+C25</f>
        <v>2798061.0909090908</v>
      </c>
      <c r="E25" s="29">
        <f t="shared" si="1"/>
        <v>2362815.0909090908</v>
      </c>
      <c r="F25" s="29">
        <f t="shared" si="1"/>
        <v>435246</v>
      </c>
      <c r="G25" s="31">
        <f t="shared" si="2"/>
        <v>2798061.0909090908</v>
      </c>
    </row>
    <row r="26" spans="1:7" ht="12" customHeight="1">
      <c r="A26" s="32" t="s">
        <v>32</v>
      </c>
      <c r="B26" s="29">
        <v>0</v>
      </c>
      <c r="C26" s="30">
        <v>0</v>
      </c>
      <c r="D26" s="31">
        <f t="shared" si="0"/>
        <v>0</v>
      </c>
      <c r="E26" s="29">
        <f t="shared" si="1"/>
        <v>0</v>
      </c>
      <c r="F26" s="29">
        <f t="shared" si="1"/>
        <v>0</v>
      </c>
      <c r="G26" s="31">
        <f t="shared" si="2"/>
        <v>0</v>
      </c>
    </row>
    <row r="27" spans="1:7" ht="12" customHeight="1">
      <c r="A27" s="32" t="s">
        <v>33</v>
      </c>
      <c r="B27" s="29">
        <v>0</v>
      </c>
      <c r="C27" s="30">
        <v>0</v>
      </c>
      <c r="D27" s="31">
        <f t="shared" si="0"/>
        <v>0</v>
      </c>
      <c r="E27" s="29">
        <f t="shared" si="1"/>
        <v>0</v>
      </c>
      <c r="F27" s="29">
        <f t="shared" si="1"/>
        <v>0</v>
      </c>
      <c r="G27" s="31">
        <f t="shared" si="2"/>
        <v>0</v>
      </c>
    </row>
    <row r="28" spans="1:7" ht="12" customHeight="1">
      <c r="A28" s="34" t="s">
        <v>34</v>
      </c>
      <c r="B28" s="29">
        <v>0</v>
      </c>
      <c r="C28" s="30">
        <v>0</v>
      </c>
      <c r="D28" s="31">
        <f t="shared" si="0"/>
        <v>0</v>
      </c>
      <c r="E28" s="29">
        <f t="shared" si="1"/>
        <v>0</v>
      </c>
      <c r="F28" s="29">
        <f t="shared" si="1"/>
        <v>0</v>
      </c>
      <c r="G28" s="31">
        <f t="shared" si="2"/>
        <v>0</v>
      </c>
    </row>
    <row r="29" spans="1:7" ht="12" customHeight="1">
      <c r="A29" s="35" t="s">
        <v>35</v>
      </c>
      <c r="B29" s="36">
        <f>SUM(B30:B36)</f>
        <v>107375639.90909089</v>
      </c>
      <c r="C29" s="36">
        <f>SUM(C30:C36)</f>
        <v>35631963.209090911</v>
      </c>
      <c r="D29" s="37">
        <f>SUM(D30:D36)</f>
        <v>143007603.11818179</v>
      </c>
      <c r="E29" s="38">
        <f t="shared" si="1"/>
        <v>107375639.90909089</v>
      </c>
      <c r="F29" s="38">
        <f>C29</f>
        <v>35631963.209090911</v>
      </c>
      <c r="G29" s="37">
        <f>D29</f>
        <v>143007603.11818179</v>
      </c>
    </row>
    <row r="30" spans="1:7" ht="12" customHeight="1">
      <c r="A30" s="34" t="s">
        <v>36</v>
      </c>
      <c r="B30" s="39">
        <v>0</v>
      </c>
      <c r="C30" s="30">
        <v>0</v>
      </c>
      <c r="D30" s="31">
        <f t="shared" si="0"/>
        <v>0</v>
      </c>
      <c r="E30" s="29">
        <f t="shared" si="1"/>
        <v>0</v>
      </c>
      <c r="F30" s="29">
        <f>C30</f>
        <v>0</v>
      </c>
      <c r="G30" s="31">
        <f>D30</f>
        <v>0</v>
      </c>
    </row>
    <row r="31" spans="1:7" ht="12" customHeight="1">
      <c r="A31" s="34" t="s">
        <v>37</v>
      </c>
      <c r="B31" s="39">
        <v>0</v>
      </c>
      <c r="C31" s="30">
        <v>0</v>
      </c>
      <c r="D31" s="31">
        <f t="shared" si="0"/>
        <v>0</v>
      </c>
      <c r="E31" s="29">
        <f t="shared" si="1"/>
        <v>0</v>
      </c>
      <c r="F31" s="29">
        <f t="shared" si="1"/>
        <v>0</v>
      </c>
      <c r="G31" s="31">
        <f t="shared" si="1"/>
        <v>0</v>
      </c>
    </row>
    <row r="32" spans="1:7" ht="12" customHeight="1">
      <c r="A32" s="33" t="s">
        <v>38</v>
      </c>
      <c r="B32" s="39">
        <f>'[1]SUIVI JOURNALIER AVRIL'!J344+'[1]SUIVI JOURNALIER AVRIL'!K344</f>
        <v>106493265.90909089</v>
      </c>
      <c r="C32" s="30">
        <f>[1]CONTROLES!I279+[1]CONTROLES!J279</f>
        <v>35631963.209090911</v>
      </c>
      <c r="D32" s="31">
        <f>B32+C32</f>
        <v>142125229.11818179</v>
      </c>
      <c r="E32" s="29">
        <f t="shared" si="1"/>
        <v>106493265.90909089</v>
      </c>
      <c r="F32" s="29">
        <f t="shared" si="1"/>
        <v>35631963.209090911</v>
      </c>
      <c r="G32" s="31">
        <f t="shared" si="1"/>
        <v>142125229.11818179</v>
      </c>
    </row>
    <row r="33" spans="1:7" ht="12" customHeight="1">
      <c r="A33" s="34" t="s">
        <v>39</v>
      </c>
      <c r="B33" s="39">
        <v>0</v>
      </c>
      <c r="C33" s="30">
        <v>0</v>
      </c>
      <c r="D33" s="31">
        <f t="shared" si="0"/>
        <v>0</v>
      </c>
      <c r="E33" s="29">
        <f t="shared" ref="E33:G42" si="3">B33</f>
        <v>0</v>
      </c>
      <c r="F33" s="29">
        <f t="shared" si="3"/>
        <v>0</v>
      </c>
      <c r="G33" s="31">
        <f t="shared" si="3"/>
        <v>0</v>
      </c>
    </row>
    <row r="34" spans="1:7" ht="12" customHeight="1">
      <c r="A34" s="32" t="s">
        <v>40</v>
      </c>
      <c r="B34" s="39">
        <f>'[1]SUIVI JOURNALIER AVRIL'!H344</f>
        <v>0</v>
      </c>
      <c r="C34" s="30">
        <v>0</v>
      </c>
      <c r="D34" s="31">
        <f t="shared" si="0"/>
        <v>0</v>
      </c>
      <c r="E34" s="29">
        <f t="shared" si="3"/>
        <v>0</v>
      </c>
      <c r="F34" s="29">
        <f t="shared" si="3"/>
        <v>0</v>
      </c>
      <c r="G34" s="31">
        <f t="shared" si="3"/>
        <v>0</v>
      </c>
    </row>
    <row r="35" spans="1:7" ht="12" customHeight="1">
      <c r="A35" s="33" t="s">
        <v>41</v>
      </c>
      <c r="B35" s="39">
        <f>'[1]SUIVI JOURNALIER AVRIL'!I344</f>
        <v>391174</v>
      </c>
      <c r="C35" s="30">
        <f>[1]CONTROLES!H279</f>
        <v>0</v>
      </c>
      <c r="D35" s="31">
        <f t="shared" si="0"/>
        <v>391174</v>
      </c>
      <c r="E35" s="29">
        <f t="shared" si="3"/>
        <v>391174</v>
      </c>
      <c r="F35" s="29">
        <f t="shared" si="3"/>
        <v>0</v>
      </c>
      <c r="G35" s="31">
        <f t="shared" si="3"/>
        <v>391174</v>
      </c>
    </row>
    <row r="36" spans="1:7" ht="12" customHeight="1">
      <c r="A36" s="33" t="s">
        <v>42</v>
      </c>
      <c r="B36" s="39">
        <f>'[1]SUIVI JOURNALIER AVRIL'!E344</f>
        <v>491200</v>
      </c>
      <c r="C36" s="30">
        <f>[1]CONTROLES!D279</f>
        <v>0</v>
      </c>
      <c r="D36" s="31">
        <f t="shared" si="0"/>
        <v>491200</v>
      </c>
      <c r="E36" s="29">
        <f t="shared" si="3"/>
        <v>491200</v>
      </c>
      <c r="F36" s="29">
        <f t="shared" si="3"/>
        <v>0</v>
      </c>
      <c r="G36" s="31">
        <f t="shared" si="3"/>
        <v>491200</v>
      </c>
    </row>
    <row r="37" spans="1:7" ht="12" customHeight="1">
      <c r="A37" s="35" t="s">
        <v>43</v>
      </c>
      <c r="B37" s="36">
        <f>SUM(B38:B42)</f>
        <v>26198583</v>
      </c>
      <c r="C37" s="36">
        <f>SUM(C38:C42)</f>
        <v>12978981.272727273</v>
      </c>
      <c r="D37" s="37">
        <f>SUM(D38:D42)</f>
        <v>39177564.272727273</v>
      </c>
      <c r="E37" s="38">
        <f>B37</f>
        <v>26198583</v>
      </c>
      <c r="F37" s="38">
        <f>C37</f>
        <v>12978981.272727273</v>
      </c>
      <c r="G37" s="37">
        <f>D37</f>
        <v>39177564.272727273</v>
      </c>
    </row>
    <row r="38" spans="1:7" ht="12" customHeight="1">
      <c r="A38" s="40" t="s">
        <v>44</v>
      </c>
      <c r="B38" s="39">
        <f>'[1]SUIVI JOURNALIER AVRIL'!Q344</f>
        <v>5031410</v>
      </c>
      <c r="C38" s="30">
        <f>+[1]CONTROLES!P279</f>
        <v>0</v>
      </c>
      <c r="D38" s="31">
        <f t="shared" si="0"/>
        <v>5031410</v>
      </c>
      <c r="E38" s="29">
        <f t="shared" ref="E38:G46" si="4">B38</f>
        <v>5031410</v>
      </c>
      <c r="F38" s="29">
        <f t="shared" si="4"/>
        <v>0</v>
      </c>
      <c r="G38" s="31">
        <f t="shared" si="3"/>
        <v>5031410</v>
      </c>
    </row>
    <row r="39" spans="1:7" ht="12" customHeight="1">
      <c r="A39" s="40" t="s">
        <v>45</v>
      </c>
      <c r="B39" s="39">
        <f>'[1]SUIVI JOURNALIER AVRIL'!O344</f>
        <v>21167173</v>
      </c>
      <c r="C39" s="30">
        <f>[1]CONTROLES!O279</f>
        <v>12978981.272727273</v>
      </c>
      <c r="D39" s="31">
        <f>B39+C39</f>
        <v>34146154.272727273</v>
      </c>
      <c r="E39" s="29">
        <f t="shared" si="4"/>
        <v>21167173</v>
      </c>
      <c r="F39" s="29">
        <f t="shared" si="4"/>
        <v>12978981.272727273</v>
      </c>
      <c r="G39" s="31">
        <f t="shared" si="3"/>
        <v>34146154.272727273</v>
      </c>
    </row>
    <row r="40" spans="1:7" ht="12" customHeight="1">
      <c r="A40" s="40" t="s">
        <v>46</v>
      </c>
      <c r="B40" s="39">
        <v>0</v>
      </c>
      <c r="C40" s="30">
        <v>0</v>
      </c>
      <c r="D40" s="31">
        <f t="shared" si="0"/>
        <v>0</v>
      </c>
      <c r="E40" s="29">
        <f t="shared" si="4"/>
        <v>0</v>
      </c>
      <c r="F40" s="29">
        <f t="shared" si="4"/>
        <v>0</v>
      </c>
      <c r="G40" s="31">
        <f t="shared" si="3"/>
        <v>0</v>
      </c>
    </row>
    <row r="41" spans="1:7" ht="12" customHeight="1">
      <c r="A41" s="40" t="s">
        <v>47</v>
      </c>
      <c r="B41" s="39">
        <v>0</v>
      </c>
      <c r="C41" s="30">
        <v>0</v>
      </c>
      <c r="D41" s="31">
        <f t="shared" si="0"/>
        <v>0</v>
      </c>
      <c r="E41" s="29">
        <f t="shared" si="4"/>
        <v>0</v>
      </c>
      <c r="F41" s="29">
        <f t="shared" si="4"/>
        <v>0</v>
      </c>
      <c r="G41" s="31">
        <f t="shared" si="3"/>
        <v>0</v>
      </c>
    </row>
    <row r="42" spans="1:7" ht="12" customHeight="1">
      <c r="A42" s="40" t="s">
        <v>34</v>
      </c>
      <c r="B42" s="39">
        <v>0</v>
      </c>
      <c r="C42" s="30">
        <v>0</v>
      </c>
      <c r="D42" s="31">
        <f t="shared" si="0"/>
        <v>0</v>
      </c>
      <c r="E42" s="29">
        <f t="shared" si="4"/>
        <v>0</v>
      </c>
      <c r="F42" s="29">
        <f t="shared" si="4"/>
        <v>0</v>
      </c>
      <c r="G42" s="31">
        <f t="shared" si="3"/>
        <v>0</v>
      </c>
    </row>
    <row r="43" spans="1:7" ht="12" customHeight="1">
      <c r="A43" s="35" t="s">
        <v>48</v>
      </c>
      <c r="B43" s="36">
        <f>SUM(B44:B45)</f>
        <v>11202102</v>
      </c>
      <c r="C43" s="36">
        <f>SUM(C44:C45)</f>
        <v>1500000</v>
      </c>
      <c r="D43" s="41">
        <f>SUM(D44:D45)</f>
        <v>12702102</v>
      </c>
      <c r="E43" s="38">
        <f t="shared" si="4"/>
        <v>11202102</v>
      </c>
      <c r="F43" s="38">
        <f t="shared" si="4"/>
        <v>1500000</v>
      </c>
      <c r="G43" s="42">
        <f t="shared" si="4"/>
        <v>12702102</v>
      </c>
    </row>
    <row r="44" spans="1:7" ht="12" customHeight="1">
      <c r="A44" s="40" t="s">
        <v>49</v>
      </c>
      <c r="B44" s="39">
        <f>'[1]SUIVI JOURNALIER AVRIL'!AG344</f>
        <v>783701</v>
      </c>
      <c r="C44" s="30">
        <f>[1]CONTROLES!AF279</f>
        <v>0</v>
      </c>
      <c r="D44" s="31">
        <f t="shared" si="0"/>
        <v>783701</v>
      </c>
      <c r="E44" s="29">
        <f t="shared" si="4"/>
        <v>783701</v>
      </c>
      <c r="F44" s="29">
        <f t="shared" si="4"/>
        <v>0</v>
      </c>
      <c r="G44" s="43">
        <f t="shared" si="4"/>
        <v>783701</v>
      </c>
    </row>
    <row r="45" spans="1:7" ht="12" customHeight="1">
      <c r="A45" s="40" t="s">
        <v>50</v>
      </c>
      <c r="B45" s="39">
        <f>'[1]SUIVI JOURNALIER AVRIL'!AE344+'[1]SUIVI JOURNALIER AVRIL'!AF344</f>
        <v>10418401</v>
      </c>
      <c r="C45" s="30">
        <f>[1]CONTROLES!AE279</f>
        <v>1500000</v>
      </c>
      <c r="D45" s="31">
        <f t="shared" si="0"/>
        <v>11918401</v>
      </c>
      <c r="E45" s="29">
        <f t="shared" si="4"/>
        <v>10418401</v>
      </c>
      <c r="F45" s="29">
        <f t="shared" si="4"/>
        <v>1500000</v>
      </c>
      <c r="G45" s="43">
        <f t="shared" si="4"/>
        <v>11918401</v>
      </c>
    </row>
    <row r="46" spans="1:7" ht="12" customHeight="1" thickBot="1">
      <c r="A46" s="44" t="s">
        <v>51</v>
      </c>
      <c r="B46" s="45">
        <f>SUM(B43,B37,B29,B15)</f>
        <v>161759375.09090906</v>
      </c>
      <c r="C46" s="45">
        <f>SUM(C43,C37,C29,C15)</f>
        <v>53418206.481818184</v>
      </c>
      <c r="D46" s="45">
        <f>SUM(D43,D37,D29,D15)</f>
        <v>215177581.57272726</v>
      </c>
      <c r="E46" s="46">
        <f>B46</f>
        <v>161759375.09090906</v>
      </c>
      <c r="F46" s="46">
        <f t="shared" si="4"/>
        <v>53418206.481818184</v>
      </c>
      <c r="G46" s="47">
        <f t="shared" si="4"/>
        <v>215177581.57272726</v>
      </c>
    </row>
    <row r="47" spans="1:7" ht="12" customHeight="1" thickBot="1">
      <c r="A47" s="48" t="s">
        <v>52</v>
      </c>
      <c r="B47" s="49"/>
      <c r="C47" s="50"/>
      <c r="D47" s="50"/>
      <c r="E47" s="51"/>
      <c r="F47" s="50"/>
      <c r="G47" s="50"/>
    </row>
    <row r="48" spans="1:7" ht="12" customHeight="1" thickBot="1">
      <c r="A48" s="52" t="s">
        <v>53</v>
      </c>
      <c r="B48" s="53">
        <f>'[1]point sur les patentes'!G143</f>
        <v>254635.96849999996</v>
      </c>
      <c r="C48" s="30">
        <f>+[1]CONTROLES!BF279</f>
        <v>21110.6</v>
      </c>
      <c r="D48" s="31">
        <f t="shared" ref="D48:D63" si="5">B48+C48</f>
        <v>275746.56849999994</v>
      </c>
      <c r="E48" s="54">
        <f>B48</f>
        <v>254635.96849999996</v>
      </c>
      <c r="F48" s="54">
        <f>C48</f>
        <v>21110.6</v>
      </c>
      <c r="G48" s="43">
        <f t="shared" ref="G48:G63" si="6">E48+F48</f>
        <v>275746.56849999994</v>
      </c>
    </row>
    <row r="49" spans="1:7" ht="12" customHeight="1" thickBot="1">
      <c r="A49" s="33" t="s">
        <v>54</v>
      </c>
      <c r="B49" s="39">
        <f>'[1]point sur les patentes'!F143</f>
        <v>1017969.7230000002</v>
      </c>
      <c r="C49" s="30">
        <f>+[1]CONTROLES!BE279</f>
        <v>84394.8</v>
      </c>
      <c r="D49" s="31">
        <f t="shared" si="5"/>
        <v>1102364.5230000003</v>
      </c>
      <c r="E49" s="54">
        <f t="shared" ref="E49:F63" si="7">B49</f>
        <v>1017969.7230000002</v>
      </c>
      <c r="F49" s="54">
        <f t="shared" si="7"/>
        <v>84394.8</v>
      </c>
      <c r="G49" s="43">
        <f t="shared" si="6"/>
        <v>1102364.5230000003</v>
      </c>
    </row>
    <row r="50" spans="1:7" ht="12" customHeight="1" thickBot="1">
      <c r="A50" s="33" t="s">
        <v>55</v>
      </c>
      <c r="B50" s="39">
        <f>'[1]point sur les patentes'!L143</f>
        <v>145652</v>
      </c>
      <c r="C50" s="30">
        <f>[1]CONTROLES!BK279</f>
        <v>0</v>
      </c>
      <c r="D50" s="31">
        <f t="shared" si="5"/>
        <v>145652</v>
      </c>
      <c r="E50" s="54">
        <f t="shared" si="7"/>
        <v>145652</v>
      </c>
      <c r="F50" s="54">
        <f t="shared" si="7"/>
        <v>0</v>
      </c>
      <c r="G50" s="43">
        <f t="shared" si="6"/>
        <v>145652</v>
      </c>
    </row>
    <row r="51" spans="1:7" ht="12" customHeight="1" thickBot="1">
      <c r="A51" s="33" t="s">
        <v>56</v>
      </c>
      <c r="B51" s="39">
        <f>'[1]point sur les patentes'!K143</f>
        <v>509782</v>
      </c>
      <c r="C51" s="30">
        <v>0</v>
      </c>
      <c r="D51" s="31">
        <f t="shared" si="5"/>
        <v>509782</v>
      </c>
      <c r="E51" s="54">
        <f t="shared" si="7"/>
        <v>509782</v>
      </c>
      <c r="F51" s="54">
        <f t="shared" si="7"/>
        <v>0</v>
      </c>
      <c r="G51" s="43">
        <f t="shared" si="6"/>
        <v>509782</v>
      </c>
    </row>
    <row r="52" spans="1:7" ht="12" customHeight="1" thickBot="1">
      <c r="A52" s="33" t="s">
        <v>57</v>
      </c>
      <c r="B52" s="39">
        <f>'[1]SUIVI JOURNALIER AVRIL'!BQ344+'[1]point sur les patentes'!P143</f>
        <v>870783.3</v>
      </c>
      <c r="C52" s="30">
        <f>+[1]CONTROLES!BM279</f>
        <v>43200</v>
      </c>
      <c r="D52" s="31">
        <f t="shared" si="5"/>
        <v>913983.3</v>
      </c>
      <c r="E52" s="54">
        <f t="shared" si="7"/>
        <v>870783.3</v>
      </c>
      <c r="F52" s="54">
        <f t="shared" si="7"/>
        <v>43200</v>
      </c>
      <c r="G52" s="43">
        <f t="shared" si="6"/>
        <v>913983.3</v>
      </c>
    </row>
    <row r="53" spans="1:7" ht="12" customHeight="1" thickBot="1">
      <c r="A53" s="33" t="s">
        <v>58</v>
      </c>
      <c r="B53" s="39">
        <f>'[1]SUIVI JOURNALIER AVRIL'!M344</f>
        <v>6590182.4863636354</v>
      </c>
      <c r="C53" s="30">
        <f>[1]CONTROLES!L279</f>
        <v>1912073.3603636362</v>
      </c>
      <c r="D53" s="31">
        <f t="shared" si="5"/>
        <v>8502255.8467272706</v>
      </c>
      <c r="E53" s="54">
        <f t="shared" si="7"/>
        <v>6590182.4863636354</v>
      </c>
      <c r="F53" s="54">
        <f t="shared" si="7"/>
        <v>1912073.3603636362</v>
      </c>
      <c r="G53" s="43">
        <f t="shared" si="6"/>
        <v>8502255.8467272706</v>
      </c>
    </row>
    <row r="54" spans="1:7" ht="12" customHeight="1" thickBot="1">
      <c r="A54" s="33" t="s">
        <v>59</v>
      </c>
      <c r="B54" s="39">
        <v>0</v>
      </c>
      <c r="C54" s="30">
        <v>0</v>
      </c>
      <c r="D54" s="31">
        <f t="shared" si="5"/>
        <v>0</v>
      </c>
      <c r="E54" s="54">
        <f t="shared" si="7"/>
        <v>0</v>
      </c>
      <c r="F54" s="54">
        <f t="shared" si="7"/>
        <v>0</v>
      </c>
      <c r="G54" s="43">
        <f t="shared" si="6"/>
        <v>0</v>
      </c>
    </row>
    <row r="55" spans="1:7" ht="12" customHeight="1" thickBot="1">
      <c r="A55" s="33" t="s">
        <v>60</v>
      </c>
      <c r="B55" s="39">
        <f>'[1]SUIVI JOURNALIER AVRIL'!N344</f>
        <v>2977476.7287272732</v>
      </c>
      <c r="C55" s="30">
        <f>[1]CONTROLES!N279</f>
        <v>863517.00145454542</v>
      </c>
      <c r="D55" s="31">
        <f t="shared" si="5"/>
        <v>3840993.7301818188</v>
      </c>
      <c r="E55" s="54">
        <f t="shared" si="7"/>
        <v>2977476.7287272732</v>
      </c>
      <c r="F55" s="54">
        <f t="shared" si="7"/>
        <v>863517.00145454542</v>
      </c>
      <c r="G55" s="31">
        <f t="shared" si="6"/>
        <v>3840993.7301818188</v>
      </c>
    </row>
    <row r="56" spans="1:7" ht="12" customHeight="1" thickBot="1">
      <c r="A56" s="33" t="s">
        <v>61</v>
      </c>
      <c r="B56" s="39">
        <f>'[1]SUIVI JOURNALIER AVRIL'!AC344</f>
        <v>990484.11127272714</v>
      </c>
      <c r="C56" s="30">
        <f>[1]CONTROLES!AB279</f>
        <v>169922.97399999999</v>
      </c>
      <c r="D56" s="31">
        <f t="shared" si="5"/>
        <v>1160407.0852727271</v>
      </c>
      <c r="E56" s="54">
        <f t="shared" si="7"/>
        <v>990484.11127272714</v>
      </c>
      <c r="F56" s="54">
        <f t="shared" si="7"/>
        <v>169922.97399999999</v>
      </c>
      <c r="G56" s="31">
        <f t="shared" si="6"/>
        <v>1160407.0852727271</v>
      </c>
    </row>
    <row r="57" spans="1:7" ht="12" customHeight="1" thickBot="1">
      <c r="A57" s="33" t="s">
        <v>62</v>
      </c>
      <c r="B57" s="39">
        <v>0</v>
      </c>
      <c r="C57" s="30">
        <v>0</v>
      </c>
      <c r="D57" s="31">
        <f t="shared" si="5"/>
        <v>0</v>
      </c>
      <c r="E57" s="54">
        <f t="shared" si="7"/>
        <v>0</v>
      </c>
      <c r="F57" s="54">
        <f t="shared" si="7"/>
        <v>0</v>
      </c>
      <c r="G57" s="31">
        <f t="shared" si="6"/>
        <v>0</v>
      </c>
    </row>
    <row r="58" spans="1:7" ht="12" customHeight="1" thickBot="1">
      <c r="A58" s="33" t="s">
        <v>63</v>
      </c>
      <c r="B58" s="39">
        <f>'[1]SUIVI JOURNALIER AVRIL'!AD344</f>
        <v>447315.4050909091</v>
      </c>
      <c r="C58" s="30">
        <f>[1]CONTROLES!AD279</f>
        <v>76738.956000000006</v>
      </c>
      <c r="D58" s="31">
        <f t="shared" si="5"/>
        <v>524054.36109090911</v>
      </c>
      <c r="E58" s="54">
        <f t="shared" si="7"/>
        <v>447315.4050909091</v>
      </c>
      <c r="F58" s="54">
        <f t="shared" si="7"/>
        <v>76738.956000000006</v>
      </c>
      <c r="G58" s="31">
        <f t="shared" si="6"/>
        <v>524054.36109090911</v>
      </c>
    </row>
    <row r="59" spans="1:7" ht="12" customHeight="1" thickBot="1">
      <c r="A59" s="33" t="s">
        <v>64</v>
      </c>
      <c r="B59" s="39">
        <f>'[1]SUIVI JOURNALIER AVRIL'!S344</f>
        <v>1624777.1460000004</v>
      </c>
      <c r="C59" s="30">
        <f>[1]CONTROLES!R279</f>
        <v>711696.83890909085</v>
      </c>
      <c r="D59" s="31">
        <f t="shared" si="5"/>
        <v>2336473.9849090911</v>
      </c>
      <c r="E59" s="54">
        <f t="shared" si="7"/>
        <v>1624777.1460000004</v>
      </c>
      <c r="F59" s="54">
        <f t="shared" si="7"/>
        <v>711696.83890909085</v>
      </c>
      <c r="G59" s="31">
        <f t="shared" si="6"/>
        <v>2336473.9849090911</v>
      </c>
    </row>
    <row r="60" spans="1:7" ht="12" customHeight="1" thickBot="1">
      <c r="A60" s="33" t="s">
        <v>65</v>
      </c>
      <c r="B60" s="39">
        <v>0</v>
      </c>
      <c r="C60" s="30">
        <v>0</v>
      </c>
      <c r="D60" s="31">
        <f t="shared" si="5"/>
        <v>0</v>
      </c>
      <c r="E60" s="54">
        <f t="shared" si="7"/>
        <v>0</v>
      </c>
      <c r="F60" s="54">
        <f t="shared" si="7"/>
        <v>0</v>
      </c>
      <c r="G60" s="31">
        <f t="shared" si="6"/>
        <v>0</v>
      </c>
    </row>
    <row r="61" spans="1:7" ht="12" customHeight="1" thickBot="1">
      <c r="A61" s="33" t="s">
        <v>66</v>
      </c>
      <c r="B61" s="39">
        <f>'[1]SUIVI JOURNALIER AVRIL'!T344</f>
        <v>733770.32400000014</v>
      </c>
      <c r="C61" s="30">
        <f>[1]CONTROLES!T279</f>
        <v>321411.47563636367</v>
      </c>
      <c r="D61" s="31">
        <f t="shared" si="5"/>
        <v>1055181.7996363638</v>
      </c>
      <c r="E61" s="54">
        <f t="shared" si="7"/>
        <v>733770.32400000014</v>
      </c>
      <c r="F61" s="54">
        <f t="shared" si="7"/>
        <v>321411.47563636367</v>
      </c>
      <c r="G61" s="31">
        <f t="shared" si="6"/>
        <v>1055181.7996363638</v>
      </c>
    </row>
    <row r="62" spans="1:7" ht="12" customHeight="1" thickBot="1">
      <c r="A62" s="33" t="s">
        <v>67</v>
      </c>
      <c r="B62" s="39">
        <f>'[1]SUIVI JOURNALIER AVRIL'!G344</f>
        <v>71500</v>
      </c>
      <c r="C62" s="30">
        <f>[1]CONTROLES!F279</f>
        <v>0</v>
      </c>
      <c r="D62" s="31">
        <f t="shared" si="5"/>
        <v>71500</v>
      </c>
      <c r="E62" s="54">
        <f t="shared" si="7"/>
        <v>71500</v>
      </c>
      <c r="F62" s="54">
        <f t="shared" si="7"/>
        <v>0</v>
      </c>
      <c r="G62" s="31">
        <f t="shared" si="6"/>
        <v>71500</v>
      </c>
    </row>
    <row r="63" spans="1:7" ht="12" customHeight="1">
      <c r="A63" s="33" t="s">
        <v>68</v>
      </c>
      <c r="B63" s="39">
        <v>0</v>
      </c>
      <c r="C63" s="30">
        <v>0</v>
      </c>
      <c r="D63" s="31">
        <f t="shared" si="5"/>
        <v>0</v>
      </c>
      <c r="E63" s="54">
        <f t="shared" si="7"/>
        <v>0</v>
      </c>
      <c r="F63" s="54">
        <f t="shared" si="7"/>
        <v>0</v>
      </c>
      <c r="G63" s="31">
        <f t="shared" si="6"/>
        <v>0</v>
      </c>
    </row>
    <row r="64" spans="1:7" ht="12" customHeight="1" thickBot="1">
      <c r="A64" s="55" t="s">
        <v>69</v>
      </c>
      <c r="B64" s="56">
        <f>SUM(B48:B63)</f>
        <v>16234329.192954546</v>
      </c>
      <c r="C64" s="57">
        <f>SUM(C48:C63)</f>
        <v>4204066.0063636359</v>
      </c>
      <c r="D64" s="57">
        <f>SUM(D48:D63)</f>
        <v>20438395.199318182</v>
      </c>
      <c r="E64" s="56">
        <f>B64</f>
        <v>16234329.192954546</v>
      </c>
      <c r="F64" s="56">
        <f>C64</f>
        <v>4204066.0063636359</v>
      </c>
      <c r="G64" s="57">
        <f>D64</f>
        <v>20438395.199318182</v>
      </c>
    </row>
    <row r="65" spans="1:7" ht="15.75" thickBot="1">
      <c r="A65" s="48" t="s">
        <v>70</v>
      </c>
      <c r="B65" s="48"/>
      <c r="C65" s="48"/>
      <c r="D65" s="48"/>
      <c r="E65" s="48"/>
      <c r="F65" s="48"/>
      <c r="G65" s="48"/>
    </row>
    <row r="66" spans="1:7" ht="12" customHeight="1">
      <c r="A66" s="33" t="s">
        <v>71</v>
      </c>
      <c r="B66" s="39">
        <f>+'[1]SUIVI JOURNALIER AVRIL'!BG344+'[1]point sur les patentes'!E143</f>
        <v>2762302.767</v>
      </c>
      <c r="C66" s="30">
        <f>+[1]CONTROLES!BC279+[1]CONTROLES!BD279</f>
        <v>120429.2</v>
      </c>
      <c r="D66" s="31">
        <f t="shared" ref="D66:D73" si="8">B66+C66</f>
        <v>2882731.9670000002</v>
      </c>
      <c r="E66" s="58">
        <f t="shared" ref="E66:F73" si="9">B66</f>
        <v>2762302.767</v>
      </c>
      <c r="F66" s="58">
        <f t="shared" si="9"/>
        <v>120429.2</v>
      </c>
      <c r="G66" s="31">
        <f>E66+F66</f>
        <v>2882731.9670000002</v>
      </c>
    </row>
    <row r="67" spans="1:7" ht="12" customHeight="1">
      <c r="A67" s="33" t="s">
        <v>72</v>
      </c>
      <c r="B67" s="39">
        <f>'[1]SUIVI JOURNALIER AVRIL'!BE344</f>
        <v>2615265</v>
      </c>
      <c r="C67" s="30">
        <f>[1]CONTROLES!BA279</f>
        <v>62400</v>
      </c>
      <c r="D67" s="31">
        <f t="shared" si="8"/>
        <v>2677665</v>
      </c>
      <c r="E67" s="58">
        <f t="shared" si="9"/>
        <v>2615265</v>
      </c>
      <c r="F67" s="58">
        <f t="shared" si="9"/>
        <v>62400</v>
      </c>
      <c r="G67" s="31">
        <f>E67+F67</f>
        <v>2677665</v>
      </c>
    </row>
    <row r="68" spans="1:7" ht="12" customHeight="1">
      <c r="A68" s="33" t="s">
        <v>73</v>
      </c>
      <c r="B68" s="39">
        <f>'[1]SUIVI JOURNALIER AVRIL'!BF344</f>
        <v>1221482</v>
      </c>
      <c r="C68" s="30">
        <f>[1]CONTROLES!BB279</f>
        <v>15200</v>
      </c>
      <c r="D68" s="31">
        <f t="shared" si="8"/>
        <v>1236682</v>
      </c>
      <c r="E68" s="58">
        <f t="shared" si="9"/>
        <v>1221482</v>
      </c>
      <c r="F68" s="58">
        <f t="shared" si="9"/>
        <v>15200</v>
      </c>
      <c r="G68" s="31">
        <f>E68+F68</f>
        <v>1236682</v>
      </c>
    </row>
    <row r="69" spans="1:7" ht="12" customHeight="1">
      <c r="A69" s="33" t="s">
        <v>74</v>
      </c>
      <c r="B69" s="39">
        <f>'[1]point sur les patentes'!H143</f>
        <v>38181.041499999992</v>
      </c>
      <c r="C69" s="30">
        <f>+[1]CONTROLES!BG279</f>
        <v>3165.3999999999996</v>
      </c>
      <c r="D69" s="31">
        <f t="shared" si="8"/>
        <v>41346.441499999994</v>
      </c>
      <c r="E69" s="58">
        <f t="shared" si="9"/>
        <v>38181.041499999992</v>
      </c>
      <c r="F69" s="58">
        <f t="shared" si="9"/>
        <v>3165.3999999999996</v>
      </c>
      <c r="G69" s="31">
        <f>E69+F69</f>
        <v>41346.441499999994</v>
      </c>
    </row>
    <row r="70" spans="1:7" ht="12" customHeight="1">
      <c r="A70" s="33" t="s">
        <v>75</v>
      </c>
      <c r="B70" s="39">
        <f>+'[1]point sur les patentes'!I143</f>
        <v>0</v>
      </c>
      <c r="C70" s="30">
        <f>+[1]CONTROLES!BH279</f>
        <v>0</v>
      </c>
      <c r="D70" s="31">
        <f t="shared" si="8"/>
        <v>0</v>
      </c>
      <c r="E70" s="58">
        <f t="shared" si="9"/>
        <v>0</v>
      </c>
      <c r="F70" s="58">
        <f t="shared" si="9"/>
        <v>0</v>
      </c>
      <c r="G70" s="31">
        <f>E70+F70</f>
        <v>0</v>
      </c>
    </row>
    <row r="71" spans="1:7" ht="12" customHeight="1" thickBot="1">
      <c r="A71" s="59" t="s">
        <v>76</v>
      </c>
      <c r="B71" s="56">
        <f>SUM(B66:B70)</f>
        <v>6637230.8085000003</v>
      </c>
      <c r="C71" s="57">
        <f>SUM(C66:C70)</f>
        <v>201194.6</v>
      </c>
      <c r="D71" s="57">
        <f>SUM(D66:D70)</f>
        <v>6838425.4084999999</v>
      </c>
      <c r="E71" s="56">
        <f t="shared" si="9"/>
        <v>6637230.8085000003</v>
      </c>
      <c r="F71" s="56">
        <f t="shared" si="9"/>
        <v>201194.6</v>
      </c>
      <c r="G71" s="57">
        <f>D71</f>
        <v>6838425.4084999999</v>
      </c>
    </row>
    <row r="72" spans="1:7" ht="12" customHeight="1">
      <c r="A72" s="33" t="s">
        <v>77</v>
      </c>
      <c r="B72" s="60">
        <f>'[1]SUIVI JOURNALIER AVRIL'!F344+'[1]SUIVI JOURNALIER AVRIL'!L344+'[1]SUIVI JOURNALIER AVRIL'!R344+'[1]SUIVI JOURNALIER AVRIL'!AB344+'[1]SUIVI JOURNALIER AVRIL'!AK344+'[1]SUIVI JOURNALIER AVRIL'!AL344+'[1]SUIVI JOURNALIER AVRIL'!AP344+'[1]SUIVI JOURNALIER AVRIL'!BA344+'[1]SUIVI JOURNALIER AVRIL'!BC344+'[1]SUIVI JOURNALIER AVRIL'!BM344+'[1]SUIVI JOURNALIER AVRIL'!BP344+'[1]SUIVI JOURNALIER AVRIL'!BR344+'[1]SUIVI JOURNALIER AVRIL'!BS344+'[1]SUIVI JOURNALIER AVRIL'!BW344+'[1]point sur les patentes'!J143+'[1]point sur les patentes'!M143+'[1]point sur les patentes'!Q143</f>
        <v>2115779.8575757574</v>
      </c>
      <c r="C72" s="30">
        <f>[1]CONTROLES!E279+[1]CONTROLES!K279+[1]CONTROLES!Q279+[1]CONTROLES!AA279+[1]CONTROLES!AK279+[1]CONTROLES!AO279+[1]CONTROLES!AZ279+[1]CONTROLES!BI279+[1]CONTROLES!BL279+[1]CONTROLES!BN279+[1]CONTROLES!BO279+[1]CONTROLES!BS279</f>
        <v>483696.10181818181</v>
      </c>
      <c r="D72" s="31">
        <f>B72+C72</f>
        <v>2599475.959393939</v>
      </c>
      <c r="E72" s="30">
        <f t="shared" si="9"/>
        <v>2115779.8575757574</v>
      </c>
      <c r="F72" s="30">
        <f t="shared" si="9"/>
        <v>483696.10181818181</v>
      </c>
      <c r="G72" s="31">
        <f>E72+F72</f>
        <v>2599475.959393939</v>
      </c>
    </row>
    <row r="73" spans="1:7" ht="12" customHeight="1">
      <c r="A73" s="28" t="s">
        <v>78</v>
      </c>
      <c r="B73" s="39">
        <f>+'[1]SUIVI JOURNALIER AVRIL'!CA344+'[1]point sur les patentes'!Z143</f>
        <v>2</v>
      </c>
      <c r="C73" s="30">
        <f>+[1]CONTROLES!BW279</f>
        <v>1184016</v>
      </c>
      <c r="D73" s="31">
        <f t="shared" si="8"/>
        <v>1184018</v>
      </c>
      <c r="E73" s="30">
        <f t="shared" si="9"/>
        <v>2</v>
      </c>
      <c r="F73" s="30">
        <f t="shared" si="9"/>
        <v>1184016</v>
      </c>
      <c r="G73" s="31">
        <f>E73+F73</f>
        <v>1184018</v>
      </c>
    </row>
    <row r="74" spans="1:7" ht="12" customHeight="1" thickBot="1">
      <c r="A74" s="61" t="s">
        <v>79</v>
      </c>
      <c r="B74" s="56">
        <f>SUM(B46,B64,B71:B73)</f>
        <v>186746716.94993934</v>
      </c>
      <c r="C74" s="62">
        <f>SUM(C46,C64,C71:C73)</f>
        <v>59491179.190000005</v>
      </c>
      <c r="D74" s="57">
        <f>SUM(B74:C74)</f>
        <v>246237896.13993934</v>
      </c>
      <c r="E74" s="56">
        <f>B74</f>
        <v>186746716.94993934</v>
      </c>
      <c r="F74" s="62">
        <f>C74</f>
        <v>59491179.190000005</v>
      </c>
      <c r="G74" s="57">
        <f>SUM(E74:F74)</f>
        <v>246237896.13993934</v>
      </c>
    </row>
    <row r="75" spans="1:7" ht="12" customHeight="1">
      <c r="A75" s="117" t="s">
        <v>0</v>
      </c>
      <c r="B75" s="117"/>
      <c r="C75" s="1"/>
      <c r="D75" s="117" t="s">
        <v>1</v>
      </c>
      <c r="E75" s="117"/>
      <c r="F75" s="117"/>
      <c r="G75" s="117"/>
    </row>
    <row r="76" spans="1:7" ht="7.5" customHeight="1">
      <c r="A76" s="117" t="s">
        <v>2</v>
      </c>
      <c r="B76" s="117"/>
      <c r="C76" s="1"/>
      <c r="D76" s="117" t="s">
        <v>2</v>
      </c>
      <c r="E76" s="117"/>
      <c r="F76" s="117"/>
      <c r="G76" s="117"/>
    </row>
    <row r="77" spans="1:7" ht="12" customHeight="1">
      <c r="A77" s="117" t="s">
        <v>3</v>
      </c>
      <c r="B77" s="117"/>
      <c r="C77" s="1"/>
      <c r="D77" s="117" t="s">
        <v>4</v>
      </c>
      <c r="E77" s="117"/>
      <c r="F77" s="117"/>
      <c r="G77" s="117"/>
    </row>
    <row r="78" spans="1:7" ht="6" customHeight="1">
      <c r="A78" s="117" t="s">
        <v>2</v>
      </c>
      <c r="B78" s="117"/>
      <c r="C78" s="1"/>
      <c r="D78" s="117" t="s">
        <v>2</v>
      </c>
      <c r="E78" s="117"/>
      <c r="F78" s="117"/>
      <c r="G78" s="117"/>
    </row>
    <row r="79" spans="1:7" ht="12" customHeight="1"/>
    <row r="80" spans="1:7" ht="12" customHeight="1">
      <c r="A80" s="118" t="s">
        <v>5</v>
      </c>
      <c r="B80" s="118"/>
      <c r="C80" s="118"/>
      <c r="D80" s="118"/>
      <c r="E80" s="118"/>
      <c r="F80" s="118"/>
      <c r="G80" s="118"/>
    </row>
    <row r="81" spans="1:7" ht="12" customHeight="1">
      <c r="A81" s="118" t="s">
        <v>80</v>
      </c>
      <c r="B81" s="118"/>
      <c r="C81" s="118"/>
      <c r="D81" s="118"/>
      <c r="E81" s="118"/>
      <c r="F81" s="118"/>
      <c r="G81" s="118"/>
    </row>
    <row r="82" spans="1:7" ht="12" customHeight="1"/>
    <row r="83" spans="1:7" ht="13.5" customHeight="1">
      <c r="A83" s="64" t="str">
        <f>+A9</f>
        <v>Structure: CRI EST</v>
      </c>
      <c r="B83" s="8" t="str">
        <f>+B9</f>
        <v xml:space="preserve">EXERCICE : </v>
      </c>
      <c r="C83" s="65">
        <f>+C9</f>
        <v>2022</v>
      </c>
      <c r="D83" s="65"/>
      <c r="E83" s="65"/>
      <c r="F83" s="11" t="str">
        <f>+F9</f>
        <v xml:space="preserve">MOIS : </v>
      </c>
      <c r="G83" s="1" t="str">
        <f>+G9</f>
        <v>AVRIL</v>
      </c>
    </row>
    <row r="84" spans="1:7" ht="12" customHeight="1" thickBot="1">
      <c r="A84" s="64" t="str">
        <f>+A10</f>
        <v>Unité : en fcfa</v>
      </c>
      <c r="B84" s="16"/>
      <c r="C84" s="10"/>
      <c r="D84" s="10"/>
      <c r="E84" s="10"/>
      <c r="F84" s="10"/>
      <c r="G84" s="10"/>
    </row>
    <row r="85" spans="1:7" ht="12" customHeight="1">
      <c r="A85" s="119" t="s">
        <v>12</v>
      </c>
      <c r="B85" s="66" t="s">
        <v>13</v>
      </c>
      <c r="C85" s="67"/>
      <c r="D85" s="68"/>
      <c r="E85" s="69" t="s">
        <v>14</v>
      </c>
      <c r="F85" s="67"/>
      <c r="G85" s="70"/>
    </row>
    <row r="86" spans="1:7" ht="12" customHeight="1" thickBot="1">
      <c r="A86" s="120"/>
      <c r="B86" s="71" t="s">
        <v>81</v>
      </c>
      <c r="C86" s="72"/>
      <c r="D86" s="73" t="s">
        <v>82</v>
      </c>
      <c r="E86" s="71" t="s">
        <v>81</v>
      </c>
      <c r="F86" s="72"/>
      <c r="G86" s="74" t="s">
        <v>82</v>
      </c>
    </row>
    <row r="87" spans="1:7" ht="12" customHeight="1" thickBot="1">
      <c r="A87" s="75" t="s">
        <v>20</v>
      </c>
      <c r="B87" s="51"/>
      <c r="C87" s="76"/>
      <c r="D87" s="76"/>
      <c r="E87" s="76"/>
      <c r="F87" s="76"/>
      <c r="G87" s="77"/>
    </row>
    <row r="88" spans="1:7" ht="12" customHeight="1">
      <c r="A88" s="78" t="s">
        <v>83</v>
      </c>
      <c r="B88" s="79">
        <f>SUM(B89:B94)</f>
        <v>574891</v>
      </c>
      <c r="C88" s="79">
        <f>SUM(C89:C94)</f>
        <v>0</v>
      </c>
      <c r="D88" s="80">
        <f>SUM(D89:D94)</f>
        <v>574891</v>
      </c>
      <c r="E88" s="79">
        <f>SUM(E89:E94)</f>
        <v>574891</v>
      </c>
      <c r="F88" s="81">
        <f>C88</f>
        <v>0</v>
      </c>
      <c r="G88" s="80">
        <f>SUM(G89:G94)</f>
        <v>574891</v>
      </c>
    </row>
    <row r="89" spans="1:7" ht="12" customHeight="1">
      <c r="A89" s="82" t="s">
        <v>84</v>
      </c>
      <c r="B89" s="83">
        <v>0</v>
      </c>
      <c r="C89" s="83"/>
      <c r="D89" s="84">
        <f>B89+C89</f>
        <v>0</v>
      </c>
      <c r="E89" s="83">
        <f t="shared" ref="E89:E94" si="10">B89</f>
        <v>0</v>
      </c>
      <c r="F89" s="85"/>
      <c r="G89" s="84">
        <f t="shared" ref="G89:G97" si="11">E89+F89</f>
        <v>0</v>
      </c>
    </row>
    <row r="90" spans="1:7" ht="12" customHeight="1">
      <c r="A90" s="82" t="s">
        <v>85</v>
      </c>
      <c r="B90" s="83">
        <v>0</v>
      </c>
      <c r="C90" s="83"/>
      <c r="D90" s="84">
        <f t="shared" ref="D90:D125" si="12">B90+C90</f>
        <v>0</v>
      </c>
      <c r="E90" s="83">
        <f t="shared" si="10"/>
        <v>0</v>
      </c>
      <c r="F90" s="85"/>
      <c r="G90" s="84">
        <f t="shared" si="11"/>
        <v>0</v>
      </c>
    </row>
    <row r="91" spans="1:7" ht="12" customHeight="1">
      <c r="A91" s="86" t="s">
        <v>86</v>
      </c>
      <c r="B91" s="83">
        <v>0</v>
      </c>
      <c r="C91" s="83"/>
      <c r="D91" s="84">
        <f t="shared" si="12"/>
        <v>0</v>
      </c>
      <c r="E91" s="83">
        <f t="shared" si="10"/>
        <v>0</v>
      </c>
      <c r="F91" s="85"/>
      <c r="G91" s="84">
        <f t="shared" si="11"/>
        <v>0</v>
      </c>
    </row>
    <row r="92" spans="1:7" ht="12" customHeight="1">
      <c r="A92" s="82" t="s">
        <v>87</v>
      </c>
      <c r="B92" s="83">
        <v>0</v>
      </c>
      <c r="C92" s="83"/>
      <c r="D92" s="84">
        <f t="shared" si="12"/>
        <v>0</v>
      </c>
      <c r="E92" s="83">
        <f t="shared" si="10"/>
        <v>0</v>
      </c>
      <c r="F92" s="85"/>
      <c r="G92" s="84">
        <f t="shared" si="11"/>
        <v>0</v>
      </c>
    </row>
    <row r="93" spans="1:7" ht="12" customHeight="1">
      <c r="A93" s="86" t="s">
        <v>88</v>
      </c>
      <c r="B93" s="83">
        <v>0</v>
      </c>
      <c r="C93" s="83"/>
      <c r="D93" s="84">
        <f t="shared" si="12"/>
        <v>0</v>
      </c>
      <c r="E93" s="83">
        <f t="shared" si="10"/>
        <v>0</v>
      </c>
      <c r="F93" s="85"/>
      <c r="G93" s="84">
        <f t="shared" si="11"/>
        <v>0</v>
      </c>
    </row>
    <row r="94" spans="1:7" ht="12" customHeight="1">
      <c r="A94" s="86" t="s">
        <v>89</v>
      </c>
      <c r="B94" s="83">
        <f>'[1]SUIVI JOURNALIER AVRIL'!AT344</f>
        <v>574891</v>
      </c>
      <c r="C94" s="83">
        <f>[1]CONTROLES!AS279</f>
        <v>0</v>
      </c>
      <c r="D94" s="84">
        <f t="shared" si="12"/>
        <v>574891</v>
      </c>
      <c r="E94" s="83">
        <f t="shared" si="10"/>
        <v>574891</v>
      </c>
      <c r="F94" s="85">
        <f>C94</f>
        <v>0</v>
      </c>
      <c r="G94" s="84">
        <f t="shared" si="11"/>
        <v>574891</v>
      </c>
    </row>
    <row r="95" spans="1:7" ht="12" customHeight="1">
      <c r="A95" s="87" t="s">
        <v>90</v>
      </c>
      <c r="B95" s="36">
        <f>SUM(B96:B97)</f>
        <v>0</v>
      </c>
      <c r="C95" s="36">
        <f>SUM(C96:C97)</f>
        <v>0</v>
      </c>
      <c r="D95" s="88">
        <f>SUM(D96:D97)</f>
        <v>0</v>
      </c>
      <c r="E95" s="36">
        <f>SUM(E96:E97)</f>
        <v>0</v>
      </c>
      <c r="F95" s="89"/>
      <c r="G95" s="88">
        <f>SUM(G96:G97)</f>
        <v>0</v>
      </c>
    </row>
    <row r="96" spans="1:7" ht="12" customHeight="1">
      <c r="A96" s="86" t="s">
        <v>91</v>
      </c>
      <c r="B96" s="83">
        <f>'[1]SUIVI JOURNALIER AVRIL'!AU344</f>
        <v>0</v>
      </c>
      <c r="C96" s="83">
        <f>[1]CONTROLES!AT279</f>
        <v>0</v>
      </c>
      <c r="D96" s="84">
        <f t="shared" si="12"/>
        <v>0</v>
      </c>
      <c r="E96" s="83">
        <f>B96</f>
        <v>0</v>
      </c>
      <c r="F96" s="85">
        <f>C96</f>
        <v>0</v>
      </c>
      <c r="G96" s="84">
        <f t="shared" si="11"/>
        <v>0</v>
      </c>
    </row>
    <row r="97" spans="1:7" ht="12" customHeight="1">
      <c r="A97" s="86" t="s">
        <v>92</v>
      </c>
      <c r="B97" s="83">
        <v>0</v>
      </c>
      <c r="C97" s="83">
        <v>0</v>
      </c>
      <c r="D97" s="84">
        <f t="shared" si="12"/>
        <v>0</v>
      </c>
      <c r="E97" s="83">
        <f>B97</f>
        <v>0</v>
      </c>
      <c r="F97" s="85">
        <f>C97</f>
        <v>0</v>
      </c>
      <c r="G97" s="84">
        <f t="shared" si="11"/>
        <v>0</v>
      </c>
    </row>
    <row r="98" spans="1:7" ht="12" customHeight="1">
      <c r="A98" s="90" t="s">
        <v>93</v>
      </c>
      <c r="B98" s="36">
        <f>SUM(B99:B107)</f>
        <v>0</v>
      </c>
      <c r="C98" s="36">
        <f>SUM(C99:C107)</f>
        <v>0</v>
      </c>
      <c r="D98" s="36">
        <f>SUM(D99:D107)</f>
        <v>0</v>
      </c>
      <c r="E98" s="36">
        <f>SUM(E99:E107)</f>
        <v>0</v>
      </c>
      <c r="F98" s="36">
        <f>SUM(F99:F107)</f>
        <v>0</v>
      </c>
      <c r="G98" s="88">
        <v>0</v>
      </c>
    </row>
    <row r="99" spans="1:7" ht="12" customHeight="1">
      <c r="A99" s="32" t="s">
        <v>94</v>
      </c>
      <c r="B99" s="91">
        <v>0</v>
      </c>
      <c r="C99" s="91">
        <f>[1]CONTROLES!AT282</f>
        <v>0</v>
      </c>
      <c r="D99" s="84">
        <f t="shared" si="12"/>
        <v>0</v>
      </c>
      <c r="E99" s="91">
        <f>B99</f>
        <v>0</v>
      </c>
      <c r="F99" s="91">
        <f>C99</f>
        <v>0</v>
      </c>
      <c r="G99" s="84">
        <f t="shared" ref="G99:G107" si="13">E99+F99</f>
        <v>0</v>
      </c>
    </row>
    <row r="100" spans="1:7" ht="12" customHeight="1">
      <c r="A100" s="32" t="s">
        <v>95</v>
      </c>
      <c r="B100" s="91">
        <v>0</v>
      </c>
      <c r="C100" s="91">
        <f>[1]CONTROLES!AT283</f>
        <v>0</v>
      </c>
      <c r="D100" s="84">
        <f t="shared" si="12"/>
        <v>0</v>
      </c>
      <c r="E100" s="91">
        <f t="shared" ref="E100:F107" si="14">B100</f>
        <v>0</v>
      </c>
      <c r="F100" s="91">
        <f t="shared" si="14"/>
        <v>0</v>
      </c>
      <c r="G100" s="84">
        <f t="shared" si="13"/>
        <v>0</v>
      </c>
    </row>
    <row r="101" spans="1:7" ht="12" customHeight="1">
      <c r="A101" s="32" t="s">
        <v>96</v>
      </c>
      <c r="B101" s="91">
        <v>0</v>
      </c>
      <c r="C101" s="91">
        <f>[1]CONTROLES!AT284</f>
        <v>0</v>
      </c>
      <c r="D101" s="84">
        <f t="shared" si="12"/>
        <v>0</v>
      </c>
      <c r="E101" s="91">
        <f t="shared" si="14"/>
        <v>0</v>
      </c>
      <c r="F101" s="91">
        <f t="shared" si="14"/>
        <v>0</v>
      </c>
      <c r="G101" s="84">
        <f t="shared" si="13"/>
        <v>0</v>
      </c>
    </row>
    <row r="102" spans="1:7" ht="12" customHeight="1">
      <c r="A102" s="32" t="s">
        <v>97</v>
      </c>
      <c r="B102" s="91">
        <v>0</v>
      </c>
      <c r="C102" s="91">
        <f>[1]CONTROLES!AT285</f>
        <v>0</v>
      </c>
      <c r="D102" s="84">
        <f t="shared" si="12"/>
        <v>0</v>
      </c>
      <c r="E102" s="91">
        <f t="shared" si="14"/>
        <v>0</v>
      </c>
      <c r="F102" s="91">
        <f t="shared" si="14"/>
        <v>0</v>
      </c>
      <c r="G102" s="84">
        <f t="shared" si="13"/>
        <v>0</v>
      </c>
    </row>
    <row r="103" spans="1:7" ht="12" customHeight="1">
      <c r="A103" s="32" t="s">
        <v>98</v>
      </c>
      <c r="B103" s="91">
        <v>0</v>
      </c>
      <c r="C103" s="91">
        <f>[1]CONTROLES!AT286</f>
        <v>0</v>
      </c>
      <c r="D103" s="84">
        <f t="shared" si="12"/>
        <v>0</v>
      </c>
      <c r="E103" s="91">
        <f t="shared" si="14"/>
        <v>0</v>
      </c>
      <c r="F103" s="91">
        <f t="shared" si="14"/>
        <v>0</v>
      </c>
      <c r="G103" s="84">
        <f t="shared" si="13"/>
        <v>0</v>
      </c>
    </row>
    <row r="104" spans="1:7" ht="12" customHeight="1">
      <c r="A104" s="32" t="s">
        <v>99</v>
      </c>
      <c r="B104" s="91">
        <f>'[1]SUIVI JOURNALIER AVRIL'!AV344</f>
        <v>0</v>
      </c>
      <c r="C104" s="91">
        <f>[1]CONTROLES!AT287</f>
        <v>0</v>
      </c>
      <c r="D104" s="84">
        <f t="shared" si="12"/>
        <v>0</v>
      </c>
      <c r="E104" s="91">
        <f t="shared" si="14"/>
        <v>0</v>
      </c>
      <c r="F104" s="91">
        <f t="shared" si="14"/>
        <v>0</v>
      </c>
      <c r="G104" s="84">
        <f t="shared" si="13"/>
        <v>0</v>
      </c>
    </row>
    <row r="105" spans="1:7" ht="12" customHeight="1">
      <c r="A105" s="33" t="s">
        <v>100</v>
      </c>
      <c r="B105" s="91">
        <v>0</v>
      </c>
      <c r="C105" s="91">
        <f>[1]CONTROLES!AT288</f>
        <v>0</v>
      </c>
      <c r="D105" s="84">
        <f t="shared" si="12"/>
        <v>0</v>
      </c>
      <c r="E105" s="91">
        <f t="shared" si="14"/>
        <v>0</v>
      </c>
      <c r="F105" s="91">
        <f t="shared" si="14"/>
        <v>0</v>
      </c>
      <c r="G105" s="84">
        <f t="shared" si="13"/>
        <v>0</v>
      </c>
    </row>
    <row r="106" spans="1:7" ht="12" customHeight="1">
      <c r="A106" s="33" t="s">
        <v>101</v>
      </c>
      <c r="B106" s="91">
        <v>0</v>
      </c>
      <c r="C106" s="91">
        <f>[1]CONTROLES!AT289</f>
        <v>0</v>
      </c>
      <c r="D106" s="84">
        <f t="shared" si="12"/>
        <v>0</v>
      </c>
      <c r="E106" s="91">
        <f t="shared" si="14"/>
        <v>0</v>
      </c>
      <c r="F106" s="91">
        <f t="shared" si="14"/>
        <v>0</v>
      </c>
      <c r="G106" s="84">
        <f t="shared" si="13"/>
        <v>0</v>
      </c>
    </row>
    <row r="107" spans="1:7" ht="12" customHeight="1">
      <c r="A107" s="33" t="s">
        <v>102</v>
      </c>
      <c r="B107" s="91">
        <f>+'[1]SUIVI JOURNALIER AVRIL'!BB344</f>
        <v>0</v>
      </c>
      <c r="C107" s="91">
        <f>[1]CONTROLES!AT290</f>
        <v>0</v>
      </c>
      <c r="D107" s="84">
        <f t="shared" si="12"/>
        <v>0</v>
      </c>
      <c r="E107" s="91">
        <f t="shared" si="14"/>
        <v>0</v>
      </c>
      <c r="F107" s="91">
        <f t="shared" si="14"/>
        <v>0</v>
      </c>
      <c r="G107" s="84">
        <f t="shared" si="13"/>
        <v>0</v>
      </c>
    </row>
    <row r="108" spans="1:7" ht="12" customHeight="1">
      <c r="A108" s="92" t="s">
        <v>103</v>
      </c>
      <c r="B108" s="93">
        <f>SUM(B109:B111)</f>
        <v>18419851</v>
      </c>
      <c r="C108" s="93">
        <f>SUM(C109:C111)</f>
        <v>0</v>
      </c>
      <c r="D108" s="93">
        <f>SUM(D109:D111)</f>
        <v>18419851</v>
      </c>
      <c r="E108" s="94">
        <f>B108</f>
        <v>18419851</v>
      </c>
      <c r="F108" s="93">
        <f>C108</f>
        <v>0</v>
      </c>
      <c r="G108" s="93">
        <f>D108</f>
        <v>18419851</v>
      </c>
    </row>
    <row r="109" spans="1:7" ht="12" customHeight="1">
      <c r="A109" s="95" t="s">
        <v>104</v>
      </c>
      <c r="B109" s="96">
        <f>'[1]SUIVI JOURNALIER AVRIL'!AO344</f>
        <v>0</v>
      </c>
      <c r="C109" s="91"/>
      <c r="D109" s="84">
        <f t="shared" si="12"/>
        <v>0</v>
      </c>
      <c r="E109" s="96">
        <f t="shared" ref="E109:F111" si="15">B109</f>
        <v>0</v>
      </c>
      <c r="F109" s="96">
        <f t="shared" si="15"/>
        <v>0</v>
      </c>
      <c r="G109" s="84">
        <f>E109+F109</f>
        <v>0</v>
      </c>
    </row>
    <row r="110" spans="1:7" ht="12" customHeight="1">
      <c r="A110" s="95" t="s">
        <v>105</v>
      </c>
      <c r="B110" s="96">
        <f>'[1]SUIVI JOURNALIER AVRIL'!AN344</f>
        <v>18419851</v>
      </c>
      <c r="C110" s="91">
        <f>[1]CONTROLES!AM279</f>
        <v>0</v>
      </c>
      <c r="D110" s="84">
        <f t="shared" si="12"/>
        <v>18419851</v>
      </c>
      <c r="E110" s="96">
        <f t="shared" si="15"/>
        <v>18419851</v>
      </c>
      <c r="F110" s="96">
        <f t="shared" si="15"/>
        <v>0</v>
      </c>
      <c r="G110" s="84">
        <f>E110+F110</f>
        <v>18419851</v>
      </c>
    </row>
    <row r="111" spans="1:7" ht="12" customHeight="1">
      <c r="A111" s="95" t="s">
        <v>106</v>
      </c>
      <c r="B111" s="83">
        <v>0</v>
      </c>
      <c r="C111" s="91">
        <f>+[1]CONTROLES!AN279</f>
        <v>0</v>
      </c>
      <c r="D111" s="84">
        <f t="shared" si="12"/>
        <v>0</v>
      </c>
      <c r="E111" s="96">
        <f t="shared" si="15"/>
        <v>0</v>
      </c>
      <c r="F111" s="96">
        <f t="shared" si="15"/>
        <v>0</v>
      </c>
      <c r="G111" s="84">
        <f>E111+F111</f>
        <v>0</v>
      </c>
    </row>
    <row r="112" spans="1:7" ht="12" customHeight="1">
      <c r="A112" s="92" t="s">
        <v>107</v>
      </c>
      <c r="B112" s="88">
        <f>SUM(B113:B119)</f>
        <v>19063149.25</v>
      </c>
      <c r="C112" s="88">
        <f>SUM(C113:C119)</f>
        <v>0</v>
      </c>
      <c r="D112" s="88">
        <f>SUM(D113:D119)</f>
        <v>19063149.25</v>
      </c>
      <c r="E112" s="36">
        <f>B112</f>
        <v>19063149.25</v>
      </c>
      <c r="F112" s="89">
        <f>+C112</f>
        <v>0</v>
      </c>
      <c r="G112" s="88">
        <f>D112</f>
        <v>19063149.25</v>
      </c>
    </row>
    <row r="113" spans="1:7" ht="12" customHeight="1">
      <c r="A113" s="32" t="s">
        <v>108</v>
      </c>
      <c r="B113" s="83">
        <v>0</v>
      </c>
      <c r="C113" s="91">
        <v>0</v>
      </c>
      <c r="D113" s="84">
        <f t="shared" si="12"/>
        <v>0</v>
      </c>
      <c r="E113" s="83">
        <f>B113</f>
        <v>0</v>
      </c>
      <c r="F113" s="83">
        <f>C113</f>
        <v>0</v>
      </c>
      <c r="G113" s="84">
        <f t="shared" ref="G113:G119" si="16">E113+F113</f>
        <v>0</v>
      </c>
    </row>
    <row r="114" spans="1:7" ht="12" customHeight="1">
      <c r="A114" s="32" t="s">
        <v>109</v>
      </c>
      <c r="B114" s="83">
        <f>'[1]SUIVI JOURNALIER AVRIL'!AH344</f>
        <v>18150000</v>
      </c>
      <c r="C114" s="91">
        <f>[1]CONTROLES!AG279</f>
        <v>0</v>
      </c>
      <c r="D114" s="84">
        <f t="shared" si="12"/>
        <v>18150000</v>
      </c>
      <c r="E114" s="83">
        <f t="shared" ref="E114:F126" si="17">B114</f>
        <v>18150000</v>
      </c>
      <c r="F114" s="83">
        <f t="shared" si="17"/>
        <v>0</v>
      </c>
      <c r="G114" s="84">
        <f t="shared" si="16"/>
        <v>18150000</v>
      </c>
    </row>
    <row r="115" spans="1:7" ht="12" customHeight="1">
      <c r="A115" s="32" t="s">
        <v>110</v>
      </c>
      <c r="B115" s="83">
        <f>'[1]SUIVI JOURNALIER AVRIL'!AI344</f>
        <v>606000</v>
      </c>
      <c r="C115" s="91">
        <f>[1]CONTROLES!AH279</f>
        <v>0</v>
      </c>
      <c r="D115" s="84">
        <f t="shared" si="12"/>
        <v>606000</v>
      </c>
      <c r="E115" s="83">
        <f t="shared" si="17"/>
        <v>606000</v>
      </c>
      <c r="F115" s="83">
        <f t="shared" si="17"/>
        <v>0</v>
      </c>
      <c r="G115" s="84">
        <f t="shared" si="16"/>
        <v>606000</v>
      </c>
    </row>
    <row r="116" spans="1:7" ht="12" customHeight="1">
      <c r="A116" s="32" t="s">
        <v>111</v>
      </c>
      <c r="B116" s="83">
        <v>0</v>
      </c>
      <c r="C116" s="91">
        <v>0</v>
      </c>
      <c r="D116" s="84">
        <f t="shared" si="12"/>
        <v>0</v>
      </c>
      <c r="E116" s="83">
        <f t="shared" si="17"/>
        <v>0</v>
      </c>
      <c r="F116" s="83">
        <f t="shared" si="17"/>
        <v>0</v>
      </c>
      <c r="G116" s="84">
        <f t="shared" si="16"/>
        <v>0</v>
      </c>
    </row>
    <row r="117" spans="1:7" ht="12" customHeight="1">
      <c r="A117" s="32" t="s">
        <v>112</v>
      </c>
      <c r="B117" s="83">
        <v>0</v>
      </c>
      <c r="C117" s="91">
        <v>0</v>
      </c>
      <c r="D117" s="84">
        <f t="shared" si="12"/>
        <v>0</v>
      </c>
      <c r="E117" s="83">
        <f t="shared" si="17"/>
        <v>0</v>
      </c>
      <c r="F117" s="83">
        <f t="shared" si="17"/>
        <v>0</v>
      </c>
      <c r="G117" s="84">
        <f t="shared" si="16"/>
        <v>0</v>
      </c>
    </row>
    <row r="118" spans="1:7" ht="12" customHeight="1">
      <c r="A118" s="32" t="s">
        <v>113</v>
      </c>
      <c r="B118" s="83">
        <f>'[1]SUIVI JOURNALIER AVRIL'!AJ344</f>
        <v>307149.25</v>
      </c>
      <c r="C118" s="91">
        <v>0</v>
      </c>
      <c r="D118" s="84">
        <f t="shared" si="12"/>
        <v>307149.25</v>
      </c>
      <c r="E118" s="83">
        <f t="shared" si="17"/>
        <v>307149.25</v>
      </c>
      <c r="F118" s="83">
        <f t="shared" si="17"/>
        <v>0</v>
      </c>
      <c r="G118" s="84">
        <f t="shared" si="16"/>
        <v>307149.25</v>
      </c>
    </row>
    <row r="119" spans="1:7" ht="12" customHeight="1">
      <c r="A119" s="32" t="s">
        <v>114</v>
      </c>
      <c r="B119" s="83">
        <v>0</v>
      </c>
      <c r="C119" s="91">
        <v>0</v>
      </c>
      <c r="D119" s="84">
        <f t="shared" si="12"/>
        <v>0</v>
      </c>
      <c r="E119" s="83">
        <f t="shared" si="17"/>
        <v>0</v>
      </c>
      <c r="F119" s="83">
        <f t="shared" si="17"/>
        <v>0</v>
      </c>
      <c r="G119" s="84">
        <f t="shared" si="16"/>
        <v>0</v>
      </c>
    </row>
    <row r="120" spans="1:7" ht="12" customHeight="1">
      <c r="A120" s="92" t="s">
        <v>115</v>
      </c>
      <c r="B120" s="36">
        <f>SUM(B121:B125)</f>
        <v>440</v>
      </c>
      <c r="C120" s="36">
        <f>SUM(C121:C125)</f>
        <v>0</v>
      </c>
      <c r="D120" s="36">
        <f>SUM(D121:D125)</f>
        <v>440</v>
      </c>
      <c r="E120" s="36">
        <f t="shared" si="17"/>
        <v>440</v>
      </c>
      <c r="F120" s="89"/>
      <c r="G120" s="88">
        <f>D120</f>
        <v>440</v>
      </c>
    </row>
    <row r="121" spans="1:7" ht="12" customHeight="1">
      <c r="A121" s="32" t="s">
        <v>116</v>
      </c>
      <c r="B121" s="83">
        <v>0</v>
      </c>
      <c r="C121" s="91">
        <v>0</v>
      </c>
      <c r="D121" s="84">
        <f t="shared" si="12"/>
        <v>0</v>
      </c>
      <c r="E121" s="83">
        <f t="shared" si="17"/>
        <v>0</v>
      </c>
      <c r="F121" s="83">
        <f t="shared" si="17"/>
        <v>0</v>
      </c>
      <c r="G121" s="84">
        <f>E121+F121</f>
        <v>0</v>
      </c>
    </row>
    <row r="122" spans="1:7" ht="12" customHeight="1">
      <c r="A122" s="32" t="s">
        <v>117</v>
      </c>
      <c r="B122" s="83">
        <f>'[1]SUIVI JOURNALIER AVRIL'!AW344</f>
        <v>0</v>
      </c>
      <c r="C122" s="91">
        <v>0</v>
      </c>
      <c r="D122" s="84">
        <f t="shared" si="12"/>
        <v>0</v>
      </c>
      <c r="E122" s="83">
        <f t="shared" si="17"/>
        <v>0</v>
      </c>
      <c r="F122" s="83">
        <f t="shared" si="17"/>
        <v>0</v>
      </c>
      <c r="G122" s="84">
        <f>E122+F122</f>
        <v>0</v>
      </c>
    </row>
    <row r="123" spans="1:7" ht="12" customHeight="1">
      <c r="A123" s="32" t="s">
        <v>118</v>
      </c>
      <c r="B123" s="83">
        <v>0</v>
      </c>
      <c r="C123" s="91">
        <v>0</v>
      </c>
      <c r="D123" s="84">
        <f t="shared" si="12"/>
        <v>0</v>
      </c>
      <c r="E123" s="83">
        <f t="shared" si="17"/>
        <v>0</v>
      </c>
      <c r="F123" s="83">
        <f t="shared" si="17"/>
        <v>0</v>
      </c>
      <c r="G123" s="84">
        <f>E123+F123</f>
        <v>0</v>
      </c>
    </row>
    <row r="124" spans="1:7" ht="12" customHeight="1">
      <c r="A124" s="32" t="s">
        <v>119</v>
      </c>
      <c r="B124" s="83">
        <f>'[1]SUIVI JOURNALIER AVRIL'!AY344</f>
        <v>440</v>
      </c>
      <c r="C124" s="91">
        <f>[1]CONTROLES!AW279</f>
        <v>0</v>
      </c>
      <c r="D124" s="84">
        <f t="shared" si="12"/>
        <v>440</v>
      </c>
      <c r="E124" s="83">
        <f t="shared" si="17"/>
        <v>440</v>
      </c>
      <c r="F124" s="83">
        <f t="shared" si="17"/>
        <v>0</v>
      </c>
      <c r="G124" s="84">
        <f>E124+F124</f>
        <v>440</v>
      </c>
    </row>
    <row r="125" spans="1:7" ht="12" customHeight="1">
      <c r="A125" s="32" t="s">
        <v>120</v>
      </c>
      <c r="B125" s="83">
        <v>0</v>
      </c>
      <c r="C125" s="91">
        <v>0</v>
      </c>
      <c r="D125" s="84">
        <f t="shared" si="12"/>
        <v>0</v>
      </c>
      <c r="E125" s="83">
        <f t="shared" si="17"/>
        <v>0</v>
      </c>
      <c r="F125" s="83">
        <f t="shared" si="17"/>
        <v>0</v>
      </c>
      <c r="G125" s="84">
        <f>E125+F125</f>
        <v>0</v>
      </c>
    </row>
    <row r="126" spans="1:7" ht="12" customHeight="1" thickBot="1">
      <c r="A126" s="97" t="s">
        <v>121</v>
      </c>
      <c r="B126" s="93">
        <f>SUM(B120,B112,B108,B98,B95,B88)</f>
        <v>38058331.25</v>
      </c>
      <c r="C126" s="93">
        <f>SUM(C120,C112,C108,C98,C95,C88)</f>
        <v>0</v>
      </c>
      <c r="D126" s="93">
        <f>SUM(D120,D112,D108,D98,D95,D88)</f>
        <v>38058331.25</v>
      </c>
      <c r="E126" s="98">
        <f>B126</f>
        <v>38058331.25</v>
      </c>
      <c r="F126" s="98">
        <f t="shared" si="17"/>
        <v>0</v>
      </c>
      <c r="G126" s="93">
        <f>D126</f>
        <v>38058331.25</v>
      </c>
    </row>
    <row r="127" spans="1:7" ht="15.75" thickBot="1">
      <c r="A127" s="48" t="s">
        <v>122</v>
      </c>
      <c r="B127" s="51"/>
      <c r="C127" s="48"/>
      <c r="D127" s="48"/>
      <c r="E127" s="51"/>
      <c r="F127" s="50"/>
      <c r="G127" s="50"/>
    </row>
    <row r="128" spans="1:7" ht="12" customHeight="1">
      <c r="A128" s="99" t="s">
        <v>123</v>
      </c>
      <c r="B128" s="100">
        <v>0</v>
      </c>
      <c r="C128" s="101">
        <v>0</v>
      </c>
      <c r="D128" s="84">
        <f t="shared" ref="D128:D149" si="18">B128+C128</f>
        <v>0</v>
      </c>
      <c r="E128" s="102">
        <f>B128</f>
        <v>0</v>
      </c>
      <c r="F128" s="102">
        <f>C128</f>
        <v>0</v>
      </c>
      <c r="G128" s="84">
        <f t="shared" ref="G128:G149" si="19">E128+F128</f>
        <v>0</v>
      </c>
    </row>
    <row r="129" spans="1:7" ht="12" customHeight="1">
      <c r="A129" s="28" t="s">
        <v>124</v>
      </c>
      <c r="B129" s="103">
        <v>0</v>
      </c>
      <c r="C129" s="104">
        <v>0</v>
      </c>
      <c r="D129" s="84">
        <f t="shared" si="18"/>
        <v>0</v>
      </c>
      <c r="E129" s="102">
        <f t="shared" ref="E129:F146" si="20">B129</f>
        <v>0</v>
      </c>
      <c r="F129" s="102">
        <f t="shared" si="20"/>
        <v>0</v>
      </c>
      <c r="G129" s="84">
        <f t="shared" si="19"/>
        <v>0</v>
      </c>
    </row>
    <row r="130" spans="1:7" ht="12" customHeight="1">
      <c r="A130" s="28" t="s">
        <v>125</v>
      </c>
      <c r="B130" s="103">
        <v>0</v>
      </c>
      <c r="C130" s="104">
        <v>0</v>
      </c>
      <c r="D130" s="84">
        <f t="shared" si="18"/>
        <v>0</v>
      </c>
      <c r="E130" s="102">
        <f t="shared" si="20"/>
        <v>0</v>
      </c>
      <c r="F130" s="102">
        <f t="shared" si="20"/>
        <v>0</v>
      </c>
      <c r="G130" s="84">
        <f t="shared" si="19"/>
        <v>0</v>
      </c>
    </row>
    <row r="131" spans="1:7" ht="12" customHeight="1">
      <c r="A131" s="28" t="s">
        <v>126</v>
      </c>
      <c r="B131" s="103">
        <v>0</v>
      </c>
      <c r="C131" s="104">
        <v>0</v>
      </c>
      <c r="D131" s="84">
        <f t="shared" si="18"/>
        <v>0</v>
      </c>
      <c r="E131" s="102">
        <f t="shared" si="20"/>
        <v>0</v>
      </c>
      <c r="F131" s="102">
        <f t="shared" si="20"/>
        <v>0</v>
      </c>
      <c r="G131" s="84">
        <f t="shared" si="19"/>
        <v>0</v>
      </c>
    </row>
    <row r="132" spans="1:7" ht="12" customHeight="1">
      <c r="A132" s="33" t="s">
        <v>127</v>
      </c>
      <c r="B132" s="96">
        <f>'[1]SUIVI JOURNALIER AVRIL'!BT344</f>
        <v>51408</v>
      </c>
      <c r="C132" s="105">
        <f>[1]CONTROLES!BP279</f>
        <v>0</v>
      </c>
      <c r="D132" s="84">
        <f t="shared" si="18"/>
        <v>51408</v>
      </c>
      <c r="E132" s="102">
        <f t="shared" si="20"/>
        <v>51408</v>
      </c>
      <c r="F132" s="102">
        <f t="shared" si="20"/>
        <v>0</v>
      </c>
      <c r="G132" s="84">
        <f t="shared" si="19"/>
        <v>51408</v>
      </c>
    </row>
    <row r="133" spans="1:7" ht="12" customHeight="1">
      <c r="A133" s="33" t="s">
        <v>128</v>
      </c>
      <c r="B133" s="96">
        <f>'[1]SUIVI JOURNALIER AVRIL'!BU344</f>
        <v>51408</v>
      </c>
      <c r="C133" s="105">
        <f>[1]CONTROLES!BQ279</f>
        <v>0</v>
      </c>
      <c r="D133" s="84">
        <f t="shared" si="18"/>
        <v>51408</v>
      </c>
      <c r="E133" s="102">
        <f t="shared" si="20"/>
        <v>51408</v>
      </c>
      <c r="F133" s="102">
        <f t="shared" si="20"/>
        <v>0</v>
      </c>
      <c r="G133" s="84">
        <f t="shared" si="19"/>
        <v>51408</v>
      </c>
    </row>
    <row r="134" spans="1:7" ht="12" customHeight="1">
      <c r="A134" s="33" t="s">
        <v>129</v>
      </c>
      <c r="B134" s="96">
        <f>'[1]SUIVI JOURNALIER AVRIL'!BV344</f>
        <v>154224</v>
      </c>
      <c r="C134" s="105">
        <f>[1]CONTROLES!BR279</f>
        <v>0</v>
      </c>
      <c r="D134" s="84">
        <f t="shared" si="18"/>
        <v>154224</v>
      </c>
      <c r="E134" s="102">
        <f t="shared" si="20"/>
        <v>154224</v>
      </c>
      <c r="F134" s="102">
        <f t="shared" si="20"/>
        <v>0</v>
      </c>
      <c r="G134" s="84">
        <f t="shared" si="19"/>
        <v>154224</v>
      </c>
    </row>
    <row r="135" spans="1:7" ht="12" customHeight="1">
      <c r="A135" s="33" t="s">
        <v>130</v>
      </c>
      <c r="B135" s="96">
        <f>'[1]SUIVI JOURNALIER AVRIL'!BX344</f>
        <v>15362.1</v>
      </c>
      <c r="C135" s="105">
        <f>[1]CONTROLES!BT279</f>
        <v>0</v>
      </c>
      <c r="D135" s="84">
        <f t="shared" si="18"/>
        <v>15362.1</v>
      </c>
      <c r="E135" s="102">
        <f t="shared" si="20"/>
        <v>15362.1</v>
      </c>
      <c r="F135" s="102">
        <f t="shared" si="20"/>
        <v>0</v>
      </c>
      <c r="G135" s="84">
        <f t="shared" si="19"/>
        <v>15362.1</v>
      </c>
    </row>
    <row r="136" spans="1:7" ht="12" customHeight="1">
      <c r="A136" s="33" t="s">
        <v>131</v>
      </c>
      <c r="B136" s="96">
        <f>'[1]SUIVI JOURNALIER AVRIL'!BY344</f>
        <v>15362.1</v>
      </c>
      <c r="C136" s="105">
        <f>[1]CONTROLES!BU279</f>
        <v>0</v>
      </c>
      <c r="D136" s="84">
        <f t="shared" si="18"/>
        <v>15362.1</v>
      </c>
      <c r="E136" s="102">
        <f t="shared" si="20"/>
        <v>15362.1</v>
      </c>
      <c r="F136" s="102">
        <f t="shared" si="20"/>
        <v>0</v>
      </c>
      <c r="G136" s="84">
        <f t="shared" si="19"/>
        <v>15362.1</v>
      </c>
    </row>
    <row r="137" spans="1:7" ht="12" customHeight="1">
      <c r="A137" s="33" t="s">
        <v>132</v>
      </c>
      <c r="B137" s="96">
        <f>'[1]SUIVI JOURNALIER AVRIL'!BZ344</f>
        <v>46086.3</v>
      </c>
      <c r="C137" s="105">
        <f>+[1]CONTROLES!BV279</f>
        <v>0</v>
      </c>
      <c r="D137" s="84">
        <f t="shared" si="18"/>
        <v>46086.3</v>
      </c>
      <c r="E137" s="102">
        <f t="shared" si="20"/>
        <v>46086.3</v>
      </c>
      <c r="F137" s="102">
        <f t="shared" si="20"/>
        <v>0</v>
      </c>
      <c r="G137" s="84">
        <f t="shared" si="19"/>
        <v>46086.3</v>
      </c>
    </row>
    <row r="138" spans="1:7" ht="12" customHeight="1">
      <c r="A138" s="106" t="s">
        <v>133</v>
      </c>
      <c r="B138" s="96">
        <f>'[1]SUIVI JOURNALIER AVRIL'!AQ344</f>
        <v>0</v>
      </c>
      <c r="C138" s="105">
        <f>[1]CONTROLES!AP279</f>
        <v>0</v>
      </c>
      <c r="D138" s="84">
        <f t="shared" si="18"/>
        <v>0</v>
      </c>
      <c r="E138" s="102">
        <f t="shared" si="20"/>
        <v>0</v>
      </c>
      <c r="F138" s="102">
        <f t="shared" si="20"/>
        <v>0</v>
      </c>
      <c r="G138" s="84">
        <f t="shared" si="19"/>
        <v>0</v>
      </c>
    </row>
    <row r="139" spans="1:7" ht="12" customHeight="1">
      <c r="A139" s="106" t="s">
        <v>134</v>
      </c>
      <c r="B139" s="96">
        <f>'[1]SUIVI JOURNALIER AVRIL'!AR344</f>
        <v>0</v>
      </c>
      <c r="C139" s="105">
        <f>[1]CONTROLES!AQ279</f>
        <v>0</v>
      </c>
      <c r="D139" s="84">
        <f t="shared" si="18"/>
        <v>0</v>
      </c>
      <c r="E139" s="102">
        <f>B139</f>
        <v>0</v>
      </c>
      <c r="F139" s="102">
        <f>C139</f>
        <v>0</v>
      </c>
      <c r="G139" s="84">
        <f t="shared" si="19"/>
        <v>0</v>
      </c>
    </row>
    <row r="140" spans="1:7" ht="12" customHeight="1">
      <c r="A140" s="106" t="s">
        <v>135</v>
      </c>
      <c r="B140" s="103">
        <v>0</v>
      </c>
      <c r="C140" s="107">
        <v>0</v>
      </c>
      <c r="D140" s="84">
        <f t="shared" si="18"/>
        <v>0</v>
      </c>
      <c r="E140" s="102">
        <f t="shared" si="20"/>
        <v>0</v>
      </c>
      <c r="F140" s="102">
        <f t="shared" si="20"/>
        <v>0</v>
      </c>
      <c r="G140" s="84">
        <f t="shared" si="19"/>
        <v>0</v>
      </c>
    </row>
    <row r="141" spans="1:7" ht="12" customHeight="1">
      <c r="A141" s="106" t="s">
        <v>136</v>
      </c>
      <c r="B141" s="96">
        <f>'[1]SUIVI JOURNALIER AVRIL'!AX344</f>
        <v>0</v>
      </c>
      <c r="C141" s="105"/>
      <c r="D141" s="84">
        <f t="shared" si="18"/>
        <v>0</v>
      </c>
      <c r="E141" s="102">
        <f t="shared" si="20"/>
        <v>0</v>
      </c>
      <c r="F141" s="102">
        <f t="shared" si="20"/>
        <v>0</v>
      </c>
      <c r="G141" s="84">
        <f t="shared" si="19"/>
        <v>0</v>
      </c>
    </row>
    <row r="142" spans="1:7" ht="12" customHeight="1">
      <c r="A142" s="106" t="s">
        <v>137</v>
      </c>
      <c r="B142" s="96">
        <f>+'[1]SUIVI JOURNALIER AVRIL'!AZ344</f>
        <v>0</v>
      </c>
      <c r="C142" s="105"/>
      <c r="D142" s="84">
        <f t="shared" si="18"/>
        <v>0</v>
      </c>
      <c r="E142" s="102">
        <f t="shared" si="20"/>
        <v>0</v>
      </c>
      <c r="F142" s="102">
        <f t="shared" si="20"/>
        <v>0</v>
      </c>
      <c r="G142" s="84">
        <f t="shared" si="19"/>
        <v>0</v>
      </c>
    </row>
    <row r="143" spans="1:7" ht="12" customHeight="1">
      <c r="A143" s="106" t="s">
        <v>138</v>
      </c>
      <c r="B143" s="96">
        <v>0</v>
      </c>
      <c r="C143" s="105"/>
      <c r="D143" s="84">
        <f t="shared" si="18"/>
        <v>0</v>
      </c>
      <c r="E143" s="102">
        <f>B143</f>
        <v>0</v>
      </c>
      <c r="F143" s="102">
        <f t="shared" si="20"/>
        <v>0</v>
      </c>
      <c r="G143" s="84">
        <f t="shared" si="19"/>
        <v>0</v>
      </c>
    </row>
    <row r="144" spans="1:7" ht="12" customHeight="1">
      <c r="A144" s="106" t="s">
        <v>139</v>
      </c>
      <c r="B144" s="96">
        <f>'[1]SUIVI JOURNALIER AVRIL'!AM344</f>
        <v>118131.25</v>
      </c>
      <c r="C144" s="108">
        <f>[1]CONTROLES!AL279</f>
        <v>0</v>
      </c>
      <c r="D144" s="84">
        <f t="shared" si="18"/>
        <v>118131.25</v>
      </c>
      <c r="E144" s="102">
        <f t="shared" si="20"/>
        <v>118131.25</v>
      </c>
      <c r="F144" s="102">
        <f t="shared" si="20"/>
        <v>0</v>
      </c>
      <c r="G144" s="84">
        <f t="shared" si="19"/>
        <v>118131.25</v>
      </c>
    </row>
    <row r="145" spans="1:7" ht="12" customHeight="1">
      <c r="A145" s="106" t="s">
        <v>140</v>
      </c>
      <c r="B145" s="96">
        <v>0</v>
      </c>
      <c r="C145" s="105"/>
      <c r="D145" s="84">
        <f t="shared" si="18"/>
        <v>0</v>
      </c>
      <c r="E145" s="102">
        <f t="shared" si="20"/>
        <v>0</v>
      </c>
      <c r="F145" s="102">
        <f t="shared" si="20"/>
        <v>0</v>
      </c>
      <c r="G145" s="84">
        <f t="shared" si="19"/>
        <v>0</v>
      </c>
    </row>
    <row r="146" spans="1:7" ht="12" customHeight="1">
      <c r="A146" s="33" t="s">
        <v>141</v>
      </c>
      <c r="B146" s="96">
        <f>'[1]SUIVI JOURNALIER AVRIL'!BD344</f>
        <v>0</v>
      </c>
      <c r="C146" s="105"/>
      <c r="D146" s="84">
        <f t="shared" si="18"/>
        <v>0</v>
      </c>
      <c r="E146" s="102">
        <f t="shared" si="20"/>
        <v>0</v>
      </c>
      <c r="F146" s="102">
        <f t="shared" si="20"/>
        <v>0</v>
      </c>
      <c r="G146" s="84">
        <f t="shared" si="19"/>
        <v>0</v>
      </c>
    </row>
    <row r="147" spans="1:7" ht="12" customHeight="1">
      <c r="A147" s="109" t="s">
        <v>69</v>
      </c>
      <c r="B147" s="94">
        <f>SUM(B128:B146)</f>
        <v>451981.74999999994</v>
      </c>
      <c r="C147" s="94">
        <f>SUM(C128:C146)</f>
        <v>0</v>
      </c>
      <c r="D147" s="110">
        <f>SUM(D128:D146)</f>
        <v>451981.74999999994</v>
      </c>
      <c r="E147" s="94">
        <f>B147</f>
        <v>451981.74999999994</v>
      </c>
      <c r="F147" s="94">
        <f>C147</f>
        <v>0</v>
      </c>
      <c r="G147" s="88">
        <f>D147</f>
        <v>451981.74999999994</v>
      </c>
    </row>
    <row r="148" spans="1:7" ht="12" customHeight="1">
      <c r="A148" s="33" t="s">
        <v>142</v>
      </c>
      <c r="B148" s="96">
        <v>0</v>
      </c>
      <c r="C148" s="105"/>
      <c r="D148" s="84">
        <f t="shared" si="18"/>
        <v>0</v>
      </c>
      <c r="E148" s="96">
        <f t="shared" ref="E148:F150" si="21">B148</f>
        <v>0</v>
      </c>
      <c r="F148" s="96">
        <f t="shared" si="21"/>
        <v>0</v>
      </c>
      <c r="G148" s="84">
        <f t="shared" si="19"/>
        <v>0</v>
      </c>
    </row>
    <row r="149" spans="1:7" ht="12" customHeight="1">
      <c r="A149" s="33" t="s">
        <v>143</v>
      </c>
      <c r="B149" s="96">
        <v>0</v>
      </c>
      <c r="C149" s="105"/>
      <c r="D149" s="84">
        <f t="shared" si="18"/>
        <v>0</v>
      </c>
      <c r="E149" s="96">
        <f t="shared" si="21"/>
        <v>0</v>
      </c>
      <c r="F149" s="96">
        <f t="shared" si="21"/>
        <v>0</v>
      </c>
      <c r="G149" s="84">
        <f t="shared" si="19"/>
        <v>0</v>
      </c>
    </row>
    <row r="150" spans="1:7" ht="12" customHeight="1" thickBot="1">
      <c r="A150" s="61" t="s">
        <v>144</v>
      </c>
      <c r="B150" s="56">
        <f>SUM(B147,B126,B148,B149)</f>
        <v>38510313</v>
      </c>
      <c r="C150" s="93">
        <f>SUM(C147,C126,C148,C149)</f>
        <v>0</v>
      </c>
      <c r="D150" s="93">
        <f>SUM(D147,D126,D148,D149)</f>
        <v>38510313</v>
      </c>
      <c r="E150" s="56">
        <f t="shared" si="21"/>
        <v>38510313</v>
      </c>
      <c r="F150" s="93">
        <f t="shared" si="21"/>
        <v>0</v>
      </c>
      <c r="G150" s="93">
        <f>D150</f>
        <v>38510313</v>
      </c>
    </row>
    <row r="152" spans="1:7">
      <c r="B152" s="63" t="s">
        <v>146</v>
      </c>
      <c r="C152" s="113" t="e">
        <f>+#REF!</f>
        <v>#REF!</v>
      </c>
      <c r="D152" s="114"/>
    </row>
    <row r="153" spans="1:7">
      <c r="B153" s="63" t="s">
        <v>147</v>
      </c>
      <c r="C153" s="113" t="e">
        <f>+#REF!</f>
        <v>#REF!</v>
      </c>
      <c r="D153" s="114"/>
    </row>
    <row r="154" spans="1:7">
      <c r="B154" s="111" t="s">
        <v>145</v>
      </c>
      <c r="C154" s="115" t="e">
        <f>+C152+C153</f>
        <v>#REF!</v>
      </c>
      <c r="D154" s="116"/>
    </row>
    <row r="157" spans="1:7">
      <c r="D157" s="112"/>
    </row>
  </sheetData>
  <mergeCells count="27">
    <mergeCell ref="A1:B1"/>
    <mergeCell ref="D1:G1"/>
    <mergeCell ref="A2:B2"/>
    <mergeCell ref="D2:G2"/>
    <mergeCell ref="A3:B3"/>
    <mergeCell ref="D3:G3"/>
    <mergeCell ref="A4:B4"/>
    <mergeCell ref="D4:G4"/>
    <mergeCell ref="A6:G6"/>
    <mergeCell ref="A7:G7"/>
    <mergeCell ref="A77:B77"/>
    <mergeCell ref="D77:G77"/>
    <mergeCell ref="A12:A13"/>
    <mergeCell ref="B12:D12"/>
    <mergeCell ref="E12:G12"/>
    <mergeCell ref="A75:B75"/>
    <mergeCell ref="D75:G75"/>
    <mergeCell ref="A76:B76"/>
    <mergeCell ref="D76:G76"/>
    <mergeCell ref="C153:D153"/>
    <mergeCell ref="C154:D154"/>
    <mergeCell ref="A78:B78"/>
    <mergeCell ref="D78:G78"/>
    <mergeCell ref="A80:G80"/>
    <mergeCell ref="A81:G81"/>
    <mergeCell ref="A85:A86"/>
    <mergeCell ref="C152:D152"/>
  </mergeCells>
  <pageMargins left="0.43307086614173229" right="0.27559055118110237" top="0.28000000000000003" bottom="0.25" header="0.72" footer="0.4"/>
  <pageSetup paperSize="9" scale="78" orientation="portrait" r:id="rId1"/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2022-06-08T14:43:10Z</dcterms:created>
  <dcterms:modified xsi:type="dcterms:W3CDTF">2022-06-08T14:48:21Z</dcterms:modified>
</cp:coreProperties>
</file>