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8_{542507BD-5E42-4EE8-A3D0-098FD53B78C4}" xr6:coauthVersionLast="47" xr6:coauthVersionMax="47" xr10:uidLastSave="{00000000-0000-0000-0000-000000000000}"/>
  <bookViews>
    <workbookView xWindow="28680" yWindow="-120" windowWidth="38640" windowHeight="21240" xr2:uid="{62CA4E8D-BF00-4F2F-A154-351858E61AE9}"/>
  </bookViews>
  <sheets>
    <sheet name="Sheet1" sheetId="1" r:id="rId1"/>
  </sheets>
  <calcPr calcId="181029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0" i="1" l="1"/>
  <c r="R11" i="1"/>
  <c r="T11" i="1" s="1"/>
  <c r="R21" i="1"/>
  <c r="S21" i="1" s="1"/>
  <c r="U21" i="1" s="1"/>
  <c r="W21" i="1" s="1"/>
  <c r="R20" i="1"/>
  <c r="R9" i="1"/>
  <c r="S9" i="1" s="1"/>
  <c r="U9" i="1" s="1"/>
  <c r="R8" i="1"/>
  <c r="R7" i="1"/>
  <c r="R24" i="1"/>
  <c r="S24" i="1" s="1"/>
  <c r="U24" i="1" s="1"/>
  <c r="R25" i="1"/>
  <c r="S25" i="1"/>
  <c r="T25" i="1"/>
  <c r="U25" i="1"/>
  <c r="V25" i="1"/>
  <c r="W25" i="1"/>
  <c r="X25" i="1"/>
  <c r="Y25" i="1"/>
  <c r="R26" i="1"/>
  <c r="S26" i="1" s="1"/>
  <c r="U26" i="1" s="1"/>
  <c r="R27" i="1"/>
  <c r="S27" i="1"/>
  <c r="T27" i="1"/>
  <c r="V27" i="1" s="1"/>
  <c r="U27" i="1"/>
  <c r="W27" i="1" s="1"/>
  <c r="X27" i="1"/>
  <c r="Y27" i="1"/>
  <c r="R28" i="1"/>
  <c r="T28" i="1" s="1"/>
  <c r="S28" i="1"/>
  <c r="U28" i="1" s="1"/>
  <c r="R23" i="1"/>
  <c r="R29" i="1" s="1"/>
  <c r="S20" i="1"/>
  <c r="U20" i="1" s="1"/>
  <c r="R17" i="1"/>
  <c r="T17" i="1" s="1"/>
  <c r="V17" i="1" s="1"/>
  <c r="S14" i="1"/>
  <c r="U14" i="1" s="1"/>
  <c r="S15" i="1"/>
  <c r="U15" i="1" s="1"/>
  <c r="S8" i="1"/>
  <c r="R18" i="1"/>
  <c r="S18" i="1" s="1"/>
  <c r="U18" i="1" s="1"/>
  <c r="R16" i="1"/>
  <c r="T16" i="1" s="1"/>
  <c r="V16" i="1" s="1"/>
  <c r="R15" i="1"/>
  <c r="H13" i="1"/>
  <c r="R13" i="1" s="1"/>
  <c r="S13" i="1" s="1"/>
  <c r="U13" i="1" s="1"/>
  <c r="W13" i="1" s="1"/>
  <c r="R12" i="1"/>
  <c r="T12" i="1" s="1"/>
  <c r="V12" i="1" s="1"/>
  <c r="T8" i="1"/>
  <c r="V8" i="1" s="1"/>
  <c r="T10" i="1"/>
  <c r="T15" i="1"/>
  <c r="R19" i="1"/>
  <c r="T19" i="1" s="1"/>
  <c r="T20" i="1"/>
  <c r="V20" i="1" s="1"/>
  <c r="S7" i="1"/>
  <c r="U7" i="1" s="1"/>
  <c r="W7" i="1" s="1"/>
  <c r="P29" i="1"/>
  <c r="P30" i="1" s="1"/>
  <c r="O29" i="1"/>
  <c r="O30" i="1" s="1"/>
  <c r="N29" i="1"/>
  <c r="M29" i="1"/>
  <c r="L29" i="1"/>
  <c r="K29" i="1"/>
  <c r="J29" i="1"/>
  <c r="I29" i="1"/>
  <c r="H29" i="1" s="1"/>
  <c r="N22" i="1"/>
  <c r="M22" i="1"/>
  <c r="L22" i="1"/>
  <c r="K22" i="1"/>
  <c r="J22" i="1"/>
  <c r="J30" i="1" s="1"/>
  <c r="I22" i="1"/>
  <c r="I30" i="1" s="1"/>
  <c r="T18" i="1" l="1"/>
  <c r="S12" i="1"/>
  <c r="U12" i="1" s="1"/>
  <c r="S11" i="1"/>
  <c r="U11" i="1" s="1"/>
  <c r="W11" i="1" s="1"/>
  <c r="T21" i="1"/>
  <c r="V21" i="1" s="1"/>
  <c r="Y15" i="1"/>
  <c r="W15" i="1"/>
  <c r="Y12" i="1"/>
  <c r="W12" i="1"/>
  <c r="Y28" i="1"/>
  <c r="W28" i="1"/>
  <c r="V28" i="1"/>
  <c r="X28" i="1"/>
  <c r="Y18" i="1"/>
  <c r="W18" i="1"/>
  <c r="Y26" i="1"/>
  <c r="W26" i="1"/>
  <c r="Y24" i="1"/>
  <c r="W24" i="1"/>
  <c r="S10" i="1"/>
  <c r="U10" i="1" s="1"/>
  <c r="Y10" i="1" s="1"/>
  <c r="L30" i="1"/>
  <c r="M30" i="1"/>
  <c r="T23" i="1"/>
  <c r="N30" i="1"/>
  <c r="T24" i="1"/>
  <c r="K30" i="1"/>
  <c r="S16" i="1"/>
  <c r="U16" i="1" s="1"/>
  <c r="W16" i="1" s="1"/>
  <c r="S19" i="1"/>
  <c r="U19" i="1" s="1"/>
  <c r="T26" i="1"/>
  <c r="H22" i="1"/>
  <c r="H30" i="1" s="1"/>
  <c r="W20" i="1"/>
  <c r="Y20" i="1"/>
  <c r="S17" i="1"/>
  <c r="U17" i="1" s="1"/>
  <c r="T14" i="1"/>
  <c r="W14" i="1"/>
  <c r="Y14" i="1"/>
  <c r="W9" i="1"/>
  <c r="Y9" i="1"/>
  <c r="U8" i="1"/>
  <c r="W8" i="1" s="1"/>
  <c r="Y7" i="1"/>
  <c r="X15" i="1"/>
  <c r="V15" i="1"/>
  <c r="T13" i="1"/>
  <c r="V13" i="1" s="1"/>
  <c r="V11" i="1"/>
  <c r="X11" i="1"/>
  <c r="V19" i="1"/>
  <c r="X19" i="1"/>
  <c r="X18" i="1"/>
  <c r="V18" i="1"/>
  <c r="X12" i="1"/>
  <c r="X17" i="1"/>
  <c r="X20" i="1"/>
  <c r="T9" i="1"/>
  <c r="V9" i="1" s="1"/>
  <c r="X10" i="1"/>
  <c r="V10" i="1"/>
  <c r="R22" i="1"/>
  <c r="R30" i="1" s="1"/>
  <c r="T7" i="1"/>
  <c r="Y11" i="1"/>
  <c r="Y8" i="1"/>
  <c r="X16" i="1"/>
  <c r="X8" i="1"/>
  <c r="Y21" i="1"/>
  <c r="Y13" i="1"/>
  <c r="X21" i="1"/>
  <c r="S23" i="1"/>
  <c r="U23" i="1" s="1"/>
  <c r="Y16" i="1" l="1"/>
  <c r="X9" i="1"/>
  <c r="T22" i="1"/>
  <c r="S22" i="1"/>
  <c r="W23" i="1"/>
  <c r="Y23" i="1"/>
  <c r="W10" i="1"/>
  <c r="V24" i="1"/>
  <c r="X24" i="1"/>
  <c r="X13" i="1"/>
  <c r="V26" i="1"/>
  <c r="X26" i="1"/>
  <c r="V23" i="1"/>
  <c r="V29" i="1" s="1"/>
  <c r="X23" i="1"/>
  <c r="X29" i="1" s="1"/>
  <c r="T29" i="1"/>
  <c r="T30" i="1" s="1"/>
  <c r="Y19" i="1"/>
  <c r="W19" i="1"/>
  <c r="Y17" i="1"/>
  <c r="W17" i="1"/>
  <c r="X14" i="1"/>
  <c r="V14" i="1"/>
  <c r="U22" i="1"/>
  <c r="V7" i="1"/>
  <c r="X7" i="1"/>
  <c r="S29" i="1"/>
  <c r="Y22" i="1" l="1"/>
  <c r="Y31" i="1" s="1"/>
  <c r="S30" i="1"/>
  <c r="W22" i="1"/>
  <c r="X22" i="1"/>
  <c r="X30" i="1" s="1"/>
  <c r="V22" i="1"/>
  <c r="V30" i="1" s="1"/>
  <c r="Y29" i="1"/>
  <c r="Y30" i="1" s="1"/>
  <c r="W29" i="1"/>
  <c r="U29" i="1"/>
  <c r="U30" i="1" s="1"/>
  <c r="W30" i="1" l="1"/>
</calcChain>
</file>

<file path=xl/sharedStrings.xml><?xml version="1.0" encoding="utf-8"?>
<sst xmlns="http://schemas.openxmlformats.org/spreadsheetml/2006/main" count="234" uniqueCount="81">
  <si>
    <t>[베트남 법인]</t>
    <phoneticPr fontId="4" type="noConversion"/>
  </si>
  <si>
    <t>구 분</t>
    <phoneticPr fontId="4" type="noConversion"/>
  </si>
  <si>
    <t>라인</t>
    <phoneticPr fontId="4" type="noConversion"/>
  </si>
  <si>
    <t>생산 모델</t>
    <phoneticPr fontId="4" type="noConversion"/>
  </si>
  <si>
    <t>TOP/
BOT</t>
    <phoneticPr fontId="4" type="noConversion"/>
  </si>
  <si>
    <t>구분</t>
    <phoneticPr fontId="4" type="noConversion"/>
  </si>
  <si>
    <t>Point</t>
  </si>
  <si>
    <t>Neck 
C/T(sec)</t>
    <phoneticPr fontId="4" type="noConversion"/>
  </si>
  <si>
    <t>라인별 설비 구성</t>
    <phoneticPr fontId="4" type="noConversion"/>
  </si>
  <si>
    <t>CAPA</t>
    <phoneticPr fontId="4" type="noConversion"/>
  </si>
  <si>
    <t>비 고</t>
    <phoneticPr fontId="4" type="noConversion"/>
  </si>
  <si>
    <t>Hour</t>
  </si>
  <si>
    <t>Day</t>
  </si>
  <si>
    <t>Weekly</t>
  </si>
  <si>
    <t>Monthly</t>
  </si>
  <si>
    <t>#1</t>
    <phoneticPr fontId="4" type="noConversion"/>
  </si>
  <si>
    <t>#2</t>
  </si>
  <si>
    <t>#3</t>
  </si>
  <si>
    <t>#4</t>
  </si>
  <si>
    <t>#5</t>
  </si>
  <si>
    <t>#6</t>
  </si>
  <si>
    <t>#7</t>
  </si>
  <si>
    <t>#8</t>
  </si>
  <si>
    <t>#9</t>
  </si>
  <si>
    <t>QTY</t>
  </si>
  <si>
    <t>POINT</t>
  </si>
  <si>
    <t>사내</t>
    <phoneticPr fontId="4" type="noConversion"/>
  </si>
  <si>
    <t>S01</t>
    <phoneticPr fontId="4" type="noConversion"/>
  </si>
  <si>
    <t>SERVER</t>
    <phoneticPr fontId="4" type="noConversion"/>
  </si>
  <si>
    <t>Single</t>
    <phoneticPr fontId="4" type="noConversion"/>
  </si>
  <si>
    <t>HS520</t>
  </si>
  <si>
    <t>MF(S)</t>
  </si>
  <si>
    <t>S02</t>
    <phoneticPr fontId="4" type="noConversion"/>
  </si>
  <si>
    <t>MF(D)</t>
  </si>
  <si>
    <t>S03</t>
  </si>
  <si>
    <t>SM485P</t>
    <phoneticPr fontId="4" type="noConversion"/>
  </si>
  <si>
    <t>S04</t>
  </si>
  <si>
    <t>ESL</t>
    <phoneticPr fontId="4" type="noConversion"/>
  </si>
  <si>
    <t>DECAN S2</t>
    <phoneticPr fontId="4" type="noConversion"/>
  </si>
  <si>
    <t>DECAN F2</t>
    <phoneticPr fontId="4" type="noConversion"/>
  </si>
  <si>
    <t>S05</t>
  </si>
  <si>
    <t>SMPS</t>
    <phoneticPr fontId="4" type="noConversion"/>
  </si>
  <si>
    <t>S06</t>
  </si>
  <si>
    <t>S07</t>
  </si>
  <si>
    <t>S08</t>
  </si>
  <si>
    <t>Smart Tag</t>
    <phoneticPr fontId="4" type="noConversion"/>
  </si>
  <si>
    <t>S09</t>
  </si>
  <si>
    <t>SM482</t>
    <phoneticPr fontId="4" type="noConversion"/>
  </si>
  <si>
    <t>S10</t>
  </si>
  <si>
    <t>S11</t>
  </si>
  <si>
    <t>SM471</t>
    <phoneticPr fontId="4" type="noConversion"/>
  </si>
  <si>
    <t>SM411F</t>
    <phoneticPr fontId="4" type="noConversion"/>
  </si>
  <si>
    <t>S12</t>
  </si>
  <si>
    <t>DECAN L2</t>
    <phoneticPr fontId="4" type="noConversion"/>
  </si>
  <si>
    <t>S13</t>
  </si>
  <si>
    <t>S14</t>
  </si>
  <si>
    <t>S15</t>
    <phoneticPr fontId="4" type="noConversion"/>
  </si>
  <si>
    <t>Top</t>
    <phoneticPr fontId="4" type="noConversion"/>
  </si>
  <si>
    <t>Dual</t>
    <phoneticPr fontId="4" type="noConversion"/>
  </si>
  <si>
    <t>YSM20R-2</t>
    <phoneticPr fontId="4" type="noConversion"/>
  </si>
  <si>
    <t>YSM40R-4</t>
    <phoneticPr fontId="4" type="noConversion"/>
  </si>
  <si>
    <t>TOTAL</t>
    <phoneticPr fontId="4" type="noConversion"/>
  </si>
  <si>
    <t>모듈수</t>
    <phoneticPr fontId="4" type="noConversion"/>
  </si>
  <si>
    <t>HEG</t>
    <phoneticPr fontId="4" type="noConversion"/>
  </si>
  <si>
    <t>C-A</t>
    <phoneticPr fontId="4" type="noConversion"/>
  </si>
  <si>
    <t>D8KF</t>
    <phoneticPr fontId="4" type="noConversion"/>
  </si>
  <si>
    <t>N_D3(16)</t>
    <phoneticPr fontId="4" type="noConversion"/>
  </si>
  <si>
    <t>N_D3(8)</t>
    <phoneticPr fontId="4" type="noConversion"/>
  </si>
  <si>
    <t>N_TT</t>
    <phoneticPr fontId="4" type="noConversion"/>
  </si>
  <si>
    <t>C-B</t>
    <phoneticPr fontId="4" type="noConversion"/>
  </si>
  <si>
    <t>C-C</t>
    <phoneticPr fontId="4" type="noConversion"/>
  </si>
  <si>
    <t>C-D</t>
    <phoneticPr fontId="4" type="noConversion"/>
  </si>
  <si>
    <t>C-E</t>
    <phoneticPr fontId="4" type="noConversion"/>
  </si>
  <si>
    <t>C-F</t>
    <phoneticPr fontId="4" type="noConversion"/>
  </si>
  <si>
    <t>3IN1</t>
    <phoneticPr fontId="4" type="noConversion"/>
  </si>
  <si>
    <t>베트남(사내+HEG)</t>
    <phoneticPr fontId="4" type="noConversion"/>
  </si>
  <si>
    <t>운영(백만)</t>
    <phoneticPr fontId="4" type="noConversion"/>
  </si>
  <si>
    <t>실적(백만)</t>
    <phoneticPr fontId="4" type="noConversion"/>
  </si>
  <si>
    <t>ADT</t>
    <phoneticPr fontId="4" type="noConversion"/>
  </si>
  <si>
    <t>DECAN S2</t>
  </si>
  <si>
    <t>DECAN F2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</si>
</sst>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_-;\-* #,##0_-;_-* &quot;-&quot;_-;_-@_-"/>
    <numFmt numFmtId="165" formatCode="_-* #,##0.00_-;\-* #,##0.00_-;_-* &quot;-&quot;??_-;_-@_-"/>
    <numFmt numFmtId="166" formatCode="_-* #,##0.0_-;\-* #,##0.0_-;_-* &quot;-&quot;?_-;_-@_-"/>
    <numFmt numFmtId="167" formatCode="_-* #,##0.0_-;\-* #,##0.0_-;_-* &quot;-&quot;_-;_-@_-"/>
    <numFmt numFmtId="168" formatCode="#,###,,"/>
  </numFmts>
  <fonts count="10">
    <font>
      <sz val="11"/>
      <color theme="1"/>
      <name val="Aptos Narrow"/>
      <family val="2"/>
      <charset val="129"/>
      <scheme val="minor"/>
    </font>
    <font>
      <sz val="11"/>
      <color theme="1"/>
      <name val="Aptos Narrow"/>
      <family val="2"/>
      <charset val="129"/>
      <scheme val="minor"/>
    </font>
    <font>
      <sz val="11"/>
      <color theme="1"/>
      <name val="맑은 고딕"/>
      <family val="2"/>
      <charset val="129"/>
    </font>
    <font>
      <sz val="10"/>
      <color theme="1"/>
      <name val="Aptos Narrow"/>
      <family val="2"/>
      <scheme val="minor"/>
    </font>
    <font>
      <sz val="8"/>
      <name val="Aptos Narrow"/>
      <family val="2"/>
      <charset val="129"/>
      <scheme val="minor"/>
    </font>
    <font>
      <b/>
      <sz val="11"/>
      <color rgb="FF0000CC"/>
      <name val="Aptos Narrow"/>
      <family val="3"/>
      <charset val="129"/>
      <scheme val="minor"/>
    </font>
    <font>
      <b/>
      <sz val="10"/>
      <color theme="1"/>
      <name val="Aptos Narrow"/>
      <family val="3"/>
      <charset val="129"/>
      <scheme val="minor"/>
    </font>
    <font>
      <sz val="10"/>
      <color theme="1"/>
      <name val="Aptos Narrow"/>
      <family val="3"/>
      <charset val="129"/>
      <scheme val="minor"/>
    </font>
    <font>
      <b/>
      <sz val="11"/>
      <color theme="1"/>
      <name val="Aptos Narrow"/>
      <family val="3"/>
      <charset val="129"/>
      <scheme val="minor"/>
    </font>
    <font>
      <b/>
      <sz val="11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auto="1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>
      <alignment vertical="center"/>
    </xf>
    <xf numFmtId="164" fontId="1" fillId="0" borderId="0" applyFont="0" applyFill="0" applyBorder="0" applyAlignment="0" applyProtection="0">
      <alignment vertical="center"/>
    </xf>
    <xf numFmtId="0" fontId="2" fillId="0" borderId="0">
      <alignment vertical="center"/>
    </xf>
  </cellStyleXfs>
  <cellXfs count="80">
    <xf numFmtId="0" fontId="0" fillId="0" borderId="0" xfId="0">
      <alignment vertical="center"/>
    </xf>
    <xf numFmtId="0" fontId="3" fillId="0" borderId="0" xfId="2" applyFont="1" applyAlignment="1">
      <alignment horizontal="center" vertical="center"/>
    </xf>
    <xf numFmtId="0" fontId="5" fillId="0" borderId="0" xfId="2" applyFont="1">
      <alignment vertical="center"/>
    </xf>
    <xf numFmtId="0" fontId="3" fillId="0" borderId="0" xfId="2" applyFont="1">
      <alignment vertical="center"/>
    </xf>
    <xf numFmtId="166" fontId="3" fillId="0" borderId="0" xfId="2" applyNumberFormat="1" applyFont="1">
      <alignment vertical="center"/>
    </xf>
    <xf numFmtId="0" fontId="3" fillId="2" borderId="12" xfId="2" applyFont="1" applyFill="1" applyBorder="1" applyAlignment="1">
      <alignment horizontal="center" vertical="center"/>
    </xf>
    <xf numFmtId="0" fontId="3" fillId="0" borderId="15" xfId="2" applyFont="1" applyBorder="1" applyAlignment="1">
      <alignment horizontal="center" vertical="center"/>
    </xf>
    <xf numFmtId="0" fontId="3" fillId="0" borderId="23" xfId="2" applyFont="1" applyBorder="1" applyAlignment="1">
      <alignment horizontal="center" vertical="center"/>
    </xf>
    <xf numFmtId="167" fontId="3" fillId="0" borderId="23" xfId="2" applyNumberFormat="1" applyFont="1" applyBorder="1" applyAlignment="1">
      <alignment horizontal="center" vertical="center"/>
    </xf>
    <xf numFmtId="164" fontId="3" fillId="0" borderId="23" xfId="2" applyNumberFormat="1" applyFont="1" applyBorder="1" applyAlignment="1">
      <alignment horizontal="center" vertical="center"/>
    </xf>
    <xf numFmtId="0" fontId="3" fillId="0" borderId="24" xfId="2" applyFont="1" applyBorder="1" applyAlignment="1">
      <alignment horizontal="center" vertical="center"/>
    </xf>
    <xf numFmtId="0" fontId="3" fillId="0" borderId="25" xfId="2" applyFont="1" applyBorder="1" applyAlignment="1">
      <alignment horizontal="center" vertical="center"/>
    </xf>
    <xf numFmtId="0" fontId="3" fillId="3" borderId="12" xfId="2" applyFont="1" applyFill="1" applyBorder="1" applyAlignment="1">
      <alignment horizontal="center" vertical="center"/>
    </xf>
    <xf numFmtId="0" fontId="3" fillId="0" borderId="12" xfId="2" applyFont="1" applyBorder="1" applyAlignment="1">
      <alignment horizontal="center" vertical="center"/>
    </xf>
    <xf numFmtId="167" fontId="3" fillId="0" borderId="12" xfId="2" applyNumberFormat="1" applyFont="1" applyBorder="1" applyAlignment="1">
      <alignment horizontal="center" vertical="center"/>
    </xf>
    <xf numFmtId="164" fontId="3" fillId="0" borderId="12" xfId="2" applyNumberFormat="1" applyFont="1" applyBorder="1" applyAlignment="1">
      <alignment horizontal="center" vertical="center"/>
    </xf>
    <xf numFmtId="165" fontId="3" fillId="0" borderId="12" xfId="2" applyNumberFormat="1" applyFont="1" applyBorder="1" applyAlignment="1">
      <alignment horizontal="center" vertical="center"/>
    </xf>
    <xf numFmtId="0" fontId="3" fillId="0" borderId="16" xfId="2" applyFont="1" applyBorder="1" applyAlignment="1">
      <alignment horizontal="center" vertical="center"/>
    </xf>
    <xf numFmtId="0" fontId="3" fillId="0" borderId="26" xfId="2" applyFont="1" applyBorder="1" applyAlignment="1">
      <alignment horizontal="center" vertical="center"/>
    </xf>
    <xf numFmtId="0" fontId="7" fillId="3" borderId="17" xfId="2" applyFont="1" applyFill="1" applyBorder="1" applyAlignment="1">
      <alignment horizontal="center" vertical="center"/>
    </xf>
    <xf numFmtId="0" fontId="3" fillId="0" borderId="17" xfId="2" applyFont="1" applyBorder="1" applyAlignment="1">
      <alignment horizontal="center" vertical="center"/>
    </xf>
    <xf numFmtId="0" fontId="3" fillId="4" borderId="17" xfId="2" applyFont="1" applyFill="1" applyBorder="1" applyAlignment="1">
      <alignment horizontal="center" vertical="center"/>
    </xf>
    <xf numFmtId="167" fontId="3" fillId="0" borderId="17" xfId="2" applyNumberFormat="1" applyFont="1" applyBorder="1" applyAlignment="1">
      <alignment horizontal="center" vertical="center"/>
    </xf>
    <xf numFmtId="0" fontId="3" fillId="0" borderId="27" xfId="2" applyFont="1" applyBorder="1" applyAlignment="1">
      <alignment horizontal="center" vertical="center"/>
    </xf>
    <xf numFmtId="0" fontId="3" fillId="5" borderId="30" xfId="2" applyFont="1" applyFill="1" applyBorder="1" applyAlignment="1">
      <alignment horizontal="center" vertical="center"/>
    </xf>
    <xf numFmtId="0" fontId="3" fillId="5" borderId="31" xfId="2" applyFont="1" applyFill="1" applyBorder="1">
      <alignment vertical="center"/>
    </xf>
    <xf numFmtId="0" fontId="3" fillId="5" borderId="31" xfId="2" applyFont="1" applyFill="1" applyBorder="1" applyAlignment="1">
      <alignment horizontal="center" vertical="center"/>
    </xf>
    <xf numFmtId="164" fontId="3" fillId="5" borderId="31" xfId="2" applyNumberFormat="1" applyFont="1" applyFill="1" applyBorder="1">
      <alignment vertical="center"/>
    </xf>
    <xf numFmtId="0" fontId="3" fillId="5" borderId="32" xfId="2" applyFont="1" applyFill="1" applyBorder="1">
      <alignment vertical="center"/>
    </xf>
    <xf numFmtId="0" fontId="3" fillId="0" borderId="2" xfId="2" applyFont="1" applyBorder="1" applyAlignment="1">
      <alignment horizontal="center" vertical="center"/>
    </xf>
    <xf numFmtId="0" fontId="3" fillId="0" borderId="3" xfId="2" applyFont="1" applyBorder="1" applyAlignment="1">
      <alignment horizontal="center" vertical="center"/>
    </xf>
    <xf numFmtId="0" fontId="3" fillId="0" borderId="4" xfId="2" applyFont="1" applyBorder="1" applyAlignment="1">
      <alignment horizontal="center" vertical="center"/>
    </xf>
    <xf numFmtId="167" fontId="3" fillId="0" borderId="3" xfId="2" applyNumberFormat="1" applyFont="1" applyBorder="1" applyAlignment="1">
      <alignment horizontal="center" vertical="center"/>
    </xf>
    <xf numFmtId="0" fontId="3" fillId="0" borderId="33" xfId="2" applyFont="1" applyBorder="1" applyAlignment="1">
      <alignment horizontal="center" vertical="center"/>
    </xf>
    <xf numFmtId="164" fontId="3" fillId="0" borderId="3" xfId="2" applyNumberFormat="1" applyFont="1" applyBorder="1" applyAlignment="1">
      <alignment horizontal="center" vertical="center"/>
    </xf>
    <xf numFmtId="0" fontId="3" fillId="0" borderId="8" xfId="2" applyFont="1" applyBorder="1" applyAlignment="1">
      <alignment horizontal="center" vertical="center"/>
    </xf>
    <xf numFmtId="0" fontId="3" fillId="0" borderId="10" xfId="2" applyFont="1" applyBorder="1" applyAlignment="1">
      <alignment horizontal="center" vertical="center"/>
    </xf>
    <xf numFmtId="0" fontId="7" fillId="0" borderId="12" xfId="2" applyFont="1" applyBorder="1" applyAlignment="1">
      <alignment horizontal="center" vertical="center"/>
    </xf>
    <xf numFmtId="0" fontId="3" fillId="5" borderId="21" xfId="2" applyFont="1" applyFill="1" applyBorder="1">
      <alignment vertical="center"/>
    </xf>
    <xf numFmtId="0" fontId="3" fillId="5" borderId="34" xfId="2" applyFont="1" applyFill="1" applyBorder="1" applyAlignment="1">
      <alignment horizontal="center" vertical="center"/>
    </xf>
    <xf numFmtId="0" fontId="3" fillId="5" borderId="21" xfId="2" applyFont="1" applyFill="1" applyBorder="1" applyAlignment="1">
      <alignment horizontal="center" vertical="center"/>
    </xf>
    <xf numFmtId="164" fontId="3" fillId="5" borderId="34" xfId="2" applyNumberFormat="1" applyFont="1" applyFill="1" applyBorder="1" applyAlignment="1">
      <alignment horizontal="center" vertical="center"/>
    </xf>
    <xf numFmtId="0" fontId="3" fillId="5" borderId="22" xfId="2" applyFont="1" applyFill="1" applyBorder="1">
      <alignment vertical="center"/>
    </xf>
    <xf numFmtId="164" fontId="3" fillId="0" borderId="0" xfId="2" applyNumberFormat="1" applyFont="1" applyAlignment="1">
      <alignment horizontal="center" vertical="center"/>
    </xf>
    <xf numFmtId="0" fontId="8" fillId="6" borderId="2" xfId="2" applyFont="1" applyFill="1" applyBorder="1" applyAlignment="1">
      <alignment horizontal="center" vertical="center"/>
    </xf>
    <xf numFmtId="168" fontId="9" fillId="6" borderId="8" xfId="2" applyNumberFormat="1" applyFont="1" applyFill="1" applyBorder="1">
      <alignment vertical="center"/>
    </xf>
    <xf numFmtId="0" fontId="9" fillId="6" borderId="19" xfId="2" applyFont="1" applyFill="1" applyBorder="1" applyAlignment="1">
      <alignment horizontal="center" vertical="center"/>
    </xf>
    <xf numFmtId="168" fontId="9" fillId="6" borderId="22" xfId="2" applyNumberFormat="1" applyFont="1" applyFill="1" applyBorder="1">
      <alignment vertical="center"/>
    </xf>
    <xf numFmtId="164" fontId="3" fillId="0" borderId="23" xfId="1" applyFont="1" applyBorder="1" applyAlignment="1">
      <alignment horizontal="center" vertical="center"/>
    </xf>
    <xf numFmtId="165" fontId="3" fillId="0" borderId="3" xfId="2" applyNumberFormat="1" applyFont="1" applyBorder="1" applyAlignment="1">
      <alignment horizontal="center" vertical="center"/>
    </xf>
    <xf numFmtId="0" fontId="3" fillId="0" borderId="1" xfId="2" applyFont="1" applyBorder="1" applyAlignment="1">
      <alignment horizontal="center" vertical="center"/>
    </xf>
    <xf numFmtId="0" fontId="3" fillId="0" borderId="9" xfId="2" applyFont="1" applyBorder="1" applyAlignment="1">
      <alignment horizontal="center" vertical="center"/>
    </xf>
    <xf numFmtId="0" fontId="3" fillId="0" borderId="18" xfId="2" applyFont="1" applyBorder="1" applyAlignment="1">
      <alignment horizontal="center" vertical="center"/>
    </xf>
    <xf numFmtId="0" fontId="3" fillId="5" borderId="28" xfId="2" applyFont="1" applyFill="1" applyBorder="1" applyAlignment="1">
      <alignment horizontal="center" vertical="center"/>
    </xf>
    <xf numFmtId="0" fontId="3" fillId="5" borderId="29" xfId="2" applyFont="1" applyFill="1" applyBorder="1" applyAlignment="1">
      <alignment horizontal="center" vertical="center"/>
    </xf>
    <xf numFmtId="0" fontId="3" fillId="5" borderId="30" xfId="2" applyFont="1" applyFill="1" applyBorder="1" applyAlignment="1">
      <alignment horizontal="center" vertical="center"/>
    </xf>
    <xf numFmtId="0" fontId="3" fillId="2" borderId="17" xfId="2" applyFont="1" applyFill="1" applyBorder="1" applyAlignment="1">
      <alignment horizontal="center" vertical="center"/>
    </xf>
    <xf numFmtId="0" fontId="3" fillId="2" borderId="20" xfId="2" applyFont="1" applyFill="1" applyBorder="1" applyAlignment="1">
      <alignment horizontal="center" vertical="center"/>
    </xf>
    <xf numFmtId="0" fontId="3" fillId="2" borderId="21" xfId="2" applyFont="1" applyFill="1" applyBorder="1" applyAlignment="1">
      <alignment horizontal="center" vertical="center"/>
    </xf>
    <xf numFmtId="0" fontId="3" fillId="2" borderId="4" xfId="2" applyFont="1" applyFill="1" applyBorder="1" applyAlignment="1">
      <alignment horizontal="center" vertical="center" wrapText="1"/>
    </xf>
    <xf numFmtId="0" fontId="3" fillId="2" borderId="12" xfId="2" applyFont="1" applyFill="1" applyBorder="1" applyAlignment="1">
      <alignment horizontal="center" vertical="center"/>
    </xf>
    <xf numFmtId="0" fontId="3" fillId="2" borderId="5" xfId="2" applyFont="1" applyFill="1" applyBorder="1" applyAlignment="1">
      <alignment horizontal="center" vertical="center"/>
    </xf>
    <xf numFmtId="0" fontId="3" fillId="2" borderId="6" xfId="2" applyFont="1" applyFill="1" applyBorder="1" applyAlignment="1">
      <alignment horizontal="center" vertical="center"/>
    </xf>
    <xf numFmtId="0" fontId="3" fillId="2" borderId="7" xfId="2" applyFont="1" applyFill="1" applyBorder="1" applyAlignment="1">
      <alignment horizontal="center" vertical="center"/>
    </xf>
    <xf numFmtId="0" fontId="3" fillId="2" borderId="13" xfId="2" applyFont="1" applyFill="1" applyBorder="1" applyAlignment="1">
      <alignment horizontal="center" vertical="center"/>
    </xf>
    <xf numFmtId="0" fontId="3" fillId="2" borderId="14" xfId="2" applyFont="1" applyFill="1" applyBorder="1" applyAlignment="1">
      <alignment horizontal="center" vertical="center"/>
    </xf>
    <xf numFmtId="0" fontId="3" fillId="2" borderId="15" xfId="2" applyFont="1" applyFill="1" applyBorder="1" applyAlignment="1">
      <alignment horizontal="center" vertical="center"/>
    </xf>
    <xf numFmtId="0" fontId="3" fillId="2" borderId="4" xfId="2" applyFont="1" applyFill="1" applyBorder="1" applyAlignment="1">
      <alignment horizontal="center" vertical="center"/>
    </xf>
    <xf numFmtId="0" fontId="3" fillId="2" borderId="8" xfId="2" applyFont="1" applyFill="1" applyBorder="1" applyAlignment="1">
      <alignment horizontal="center" vertical="center"/>
    </xf>
    <xf numFmtId="0" fontId="3" fillId="2" borderId="16" xfId="2" applyFont="1" applyFill="1" applyBorder="1" applyAlignment="1">
      <alignment horizontal="center" vertical="center"/>
    </xf>
    <xf numFmtId="0" fontId="3" fillId="2" borderId="22" xfId="2" applyFont="1" applyFill="1" applyBorder="1" applyAlignment="1">
      <alignment horizontal="center" vertical="center"/>
    </xf>
    <xf numFmtId="0" fontId="6" fillId="0" borderId="1" xfId="2" applyFont="1" applyBorder="1" applyAlignment="1">
      <alignment horizontal="center" vertical="center"/>
    </xf>
    <xf numFmtId="0" fontId="6" fillId="0" borderId="9" xfId="2" applyFont="1" applyBorder="1" applyAlignment="1">
      <alignment horizontal="center" vertical="center"/>
    </xf>
    <xf numFmtId="0" fontId="6" fillId="0" borderId="18" xfId="2" applyFont="1" applyBorder="1" applyAlignment="1">
      <alignment horizontal="center" vertical="center"/>
    </xf>
    <xf numFmtId="0" fontId="3" fillId="2" borderId="2" xfId="2" applyFont="1" applyFill="1" applyBorder="1" applyAlignment="1">
      <alignment horizontal="center" vertical="center"/>
    </xf>
    <xf numFmtId="0" fontId="3" fillId="2" borderId="10" xfId="2" applyFont="1" applyFill="1" applyBorder="1" applyAlignment="1">
      <alignment horizontal="center" vertical="center"/>
    </xf>
    <xf numFmtId="0" fontId="3" fillId="2" borderId="19" xfId="2" applyFont="1" applyFill="1" applyBorder="1" applyAlignment="1">
      <alignment horizontal="center" vertical="center"/>
    </xf>
    <xf numFmtId="0" fontId="3" fillId="2" borderId="3" xfId="2" applyFont="1" applyFill="1" applyBorder="1" applyAlignment="1">
      <alignment horizontal="center" vertical="center"/>
    </xf>
    <xf numFmtId="0" fontId="3" fillId="2" borderId="11" xfId="2" applyFont="1" applyFill="1" applyBorder="1" applyAlignment="1">
      <alignment horizontal="center" vertical="center"/>
    </xf>
    <xf numFmtId="0" fontId="3" fillId="2" borderId="3" xfId="2" applyFont="1" applyFill="1" applyBorder="1" applyAlignment="1">
      <alignment horizontal="center" vertical="center" wrapText="1"/>
    </xf>
  </cellXfs>
  <cellStyles count="3">
    <cellStyle name="Comma [0]" xfId="1" builtinId="6"/>
    <cellStyle name="Normal" xfId="0" builtinId="0"/>
    <cellStyle name="표준 2" xfId="2" xr:uid="{0E2808DC-D957-4E03-B106-4F98BA87ECE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8B4F8-00A4-4793-8258-54B3E71C192D}">
  <dimension ref="B2:Z32"/>
  <sheetViews>
    <sheetView showGridLines="0" tabSelected="1" topLeftCell="B1" zoomScaleNormal="100" workbookViewId="0">
      <selection activeCell="T10" sqref="T10"/>
    </sheetView>
  </sheetViews>
  <sheetFormatPr defaultRowHeight="13.5"/>
  <cols>
    <col min="9" max="14" width="9.375" customWidth="1"/>
    <col min="17" max="17" width="0" hidden="1" customWidth="1"/>
    <col min="19" max="19" width="10.5" customWidth="1"/>
    <col min="20" max="20" width="10" bestFit="1" customWidth="1"/>
    <col min="21" max="21" width="11.75" customWidth="1"/>
    <col min="22" max="22" width="11.25" customWidth="1"/>
    <col min="23" max="23" width="13.25" customWidth="1"/>
    <col min="24" max="24" width="12.25" bestFit="1" customWidth="1"/>
    <col min="25" max="25" width="14.25" customWidth="1"/>
  </cols>
  <sheetData>
    <row r="2" spans="2:26" s="3" customFormat="1" ht="14.25" thickBot="1">
      <c r="B2" s="1"/>
      <c r="C2" s="2" t="s">
        <v>0</v>
      </c>
      <c r="R2" s="4"/>
    </row>
    <row r="3" spans="2:26" s="3" customFormat="1" ht="13.5" customHeight="1">
      <c r="B3" s="71" t="s">
        <v>1</v>
      </c>
      <c r="C3" s="74" t="s">
        <v>2</v>
      </c>
      <c r="D3" s="77" t="s">
        <v>3</v>
      </c>
      <c r="E3" s="79" t="s">
        <v>4</v>
      </c>
      <c r="F3" s="77" t="s">
        <v>5</v>
      </c>
      <c r="G3" s="67" t="s">
        <v>6</v>
      </c>
      <c r="H3" s="59" t="s">
        <v>7</v>
      </c>
      <c r="I3" s="61" t="s">
        <v>8</v>
      </c>
      <c r="J3" s="62"/>
      <c r="K3" s="62"/>
      <c r="L3" s="62"/>
      <c r="M3" s="62"/>
      <c r="N3" s="62"/>
      <c r="O3" s="62"/>
      <c r="P3" s="62"/>
      <c r="Q3" s="63"/>
      <c r="R3" s="67" t="s">
        <v>9</v>
      </c>
      <c r="S3" s="67"/>
      <c r="T3" s="67"/>
      <c r="U3" s="67"/>
      <c r="V3" s="67"/>
      <c r="W3" s="67"/>
      <c r="X3" s="67"/>
      <c r="Y3" s="67"/>
      <c r="Z3" s="68" t="s">
        <v>10</v>
      </c>
    </row>
    <row r="4" spans="2:26" s="3" customFormat="1">
      <c r="B4" s="72"/>
      <c r="C4" s="75"/>
      <c r="D4" s="78"/>
      <c r="E4" s="78"/>
      <c r="F4" s="78"/>
      <c r="G4" s="60"/>
      <c r="H4" s="60"/>
      <c r="I4" s="64"/>
      <c r="J4" s="65"/>
      <c r="K4" s="65"/>
      <c r="L4" s="65"/>
      <c r="M4" s="65"/>
      <c r="N4" s="65"/>
      <c r="O4" s="65"/>
      <c r="P4" s="65"/>
      <c r="Q4" s="66"/>
      <c r="R4" s="60" t="s">
        <v>11</v>
      </c>
      <c r="S4" s="60"/>
      <c r="T4" s="60" t="s">
        <v>12</v>
      </c>
      <c r="U4" s="60"/>
      <c r="V4" s="60" t="s">
        <v>13</v>
      </c>
      <c r="W4" s="60"/>
      <c r="X4" s="60" t="s">
        <v>14</v>
      </c>
      <c r="Y4" s="60"/>
      <c r="Z4" s="69"/>
    </row>
    <row r="5" spans="2:26" s="3" customFormat="1">
      <c r="B5" s="72"/>
      <c r="C5" s="75"/>
      <c r="D5" s="78"/>
      <c r="E5" s="78"/>
      <c r="F5" s="78"/>
      <c r="G5" s="60"/>
      <c r="H5" s="60"/>
      <c r="I5" s="56" t="s">
        <v>15</v>
      </c>
      <c r="J5" s="56" t="s">
        <v>16</v>
      </c>
      <c r="K5" s="56" t="s">
        <v>17</v>
      </c>
      <c r="L5" s="56" t="s">
        <v>18</v>
      </c>
      <c r="M5" s="56" t="s">
        <v>19</v>
      </c>
      <c r="N5" s="56" t="s">
        <v>20</v>
      </c>
      <c r="O5" s="56" t="s">
        <v>21</v>
      </c>
      <c r="P5" s="56" t="s">
        <v>22</v>
      </c>
      <c r="Q5" s="56" t="s">
        <v>23</v>
      </c>
      <c r="R5" s="5" t="s">
        <v>24</v>
      </c>
      <c r="S5" s="5" t="s">
        <v>25</v>
      </c>
      <c r="T5" s="5" t="s">
        <v>24</v>
      </c>
      <c r="U5" s="5" t="s">
        <v>25</v>
      </c>
      <c r="V5" s="5" t="s">
        <v>24</v>
      </c>
      <c r="W5" s="5" t="s">
        <v>25</v>
      </c>
      <c r="X5" s="5" t="s">
        <v>24</v>
      </c>
      <c r="Y5" s="5" t="s">
        <v>25</v>
      </c>
      <c r="Z5" s="69"/>
    </row>
    <row r="6" spans="2:26" s="3" customFormat="1" ht="14.25" thickBot="1">
      <c r="B6" s="73"/>
      <c r="C6" s="76"/>
      <c r="D6" s="57"/>
      <c r="E6" s="57"/>
      <c r="F6" s="57"/>
      <c r="G6" s="58"/>
      <c r="H6" s="58"/>
      <c r="I6" s="57"/>
      <c r="J6" s="57"/>
      <c r="K6" s="57"/>
      <c r="L6" s="57"/>
      <c r="M6" s="57"/>
      <c r="N6" s="57"/>
      <c r="O6" s="57"/>
      <c r="P6" s="57"/>
      <c r="Q6" s="57"/>
      <c r="R6" s="58">
        <v>3600</v>
      </c>
      <c r="S6" s="58"/>
      <c r="T6" s="58">
        <v>20</v>
      </c>
      <c r="U6" s="58"/>
      <c r="V6" s="58">
        <v>7</v>
      </c>
      <c r="W6" s="58"/>
      <c r="X6" s="58">
        <v>29</v>
      </c>
      <c r="Y6" s="58"/>
      <c r="Z6" s="70"/>
    </row>
    <row r="7" spans="2:26" s="1" customFormat="1">
      <c r="B7" s="51" t="s">
        <v>26</v>
      </c>
      <c r="C7" s="6" t="s">
        <v>27</v>
      </c>
      <c r="D7" s="19" t="s">
        <v>37</v>
      </c>
      <c r="E7" s="20" t="s">
        <v>57</v>
      </c>
      <c r="F7" s="7" t="s">
        <v>29</v>
      </c>
      <c r="G7" s="7">
        <v>67</v>
      </c>
      <c r="H7" s="8">
        <v>20.3</v>
      </c>
      <c r="I7" s="7" t="s">
        <v>30</v>
      </c>
      <c r="J7" s="7" t="s">
        <v>30</v>
      </c>
      <c r="K7" s="7" t="s">
        <v>30</v>
      </c>
      <c r="L7" s="7" t="s">
        <v>31</v>
      </c>
      <c r="M7" s="7" t="s">
        <v>31</v>
      </c>
      <c r="N7" s="7"/>
      <c r="O7" s="7"/>
      <c r="P7" s="7"/>
      <c r="Q7" s="7"/>
      <c r="R7" s="9">
        <f>$R$6/H7*6</f>
        <v>1064.039408866995</v>
      </c>
      <c r="S7" s="9">
        <f>R7*G7</f>
        <v>71290.640394088667</v>
      </c>
      <c r="T7" s="9">
        <f>R7*$T$6</f>
        <v>21280.788177339899</v>
      </c>
      <c r="U7" s="9">
        <f>S7*$T$6</f>
        <v>1425812.8078817734</v>
      </c>
      <c r="V7" s="9">
        <f>T7*$V$6</f>
        <v>148965.5172413793</v>
      </c>
      <c r="W7" s="9">
        <f>U7*$V$6</f>
        <v>9980689.6551724151</v>
      </c>
      <c r="X7" s="48">
        <f>T7*$X$6</f>
        <v>617142.85714285704</v>
      </c>
      <c r="Y7" s="48">
        <f>U7*$X$6</f>
        <v>41348571.428571433</v>
      </c>
      <c r="Z7" s="10"/>
    </row>
    <row r="8" spans="2:26" s="1" customFormat="1" ht="17.45" customHeight="1">
      <c r="B8" s="51"/>
      <c r="C8" s="11" t="s">
        <v>32</v>
      </c>
      <c r="D8" s="19" t="s">
        <v>37</v>
      </c>
      <c r="E8" s="20" t="s">
        <v>57</v>
      </c>
      <c r="F8" s="13" t="s">
        <v>29</v>
      </c>
      <c r="G8" s="13">
        <v>67</v>
      </c>
      <c r="H8" s="14">
        <v>15.5</v>
      </c>
      <c r="I8" s="13" t="s">
        <v>30</v>
      </c>
      <c r="J8" s="13" t="s">
        <v>30</v>
      </c>
      <c r="K8" s="13" t="s">
        <v>30</v>
      </c>
      <c r="L8" s="13" t="s">
        <v>33</v>
      </c>
      <c r="M8" s="13" t="s">
        <v>33</v>
      </c>
      <c r="N8" s="13"/>
      <c r="O8" s="13"/>
      <c r="P8" s="13"/>
      <c r="Q8" s="13"/>
      <c r="R8" s="9">
        <f>$R$6/H8*6</f>
        <v>1393.5483870967741</v>
      </c>
      <c r="S8" s="9">
        <f t="shared" ref="S8:S21" si="0">R8*G8</f>
        <v>93367.741935483864</v>
      </c>
      <c r="T8" s="9">
        <f t="shared" ref="T8:T21" si="1">R8*$T$6</f>
        <v>27870.967741935485</v>
      </c>
      <c r="U8" s="9">
        <f t="shared" ref="U8:U21" si="2">S8*$T$6</f>
        <v>1867354.8387096773</v>
      </c>
      <c r="V8" s="9">
        <f t="shared" ref="V8:V21" si="3">T8*$V$6</f>
        <v>195096.77419354839</v>
      </c>
      <c r="W8" s="9">
        <f t="shared" ref="W8:W21" si="4">U8*$V$6</f>
        <v>13071483.870967742</v>
      </c>
      <c r="X8" s="48">
        <f t="shared" ref="X8:X21" si="5">T8*$X$6</f>
        <v>808258.06451612909</v>
      </c>
      <c r="Y8" s="48">
        <f t="shared" ref="Y8:Y21" si="6">U8*$X$6</f>
        <v>54153290.322580643</v>
      </c>
      <c r="Z8" s="17"/>
    </row>
    <row r="9" spans="2:26" s="1" customFormat="1" ht="17.45" customHeight="1">
      <c r="B9" s="51"/>
      <c r="C9" s="11" t="s">
        <v>34</v>
      </c>
      <c r="D9" s="19" t="s">
        <v>37</v>
      </c>
      <c r="E9" s="20" t="s">
        <v>57</v>
      </c>
      <c r="F9" s="13" t="s">
        <v>29</v>
      </c>
      <c r="G9" s="13">
        <v>67</v>
      </c>
      <c r="H9" s="14">
        <v>26.6</v>
      </c>
      <c r="I9" s="13" t="s">
        <v>30</v>
      </c>
      <c r="J9" s="13" t="s">
        <v>30</v>
      </c>
      <c r="K9" s="13" t="s">
        <v>30</v>
      </c>
      <c r="L9" s="13" t="s">
        <v>33</v>
      </c>
      <c r="M9" s="13" t="s">
        <v>35</v>
      </c>
      <c r="N9" s="13"/>
      <c r="O9" s="13"/>
      <c r="P9" s="13"/>
      <c r="Q9" s="13"/>
      <c r="R9" s="9">
        <f>$R$6/H9*6</f>
        <v>812.03007518796994</v>
      </c>
      <c r="S9" s="9">
        <f t="shared" si="0"/>
        <v>54406.015037593985</v>
      </c>
      <c r="T9" s="9">
        <f t="shared" si="1"/>
        <v>16240.601503759399</v>
      </c>
      <c r="U9" s="9">
        <f t="shared" si="2"/>
        <v>1088120.3007518798</v>
      </c>
      <c r="V9" s="9">
        <f t="shared" si="3"/>
        <v>113684.21052631579</v>
      </c>
      <c r="W9" s="9">
        <f t="shared" si="4"/>
        <v>7616842.1052631587</v>
      </c>
      <c r="X9" s="48">
        <f t="shared" si="5"/>
        <v>470977.44360902259</v>
      </c>
      <c r="Y9" s="48">
        <f t="shared" si="6"/>
        <v>31555488.721804515</v>
      </c>
      <c r="Z9" s="17"/>
    </row>
    <row r="10" spans="2:26" s="1" customFormat="1" ht="17.45" customHeight="1">
      <c r="B10" s="51"/>
      <c r="C10" s="11" t="s">
        <v>36</v>
      </c>
      <c r="D10" s="19" t="s">
        <v>37</v>
      </c>
      <c r="E10" s="20" t="s">
        <v>57</v>
      </c>
      <c r="F10" s="13" t="s">
        <v>29</v>
      </c>
      <c r="G10" s="13">
        <v>67</v>
      </c>
      <c r="H10" s="14">
        <v>38.299999999999997</v>
      </c>
      <c r="I10" s="13" t="s">
        <v>38</v>
      </c>
      <c r="J10" s="13" t="s">
        <v>38</v>
      </c>
      <c r="K10" s="13" t="s">
        <v>39</v>
      </c>
      <c r="L10" s="13" t="s">
        <v>35</v>
      </c>
      <c r="M10" s="13"/>
      <c r="N10" s="13"/>
      <c r="O10" s="13"/>
      <c r="P10" s="13"/>
      <c r="Q10" s="13"/>
      <c r="R10" s="9">
        <f>$R$6/H10*6</f>
        <v>563.9686684073107</v>
      </c>
      <c r="S10" s="9">
        <f t="shared" si="0"/>
        <v>37785.900783289821</v>
      </c>
      <c r="T10" s="9">
        <f t="shared" si="1"/>
        <v>11279.373368146214</v>
      </c>
      <c r="U10" s="9">
        <f t="shared" si="2"/>
        <v>755718.01566579635</v>
      </c>
      <c r="V10" s="9">
        <f t="shared" si="3"/>
        <v>78955.613577023498</v>
      </c>
      <c r="W10" s="9">
        <f t="shared" si="4"/>
        <v>5290026.1096605742</v>
      </c>
      <c r="X10" s="48">
        <f t="shared" si="5"/>
        <v>327101.82767624024</v>
      </c>
      <c r="Y10" s="48">
        <f t="shared" si="6"/>
        <v>21915822.454308093</v>
      </c>
      <c r="Z10" s="17"/>
    </row>
    <row r="11" spans="2:26" s="1" customFormat="1" ht="17.45" customHeight="1">
      <c r="B11" s="51"/>
      <c r="C11" s="11" t="s">
        <v>40</v>
      </c>
      <c r="D11" s="19" t="s">
        <v>37</v>
      </c>
      <c r="E11" s="20" t="s">
        <v>57</v>
      </c>
      <c r="F11" s="13" t="s">
        <v>29</v>
      </c>
      <c r="G11" s="13">
        <v>67</v>
      </c>
      <c r="H11" s="14">
        <v>55.7</v>
      </c>
      <c r="I11" s="13" t="s">
        <v>38</v>
      </c>
      <c r="J11" s="13" t="s">
        <v>38</v>
      </c>
      <c r="K11" s="13" t="s">
        <v>39</v>
      </c>
      <c r="L11" s="13" t="s">
        <v>35</v>
      </c>
      <c r="M11" s="13"/>
      <c r="N11" s="13"/>
      <c r="O11" s="13"/>
      <c r="P11" s="13"/>
      <c r="Q11" s="13"/>
      <c r="R11" s="9">
        <f>$R$6/H11*6</f>
        <v>387.79174147217236</v>
      </c>
      <c r="S11" s="9">
        <f t="shared" si="0"/>
        <v>25982.046678635546</v>
      </c>
      <c r="T11" s="9">
        <f t="shared" si="1"/>
        <v>7755.8348294434472</v>
      </c>
      <c r="U11" s="9">
        <f t="shared" si="2"/>
        <v>519640.93357271096</v>
      </c>
      <c r="V11" s="9">
        <f t="shared" si="3"/>
        <v>54290.843806104131</v>
      </c>
      <c r="W11" s="9">
        <f t="shared" si="4"/>
        <v>3637486.5350089767</v>
      </c>
      <c r="X11" s="48">
        <f t="shared" si="5"/>
        <v>224919.21005385998</v>
      </c>
      <c r="Y11" s="48">
        <f t="shared" si="6"/>
        <v>15069587.073608618</v>
      </c>
      <c r="Z11" s="17"/>
    </row>
    <row r="12" spans="2:26" s="1" customFormat="1" ht="17.45" customHeight="1">
      <c r="B12" s="51"/>
      <c r="C12" s="11" t="s">
        <v>42</v>
      </c>
      <c r="D12" s="19" t="s">
        <v>41</v>
      </c>
      <c r="E12" s="20" t="s">
        <v>57</v>
      </c>
      <c r="F12" s="13" t="s">
        <v>29</v>
      </c>
      <c r="G12" s="13">
        <v>236</v>
      </c>
      <c r="H12" s="14">
        <v>21.3</v>
      </c>
      <c r="I12" s="13" t="s">
        <v>38</v>
      </c>
      <c r="J12" s="13" t="s">
        <v>38</v>
      </c>
      <c r="K12" s="13" t="s">
        <v>39</v>
      </c>
      <c r="L12" s="13" t="s">
        <v>35</v>
      </c>
      <c r="M12" s="13"/>
      <c r="N12" s="13"/>
      <c r="O12" s="13"/>
      <c r="P12" s="13"/>
      <c r="Q12" s="13"/>
      <c r="R12" s="9">
        <f>$R$6/H12</f>
        <v>169.01408450704224</v>
      </c>
      <c r="S12" s="9">
        <f t="shared" si="0"/>
        <v>39887.32394366197</v>
      </c>
      <c r="T12" s="9">
        <f t="shared" si="1"/>
        <v>3380.2816901408451</v>
      </c>
      <c r="U12" s="9">
        <f t="shared" si="2"/>
        <v>797746.47887323936</v>
      </c>
      <c r="V12" s="9">
        <f t="shared" si="3"/>
        <v>23661.971830985916</v>
      </c>
      <c r="W12" s="9">
        <f t="shared" si="4"/>
        <v>5584225.3521126751</v>
      </c>
      <c r="X12" s="48">
        <f t="shared" si="5"/>
        <v>98028.169014084502</v>
      </c>
      <c r="Y12" s="48">
        <f t="shared" si="6"/>
        <v>23134647.887323942</v>
      </c>
      <c r="Z12" s="17"/>
    </row>
    <row r="13" spans="2:26" s="1" customFormat="1" ht="17.45" customHeight="1">
      <c r="B13" s="51"/>
      <c r="C13" s="11" t="s">
        <v>43</v>
      </c>
      <c r="D13" s="19" t="s">
        <v>41</v>
      </c>
      <c r="E13" s="20" t="s">
        <v>57</v>
      </c>
      <c r="F13" s="13" t="s">
        <v>29</v>
      </c>
      <c r="G13" s="13">
        <v>404</v>
      </c>
      <c r="H13" s="14">
        <f>3600/213</f>
        <v>16.901408450704224</v>
      </c>
      <c r="I13" s="13" t="s">
        <v>38</v>
      </c>
      <c r="J13" s="13" t="s">
        <v>38</v>
      </c>
      <c r="K13" s="13" t="s">
        <v>39</v>
      </c>
      <c r="L13" s="13" t="s">
        <v>35</v>
      </c>
      <c r="M13" s="13"/>
      <c r="N13" s="13"/>
      <c r="O13" s="13"/>
      <c r="P13" s="13"/>
      <c r="Q13" s="13"/>
      <c r="R13" s="9">
        <f>$R$6/H13</f>
        <v>213.00000000000003</v>
      </c>
      <c r="S13" s="9">
        <f t="shared" si="0"/>
        <v>86052.000000000015</v>
      </c>
      <c r="T13" s="9">
        <f t="shared" si="1"/>
        <v>4260.0000000000009</v>
      </c>
      <c r="U13" s="9">
        <f t="shared" si="2"/>
        <v>1721040.0000000002</v>
      </c>
      <c r="V13" s="9">
        <f t="shared" si="3"/>
        <v>29820.000000000007</v>
      </c>
      <c r="W13" s="9">
        <f t="shared" si="4"/>
        <v>12047280.000000002</v>
      </c>
      <c r="X13" s="48">
        <f t="shared" si="5"/>
        <v>123540.00000000003</v>
      </c>
      <c r="Y13" s="48">
        <f t="shared" si="6"/>
        <v>49910160.000000007</v>
      </c>
      <c r="Z13" s="17"/>
    </row>
    <row r="14" spans="2:26" s="1" customFormat="1" ht="17.45" customHeight="1">
      <c r="B14" s="51"/>
      <c r="C14" s="11" t="s">
        <v>44</v>
      </c>
      <c r="D14" s="19" t="s">
        <v>45</v>
      </c>
      <c r="E14" s="20" t="s">
        <v>57</v>
      </c>
      <c r="F14" s="13" t="s">
        <v>29</v>
      </c>
      <c r="G14" s="13">
        <v>106</v>
      </c>
      <c r="H14" s="14">
        <v>156</v>
      </c>
      <c r="I14" s="13" t="s">
        <v>38</v>
      </c>
      <c r="J14" s="13" t="s">
        <v>38</v>
      </c>
      <c r="K14" s="13" t="s">
        <v>39</v>
      </c>
      <c r="L14" s="13" t="s">
        <v>35</v>
      </c>
      <c r="M14" s="13"/>
      <c r="N14" s="13"/>
      <c r="O14" s="13"/>
      <c r="P14" s="13"/>
      <c r="Q14" s="13"/>
      <c r="R14" s="9">
        <v>171</v>
      </c>
      <c r="S14" s="9">
        <f t="shared" si="0"/>
        <v>18126</v>
      </c>
      <c r="T14" s="9">
        <f t="shared" si="1"/>
        <v>3420</v>
      </c>
      <c r="U14" s="9">
        <f t="shared" si="2"/>
        <v>362520</v>
      </c>
      <c r="V14" s="9">
        <f t="shared" si="3"/>
        <v>23940</v>
      </c>
      <c r="W14" s="9">
        <f t="shared" si="4"/>
        <v>2537640</v>
      </c>
      <c r="X14" s="48">
        <f t="shared" si="5"/>
        <v>99180</v>
      </c>
      <c r="Y14" s="48">
        <f t="shared" si="6"/>
        <v>10513080</v>
      </c>
      <c r="Z14" s="17"/>
    </row>
    <row r="15" spans="2:26" s="1" customFormat="1" ht="17.45" customHeight="1">
      <c r="B15" s="51"/>
      <c r="C15" s="11" t="s">
        <v>46</v>
      </c>
      <c r="D15" s="12" t="s">
        <v>28</v>
      </c>
      <c r="E15" s="20" t="s">
        <v>57</v>
      </c>
      <c r="F15" s="13" t="s">
        <v>29</v>
      </c>
      <c r="G15" s="13">
        <v>132</v>
      </c>
      <c r="H15" s="14">
        <v>21.9</v>
      </c>
      <c r="I15" s="13" t="s">
        <v>38</v>
      </c>
      <c r="J15" s="13" t="s">
        <v>38</v>
      </c>
      <c r="K15" s="13" t="s">
        <v>39</v>
      </c>
      <c r="L15" s="13" t="s">
        <v>47</v>
      </c>
      <c r="M15" s="13"/>
      <c r="N15" s="13"/>
      <c r="O15" s="13"/>
      <c r="P15" s="13"/>
      <c r="Q15" s="13"/>
      <c r="R15" s="9">
        <f>$R$6/H15*4</f>
        <v>657.53424657534254</v>
      </c>
      <c r="S15" s="9">
        <f t="shared" si="0"/>
        <v>86794.520547945212</v>
      </c>
      <c r="T15" s="9">
        <f t="shared" si="1"/>
        <v>13150.68493150685</v>
      </c>
      <c r="U15" s="9">
        <f t="shared" si="2"/>
        <v>1735890.4109589043</v>
      </c>
      <c r="V15" s="9">
        <f t="shared" si="3"/>
        <v>92054.794520547948</v>
      </c>
      <c r="W15" s="9">
        <f t="shared" si="4"/>
        <v>12151232.87671233</v>
      </c>
      <c r="X15" s="48">
        <f t="shared" si="5"/>
        <v>381369.86301369866</v>
      </c>
      <c r="Y15" s="48">
        <f t="shared" si="6"/>
        <v>50340821.917808227</v>
      </c>
      <c r="Z15" s="17"/>
    </row>
    <row r="16" spans="2:26" s="1" customFormat="1" ht="17.45" customHeight="1">
      <c r="B16" s="51"/>
      <c r="C16" s="11" t="s">
        <v>48</v>
      </c>
      <c r="D16" s="12" t="s">
        <v>28</v>
      </c>
      <c r="E16" s="20" t="s">
        <v>57</v>
      </c>
      <c r="F16" s="13" t="s">
        <v>29</v>
      </c>
      <c r="G16" s="13">
        <v>152</v>
      </c>
      <c r="H16" s="14">
        <v>27</v>
      </c>
      <c r="I16" s="13" t="s">
        <v>79</v>
      </c>
      <c r="J16" s="13" t="s">
        <v>38</v>
      </c>
      <c r="K16" s="13" t="s">
        <v>39</v>
      </c>
      <c r="L16" s="13" t="s">
        <v>47</v>
      </c>
      <c r="M16" s="13"/>
      <c r="N16" s="13"/>
      <c r="O16" s="13"/>
      <c r="P16" s="13"/>
      <c r="Q16" s="13"/>
      <c r="R16" s="9">
        <f>$R$6/H16*4</f>
        <v>533.33333333333337</v>
      </c>
      <c r="S16" s="9">
        <f t="shared" si="0"/>
        <v>81066.666666666672</v>
      </c>
      <c r="T16" s="9">
        <f t="shared" si="1"/>
        <v>10666.666666666668</v>
      </c>
      <c r="U16" s="9">
        <f t="shared" si="2"/>
        <v>1621333.3333333335</v>
      </c>
      <c r="V16" s="9">
        <f t="shared" si="3"/>
        <v>74666.666666666672</v>
      </c>
      <c r="W16" s="9">
        <f t="shared" si="4"/>
        <v>11349333.333333334</v>
      </c>
      <c r="X16" s="48">
        <f t="shared" si="5"/>
        <v>309333.33333333337</v>
      </c>
      <c r="Y16" s="48">
        <f t="shared" si="6"/>
        <v>47018666.666666672</v>
      </c>
      <c r="Z16" s="17"/>
    </row>
    <row r="17" spans="2:26" s="1" customFormat="1" ht="17.45" customHeight="1">
      <c r="B17" s="51"/>
      <c r="C17" s="11" t="s">
        <v>49</v>
      </c>
      <c r="D17" s="19" t="s">
        <v>41</v>
      </c>
      <c r="E17" s="20" t="s">
        <v>57</v>
      </c>
      <c r="F17" s="13" t="s">
        <v>29</v>
      </c>
      <c r="G17" s="13">
        <v>205</v>
      </c>
      <c r="H17" s="14">
        <v>17.2</v>
      </c>
      <c r="I17" s="13" t="s">
        <v>50</v>
      </c>
      <c r="J17" s="13" t="s">
        <v>50</v>
      </c>
      <c r="K17" s="13" t="s">
        <v>51</v>
      </c>
      <c r="L17" s="13" t="s">
        <v>47</v>
      </c>
      <c r="M17" s="13"/>
      <c r="N17" s="13"/>
      <c r="O17" s="13"/>
      <c r="P17" s="13"/>
      <c r="Q17" s="13"/>
      <c r="R17" s="9">
        <f>$R$6/H17*1</f>
        <v>209.30232558139537</v>
      </c>
      <c r="S17" s="9">
        <f t="shared" si="0"/>
        <v>42906.976744186053</v>
      </c>
      <c r="T17" s="9">
        <f t="shared" si="1"/>
        <v>4186.0465116279074</v>
      </c>
      <c r="U17" s="9">
        <f t="shared" si="2"/>
        <v>858139.53488372103</v>
      </c>
      <c r="V17" s="9">
        <f t="shared" si="3"/>
        <v>29302.325581395351</v>
      </c>
      <c r="W17" s="9">
        <f t="shared" si="4"/>
        <v>6006976.7441860475</v>
      </c>
      <c r="X17" s="48">
        <f t="shared" si="5"/>
        <v>121395.34883720931</v>
      </c>
      <c r="Y17" s="48">
        <f t="shared" si="6"/>
        <v>24886046.511627909</v>
      </c>
      <c r="Z17" s="17"/>
    </row>
    <row r="18" spans="2:26" s="1" customFormat="1" ht="17.45" customHeight="1">
      <c r="B18" s="51"/>
      <c r="C18" s="11" t="s">
        <v>52</v>
      </c>
      <c r="D18" s="13" t="s">
        <v>74</v>
      </c>
      <c r="E18" s="20" t="s">
        <v>57</v>
      </c>
      <c r="F18" s="13" t="s">
        <v>29</v>
      </c>
      <c r="G18" s="13">
        <v>167</v>
      </c>
      <c r="H18" s="14">
        <v>25.7</v>
      </c>
      <c r="I18" s="13" t="s">
        <v>80</v>
      </c>
      <c r="J18" s="13" t="s">
        <v>39</v>
      </c>
      <c r="K18" s="13" t="s">
        <v>53</v>
      </c>
      <c r="L18" s="13" t="s">
        <v>35</v>
      </c>
      <c r="M18" s="13"/>
      <c r="N18" s="13"/>
      <c r="O18" s="13"/>
      <c r="P18" s="13"/>
      <c r="Q18" s="13"/>
      <c r="R18" s="9">
        <f>$R$6/H18*1</f>
        <v>140.07782101167317</v>
      </c>
      <c r="S18" s="9">
        <f t="shared" si="0"/>
        <v>23392.996108949417</v>
      </c>
      <c r="T18" s="9">
        <f t="shared" si="1"/>
        <v>2801.5564202334635</v>
      </c>
      <c r="U18" s="9">
        <f t="shared" si="2"/>
        <v>467859.92217898834</v>
      </c>
      <c r="V18" s="9">
        <f t="shared" si="3"/>
        <v>19610.894941634244</v>
      </c>
      <c r="W18" s="9">
        <f t="shared" si="4"/>
        <v>3275019.4552529184</v>
      </c>
      <c r="X18" s="48">
        <f t="shared" si="5"/>
        <v>81245.13618677044</v>
      </c>
      <c r="Y18" s="48">
        <f t="shared" si="6"/>
        <v>13567937.743190661</v>
      </c>
      <c r="Z18" s="17"/>
    </row>
    <row r="19" spans="2:26" s="1" customFormat="1" ht="17.45" customHeight="1">
      <c r="B19" s="51"/>
      <c r="C19" s="11" t="s">
        <v>54</v>
      </c>
      <c r="D19" s="13" t="s">
        <v>78</v>
      </c>
      <c r="E19" s="20" t="s">
        <v>57</v>
      </c>
      <c r="F19" s="13" t="s">
        <v>29</v>
      </c>
      <c r="G19" s="13">
        <v>66</v>
      </c>
      <c r="H19" s="14">
        <v>41.3</v>
      </c>
      <c r="I19" s="13" t="s">
        <v>39</v>
      </c>
      <c r="J19" s="13" t="s">
        <v>39</v>
      </c>
      <c r="K19" s="13" t="s">
        <v>53</v>
      </c>
      <c r="L19" s="13" t="s">
        <v>35</v>
      </c>
      <c r="M19" s="13"/>
      <c r="N19" s="13"/>
      <c r="O19" s="13"/>
      <c r="P19" s="13"/>
      <c r="Q19" s="13"/>
      <c r="R19" s="9">
        <f>$R$6/H19*12</f>
        <v>1046.0048426150122</v>
      </c>
      <c r="S19" s="9">
        <f t="shared" si="0"/>
        <v>69036.3196125908</v>
      </c>
      <c r="T19" s="9">
        <f t="shared" si="1"/>
        <v>20920.096852300245</v>
      </c>
      <c r="U19" s="9">
        <f t="shared" si="2"/>
        <v>1380726.3922518161</v>
      </c>
      <c r="V19" s="9">
        <f t="shared" si="3"/>
        <v>146440.67796610171</v>
      </c>
      <c r="W19" s="9">
        <f t="shared" si="4"/>
        <v>9665084.7457627133</v>
      </c>
      <c r="X19" s="48">
        <f t="shared" si="5"/>
        <v>606682.80871670705</v>
      </c>
      <c r="Y19" s="48">
        <f t="shared" si="6"/>
        <v>40041065.375302665</v>
      </c>
      <c r="Z19" s="17"/>
    </row>
    <row r="20" spans="2:26" s="1" customFormat="1" ht="17.45" customHeight="1">
      <c r="B20" s="51"/>
      <c r="C20" s="11" t="s">
        <v>55</v>
      </c>
      <c r="D20" s="19" t="s">
        <v>37</v>
      </c>
      <c r="E20" s="20" t="s">
        <v>57</v>
      </c>
      <c r="F20" s="13" t="s">
        <v>29</v>
      </c>
      <c r="G20" s="13">
        <v>67</v>
      </c>
      <c r="H20" s="14">
        <v>25.6</v>
      </c>
      <c r="I20" s="13" t="s">
        <v>39</v>
      </c>
      <c r="J20" s="13" t="s">
        <v>39</v>
      </c>
      <c r="K20" s="13" t="s">
        <v>53</v>
      </c>
      <c r="L20" s="13" t="s">
        <v>35</v>
      </c>
      <c r="M20" s="13"/>
      <c r="N20" s="13"/>
      <c r="O20" s="13"/>
      <c r="P20" s="13"/>
      <c r="Q20" s="13"/>
      <c r="R20" s="9">
        <f>$R$6/H20*6</f>
        <v>843.75</v>
      </c>
      <c r="S20" s="9">
        <f t="shared" si="0"/>
        <v>56531.25</v>
      </c>
      <c r="T20" s="9">
        <f t="shared" si="1"/>
        <v>16875</v>
      </c>
      <c r="U20" s="9">
        <f t="shared" si="2"/>
        <v>1130625</v>
      </c>
      <c r="V20" s="9">
        <f t="shared" si="3"/>
        <v>118125</v>
      </c>
      <c r="W20" s="9">
        <f t="shared" si="4"/>
        <v>7914375</v>
      </c>
      <c r="X20" s="48">
        <f t="shared" si="5"/>
        <v>489375</v>
      </c>
      <c r="Y20" s="48">
        <f t="shared" si="6"/>
        <v>32788125</v>
      </c>
      <c r="Z20" s="17"/>
    </row>
    <row r="21" spans="2:26" s="1" customFormat="1" ht="18" customHeight="1" thickBot="1">
      <c r="B21" s="51"/>
      <c r="C21" s="18" t="s">
        <v>56</v>
      </c>
      <c r="D21" s="19" t="s">
        <v>37</v>
      </c>
      <c r="E21" s="20" t="s">
        <v>57</v>
      </c>
      <c r="F21" s="21" t="s">
        <v>58</v>
      </c>
      <c r="G21" s="20">
        <v>67</v>
      </c>
      <c r="H21" s="22">
        <v>18.3</v>
      </c>
      <c r="I21" s="20" t="s">
        <v>59</v>
      </c>
      <c r="J21" s="20" t="s">
        <v>59</v>
      </c>
      <c r="K21" s="20" t="s">
        <v>59</v>
      </c>
      <c r="L21" s="20" t="s">
        <v>59</v>
      </c>
      <c r="M21" s="20" t="s">
        <v>60</v>
      </c>
      <c r="N21" s="20" t="s">
        <v>60</v>
      </c>
      <c r="O21" s="20"/>
      <c r="P21" s="20"/>
      <c r="Q21" s="20"/>
      <c r="R21" s="9">
        <f>$R$6/H21*6</f>
        <v>1180.327868852459</v>
      </c>
      <c r="S21" s="9">
        <f t="shared" si="0"/>
        <v>79081.967213114753</v>
      </c>
      <c r="T21" s="9">
        <f t="shared" si="1"/>
        <v>23606.557377049179</v>
      </c>
      <c r="U21" s="9">
        <f t="shared" si="2"/>
        <v>1581639.3442622949</v>
      </c>
      <c r="V21" s="9">
        <f t="shared" si="3"/>
        <v>165245.90163934426</v>
      </c>
      <c r="W21" s="9">
        <f t="shared" si="4"/>
        <v>11071475.409836065</v>
      </c>
      <c r="X21" s="48">
        <f t="shared" si="5"/>
        <v>684590.16393442615</v>
      </c>
      <c r="Y21" s="48">
        <f t="shared" si="6"/>
        <v>45867540.983606555</v>
      </c>
      <c r="Z21" s="23"/>
    </row>
    <row r="22" spans="2:26" s="3" customFormat="1" ht="18" customHeight="1" thickBot="1">
      <c r="B22" s="52"/>
      <c r="C22" s="53" t="s">
        <v>61</v>
      </c>
      <c r="D22" s="54"/>
      <c r="E22" s="54"/>
      <c r="F22" s="55"/>
      <c r="G22" s="25" t="s">
        <v>62</v>
      </c>
      <c r="H22" s="24">
        <f>SUM(I22:Q22)</f>
        <v>65</v>
      </c>
      <c r="I22" s="26">
        <f t="shared" ref="I22:N22" si="7">COUNTA(I7:I21)</f>
        <v>15</v>
      </c>
      <c r="J22" s="26">
        <f t="shared" si="7"/>
        <v>15</v>
      </c>
      <c r="K22" s="26">
        <f t="shared" si="7"/>
        <v>15</v>
      </c>
      <c r="L22" s="26">
        <f t="shared" si="7"/>
        <v>15</v>
      </c>
      <c r="M22" s="26">
        <f t="shared" si="7"/>
        <v>4</v>
      </c>
      <c r="N22" s="26">
        <f t="shared" si="7"/>
        <v>1</v>
      </c>
      <c r="O22" s="26"/>
      <c r="P22" s="26"/>
      <c r="Q22" s="26"/>
      <c r="R22" s="27">
        <f t="shared" ref="R22:Y22" si="8">SUM(R7:R21)</f>
        <v>9384.7228035074804</v>
      </c>
      <c r="S22" s="27">
        <f t="shared" si="8"/>
        <v>865708.36566620669</v>
      </c>
      <c r="T22" s="27">
        <f t="shared" si="8"/>
        <v>187694.45607014961</v>
      </c>
      <c r="U22" s="27">
        <f t="shared" si="8"/>
        <v>17314167.313324135</v>
      </c>
      <c r="V22" s="27">
        <f t="shared" si="8"/>
        <v>1313861.1924910471</v>
      </c>
      <c r="W22" s="27">
        <f t="shared" si="8"/>
        <v>121199171.19326894</v>
      </c>
      <c r="X22" s="27">
        <f t="shared" si="8"/>
        <v>5443139.2260343395</v>
      </c>
      <c r="Y22" s="27">
        <f t="shared" si="8"/>
        <v>502110852.08639997</v>
      </c>
      <c r="Z22" s="28"/>
    </row>
    <row r="23" spans="2:26" s="1" customFormat="1">
      <c r="B23" s="50" t="s">
        <v>63</v>
      </c>
      <c r="C23" s="29" t="s">
        <v>64</v>
      </c>
      <c r="D23" s="30" t="s">
        <v>65</v>
      </c>
      <c r="E23" s="31" t="s">
        <v>57</v>
      </c>
      <c r="F23" s="31" t="s">
        <v>58</v>
      </c>
      <c r="G23" s="31">
        <v>753</v>
      </c>
      <c r="H23" s="32">
        <v>33</v>
      </c>
      <c r="I23" s="33" t="s">
        <v>66</v>
      </c>
      <c r="J23" s="33" t="s">
        <v>66</v>
      </c>
      <c r="K23" s="33" t="s">
        <v>66</v>
      </c>
      <c r="L23" s="33" t="s">
        <v>66</v>
      </c>
      <c r="M23" s="33" t="s">
        <v>66</v>
      </c>
      <c r="N23" s="33" t="s">
        <v>67</v>
      </c>
      <c r="O23" s="11" t="s">
        <v>68</v>
      </c>
      <c r="P23" s="11"/>
      <c r="Q23" s="31"/>
      <c r="R23" s="15">
        <f t="shared" ref="R23:R28" si="9">$R$6/H23*2</f>
        <v>218.18181818181819</v>
      </c>
      <c r="S23" s="34">
        <f>R23*G23</f>
        <v>164290.90909090909</v>
      </c>
      <c r="T23" s="49">
        <f t="shared" ref="T23:U28" si="10">R23*$T$6</f>
        <v>4363.636363636364</v>
      </c>
      <c r="U23" s="34">
        <f t="shared" si="10"/>
        <v>3285818.1818181816</v>
      </c>
      <c r="V23" s="34">
        <f t="shared" ref="V23:W28" si="11">T23*$V$6</f>
        <v>30545.454545454548</v>
      </c>
      <c r="W23" s="34">
        <f t="shared" si="11"/>
        <v>23000727.272727273</v>
      </c>
      <c r="X23" s="34">
        <f t="shared" ref="X23:Y28" si="12">T23*$X$6</f>
        <v>126545.45454545456</v>
      </c>
      <c r="Y23" s="34">
        <f t="shared" si="12"/>
        <v>95288727.272727266</v>
      </c>
      <c r="Z23" s="35"/>
    </row>
    <row r="24" spans="2:26" s="1" customFormat="1" ht="17.45" customHeight="1">
      <c r="B24" s="51"/>
      <c r="C24" s="36" t="s">
        <v>69</v>
      </c>
      <c r="D24" s="13" t="s">
        <v>65</v>
      </c>
      <c r="E24" s="13" t="s">
        <v>57</v>
      </c>
      <c r="F24" s="13" t="s">
        <v>58</v>
      </c>
      <c r="G24" s="13">
        <v>753</v>
      </c>
      <c r="H24" s="14">
        <v>33</v>
      </c>
      <c r="I24" s="11" t="s">
        <v>66</v>
      </c>
      <c r="J24" s="11" t="s">
        <v>66</v>
      </c>
      <c r="K24" s="11" t="s">
        <v>66</v>
      </c>
      <c r="L24" s="11" t="s">
        <v>66</v>
      </c>
      <c r="M24" s="11" t="s">
        <v>66</v>
      </c>
      <c r="N24" s="11" t="s">
        <v>67</v>
      </c>
      <c r="O24" s="11" t="s">
        <v>68</v>
      </c>
      <c r="P24" s="11"/>
      <c r="Q24" s="13"/>
      <c r="R24" s="15">
        <f t="shared" si="9"/>
        <v>218.18181818181819</v>
      </c>
      <c r="S24" s="15">
        <f t="shared" ref="S24:S28" si="13">R24*G24</f>
        <v>164290.90909090909</v>
      </c>
      <c r="T24" s="16">
        <f t="shared" si="10"/>
        <v>4363.636363636364</v>
      </c>
      <c r="U24" s="15">
        <f t="shared" si="10"/>
        <v>3285818.1818181816</v>
      </c>
      <c r="V24" s="15">
        <f t="shared" si="11"/>
        <v>30545.454545454548</v>
      </c>
      <c r="W24" s="15">
        <f t="shared" si="11"/>
        <v>23000727.272727273</v>
      </c>
      <c r="X24" s="15">
        <f t="shared" si="12"/>
        <v>126545.45454545456</v>
      </c>
      <c r="Y24" s="15">
        <f t="shared" si="12"/>
        <v>95288727.272727266</v>
      </c>
      <c r="Z24" s="17"/>
    </row>
    <row r="25" spans="2:26" s="1" customFormat="1" ht="17.45" customHeight="1">
      <c r="B25" s="51"/>
      <c r="C25" s="36" t="s">
        <v>70</v>
      </c>
      <c r="D25" s="13" t="s">
        <v>65</v>
      </c>
      <c r="E25" s="13" t="s">
        <v>57</v>
      </c>
      <c r="F25" s="13" t="s">
        <v>58</v>
      </c>
      <c r="G25" s="13">
        <v>753</v>
      </c>
      <c r="H25" s="14">
        <v>33</v>
      </c>
      <c r="I25" s="11" t="s">
        <v>66</v>
      </c>
      <c r="J25" s="11" t="s">
        <v>66</v>
      </c>
      <c r="K25" s="11" t="s">
        <v>66</v>
      </c>
      <c r="L25" s="11" t="s">
        <v>66</v>
      </c>
      <c r="M25" s="11" t="s">
        <v>66</v>
      </c>
      <c r="N25" s="11" t="s">
        <v>67</v>
      </c>
      <c r="O25" s="11" t="s">
        <v>68</v>
      </c>
      <c r="P25" s="11"/>
      <c r="Q25" s="13"/>
      <c r="R25" s="15">
        <f t="shared" si="9"/>
        <v>218.18181818181819</v>
      </c>
      <c r="S25" s="15">
        <f t="shared" si="13"/>
        <v>164290.90909090909</v>
      </c>
      <c r="T25" s="16">
        <f t="shared" si="10"/>
        <v>4363.636363636364</v>
      </c>
      <c r="U25" s="15">
        <f t="shared" si="10"/>
        <v>3285818.1818181816</v>
      </c>
      <c r="V25" s="15">
        <f t="shared" si="11"/>
        <v>30545.454545454548</v>
      </c>
      <c r="W25" s="15">
        <f t="shared" si="11"/>
        <v>23000727.272727273</v>
      </c>
      <c r="X25" s="15">
        <f t="shared" si="12"/>
        <v>126545.45454545456</v>
      </c>
      <c r="Y25" s="15">
        <f t="shared" si="12"/>
        <v>95288727.272727266</v>
      </c>
      <c r="Z25" s="17"/>
    </row>
    <row r="26" spans="2:26" s="1" customFormat="1" ht="17.45" customHeight="1">
      <c r="B26" s="51"/>
      <c r="C26" s="36" t="s">
        <v>71</v>
      </c>
      <c r="D26" s="13" t="s">
        <v>65</v>
      </c>
      <c r="E26" s="13" t="s">
        <v>57</v>
      </c>
      <c r="F26" s="13" t="s">
        <v>58</v>
      </c>
      <c r="G26" s="13">
        <v>753</v>
      </c>
      <c r="H26" s="14">
        <v>33</v>
      </c>
      <c r="I26" s="11" t="s">
        <v>66</v>
      </c>
      <c r="J26" s="11" t="s">
        <v>66</v>
      </c>
      <c r="K26" s="11" t="s">
        <v>66</v>
      </c>
      <c r="L26" s="11" t="s">
        <v>66</v>
      </c>
      <c r="M26" s="11" t="s">
        <v>66</v>
      </c>
      <c r="N26" s="11" t="s">
        <v>67</v>
      </c>
      <c r="O26" s="11" t="s">
        <v>68</v>
      </c>
      <c r="P26" s="11"/>
      <c r="Q26" s="13"/>
      <c r="R26" s="15">
        <f t="shared" si="9"/>
        <v>218.18181818181819</v>
      </c>
      <c r="S26" s="15">
        <f t="shared" si="13"/>
        <v>164290.90909090909</v>
      </c>
      <c r="T26" s="16">
        <f t="shared" si="10"/>
        <v>4363.636363636364</v>
      </c>
      <c r="U26" s="15">
        <f t="shared" si="10"/>
        <v>3285818.1818181816</v>
      </c>
      <c r="V26" s="15">
        <f t="shared" si="11"/>
        <v>30545.454545454548</v>
      </c>
      <c r="W26" s="15">
        <f t="shared" si="11"/>
        <v>23000727.272727273</v>
      </c>
      <c r="X26" s="15">
        <f t="shared" si="12"/>
        <v>126545.45454545456</v>
      </c>
      <c r="Y26" s="15">
        <f t="shared" si="12"/>
        <v>95288727.272727266</v>
      </c>
      <c r="Z26" s="17"/>
    </row>
    <row r="27" spans="2:26" s="1" customFormat="1" ht="17.45" customHeight="1">
      <c r="B27" s="51"/>
      <c r="C27" s="36" t="s">
        <v>72</v>
      </c>
      <c r="D27" s="13" t="s">
        <v>65</v>
      </c>
      <c r="E27" s="13" t="s">
        <v>57</v>
      </c>
      <c r="F27" s="13" t="s">
        <v>58</v>
      </c>
      <c r="G27" s="13">
        <v>753</v>
      </c>
      <c r="H27" s="14">
        <v>33</v>
      </c>
      <c r="I27" s="11" t="s">
        <v>66</v>
      </c>
      <c r="J27" s="11" t="s">
        <v>66</v>
      </c>
      <c r="K27" s="11" t="s">
        <v>66</v>
      </c>
      <c r="L27" s="11" t="s">
        <v>66</v>
      </c>
      <c r="M27" s="11" t="s">
        <v>66</v>
      </c>
      <c r="N27" s="11" t="s">
        <v>67</v>
      </c>
      <c r="O27" s="11" t="s">
        <v>67</v>
      </c>
      <c r="P27" s="11" t="s">
        <v>68</v>
      </c>
      <c r="Q27" s="13"/>
      <c r="R27" s="15">
        <f t="shared" si="9"/>
        <v>218.18181818181819</v>
      </c>
      <c r="S27" s="15">
        <f t="shared" si="13"/>
        <v>164290.90909090909</v>
      </c>
      <c r="T27" s="16">
        <f t="shared" si="10"/>
        <v>4363.636363636364</v>
      </c>
      <c r="U27" s="15">
        <f t="shared" si="10"/>
        <v>3285818.1818181816</v>
      </c>
      <c r="V27" s="15">
        <f t="shared" si="11"/>
        <v>30545.454545454548</v>
      </c>
      <c r="W27" s="15">
        <f t="shared" si="11"/>
        <v>23000727.272727273</v>
      </c>
      <c r="X27" s="15">
        <f t="shared" si="12"/>
        <v>126545.45454545456</v>
      </c>
      <c r="Y27" s="15">
        <f t="shared" si="12"/>
        <v>95288727.272727266</v>
      </c>
      <c r="Z27" s="17"/>
    </row>
    <row r="28" spans="2:26" s="1" customFormat="1" ht="17.45" customHeight="1" thickBot="1">
      <c r="B28" s="51"/>
      <c r="C28" s="36" t="s">
        <v>73</v>
      </c>
      <c r="D28" s="37" t="s">
        <v>74</v>
      </c>
      <c r="E28" s="13" t="s">
        <v>57</v>
      </c>
      <c r="F28" s="13" t="s">
        <v>58</v>
      </c>
      <c r="G28" s="13">
        <v>828</v>
      </c>
      <c r="H28" s="14">
        <v>38</v>
      </c>
      <c r="I28" s="11" t="s">
        <v>66</v>
      </c>
      <c r="J28" s="11" t="s">
        <v>66</v>
      </c>
      <c r="K28" s="11" t="s">
        <v>66</v>
      </c>
      <c r="L28" s="11" t="s">
        <v>66</v>
      </c>
      <c r="M28" s="11" t="s">
        <v>66</v>
      </c>
      <c r="N28" s="11" t="s">
        <v>67</v>
      </c>
      <c r="O28" s="11" t="s">
        <v>68</v>
      </c>
      <c r="P28" s="11"/>
      <c r="Q28" s="13"/>
      <c r="R28" s="15">
        <f t="shared" si="9"/>
        <v>189.47368421052633</v>
      </c>
      <c r="S28" s="15">
        <f t="shared" si="13"/>
        <v>156884.21052631579</v>
      </c>
      <c r="T28" s="16">
        <f t="shared" si="10"/>
        <v>3789.4736842105267</v>
      </c>
      <c r="U28" s="15">
        <f t="shared" si="10"/>
        <v>3137684.2105263155</v>
      </c>
      <c r="V28" s="15">
        <f t="shared" si="11"/>
        <v>26526.315789473687</v>
      </c>
      <c r="W28" s="15">
        <f t="shared" si="11"/>
        <v>21963789.473684207</v>
      </c>
      <c r="X28" s="15">
        <f t="shared" si="12"/>
        <v>109894.73684210528</v>
      </c>
      <c r="Y28" s="15">
        <f t="shared" si="12"/>
        <v>90992842.105263144</v>
      </c>
      <c r="Z28" s="17"/>
    </row>
    <row r="29" spans="2:26" s="3" customFormat="1" ht="18" customHeight="1" thickBot="1">
      <c r="B29" s="52"/>
      <c r="C29" s="53" t="s">
        <v>61</v>
      </c>
      <c r="D29" s="54"/>
      <c r="E29" s="54"/>
      <c r="F29" s="55"/>
      <c r="G29" s="25" t="s">
        <v>62</v>
      </c>
      <c r="H29" s="24">
        <f>SUM(I29:Q29)</f>
        <v>43</v>
      </c>
      <c r="I29" s="26">
        <f t="shared" ref="I29:P29" si="14">COUNTA(I23:I28)</f>
        <v>6</v>
      </c>
      <c r="J29" s="26">
        <f t="shared" si="14"/>
        <v>6</v>
      </c>
      <c r="K29" s="26">
        <f t="shared" si="14"/>
        <v>6</v>
      </c>
      <c r="L29" s="26">
        <f t="shared" si="14"/>
        <v>6</v>
      </c>
      <c r="M29" s="26">
        <f t="shared" si="14"/>
        <v>6</v>
      </c>
      <c r="N29" s="26">
        <f t="shared" si="14"/>
        <v>6</v>
      </c>
      <c r="O29" s="26">
        <f t="shared" si="14"/>
        <v>6</v>
      </c>
      <c r="P29" s="26">
        <f t="shared" si="14"/>
        <v>1</v>
      </c>
      <c r="Q29" s="26"/>
      <c r="R29" s="27">
        <f t="shared" ref="R29:Y29" si="15">SUM(R23:R28)</f>
        <v>1280.3827751196172</v>
      </c>
      <c r="S29" s="27">
        <f t="shared" si="15"/>
        <v>978338.75598086114</v>
      </c>
      <c r="T29" s="27">
        <f t="shared" si="15"/>
        <v>25607.655502392347</v>
      </c>
      <c r="U29" s="27">
        <f t="shared" si="15"/>
        <v>19566775.119617224</v>
      </c>
      <c r="V29" s="27">
        <f t="shared" si="15"/>
        <v>179253.58851674641</v>
      </c>
      <c r="W29" s="27">
        <f t="shared" si="15"/>
        <v>136967425.83732057</v>
      </c>
      <c r="X29" s="27">
        <f t="shared" si="15"/>
        <v>742622.0095693781</v>
      </c>
      <c r="Y29" s="27">
        <f t="shared" si="15"/>
        <v>567436478.46889949</v>
      </c>
      <c r="Z29" s="28"/>
    </row>
    <row r="30" spans="2:26" s="3" customFormat="1" ht="17.25" customHeight="1" thickBot="1">
      <c r="B30" s="1"/>
      <c r="C30" s="53" t="s">
        <v>75</v>
      </c>
      <c r="D30" s="54"/>
      <c r="E30" s="54"/>
      <c r="F30" s="55"/>
      <c r="G30" s="38" t="s">
        <v>62</v>
      </c>
      <c r="H30" s="39">
        <f t="shared" ref="H30:P30" si="16">H22+H29</f>
        <v>108</v>
      </c>
      <c r="I30" s="39">
        <f t="shared" si="16"/>
        <v>21</v>
      </c>
      <c r="J30" s="39">
        <f t="shared" si="16"/>
        <v>21</v>
      </c>
      <c r="K30" s="39">
        <f t="shared" si="16"/>
        <v>21</v>
      </c>
      <c r="L30" s="39">
        <f t="shared" si="16"/>
        <v>21</v>
      </c>
      <c r="M30" s="39">
        <f t="shared" si="16"/>
        <v>10</v>
      </c>
      <c r="N30" s="39">
        <f t="shared" si="16"/>
        <v>7</v>
      </c>
      <c r="O30" s="39">
        <f t="shared" si="16"/>
        <v>6</v>
      </c>
      <c r="P30" s="39">
        <f t="shared" si="16"/>
        <v>1</v>
      </c>
      <c r="Q30" s="40"/>
      <c r="R30" s="41">
        <f t="shared" ref="R30:Y30" si="17">R22+R29</f>
        <v>10665.105578627097</v>
      </c>
      <c r="S30" s="41">
        <f t="shared" si="17"/>
        <v>1844047.1216470678</v>
      </c>
      <c r="T30" s="41">
        <f t="shared" si="17"/>
        <v>213302.11157254197</v>
      </c>
      <c r="U30" s="41">
        <f t="shared" si="17"/>
        <v>36880942.432941362</v>
      </c>
      <c r="V30" s="41">
        <f t="shared" si="17"/>
        <v>1493114.7810077935</v>
      </c>
      <c r="W30" s="41">
        <f t="shared" si="17"/>
        <v>258166597.03058952</v>
      </c>
      <c r="X30" s="41">
        <f t="shared" si="17"/>
        <v>6185761.2356037181</v>
      </c>
      <c r="Y30" s="41">
        <f t="shared" si="17"/>
        <v>1069547330.5552995</v>
      </c>
      <c r="Z30" s="42"/>
    </row>
    <row r="31" spans="2:26" s="3" customFormat="1" ht="17.25" customHeight="1">
      <c r="B31" s="1"/>
      <c r="C31" s="1"/>
      <c r="D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43"/>
      <c r="S31" s="43"/>
      <c r="T31" s="43"/>
      <c r="U31" s="43"/>
      <c r="V31" s="43"/>
      <c r="W31" s="43"/>
      <c r="X31" s="44" t="s">
        <v>76</v>
      </c>
      <c r="Y31" s="45">
        <f>Y22</f>
        <v>502110852.08639997</v>
      </c>
    </row>
    <row r="32" spans="2:26" s="3" customFormat="1" ht="16.899999999999999" customHeight="1" thickBot="1">
      <c r="B32" s="1"/>
      <c r="C32" s="1"/>
      <c r="D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43"/>
      <c r="S32" s="43"/>
      <c r="T32" s="43"/>
      <c r="U32" s="43"/>
      <c r="V32" s="43"/>
      <c r="W32" s="43"/>
      <c r="X32" s="46" t="s">
        <v>77</v>
      </c>
      <c r="Y32" s="47"/>
    </row>
  </sheetData>
  <mergeCells count="32">
    <mergeCell ref="Z3:Z6"/>
    <mergeCell ref="R4:S4"/>
    <mergeCell ref="T4:U4"/>
    <mergeCell ref="V4:W4"/>
    <mergeCell ref="X4:Y4"/>
    <mergeCell ref="T6:U6"/>
    <mergeCell ref="V6:W6"/>
    <mergeCell ref="X6:Y6"/>
    <mergeCell ref="B7:B22"/>
    <mergeCell ref="C22:F22"/>
    <mergeCell ref="K5:K6"/>
    <mergeCell ref="L5:L6"/>
    <mergeCell ref="M5:M6"/>
    <mergeCell ref="N5:N6"/>
    <mergeCell ref="O5:O6"/>
    <mergeCell ref="P5:P6"/>
    <mergeCell ref="H3:H6"/>
    <mergeCell ref="I3:Q4"/>
    <mergeCell ref="R3:Y3"/>
    <mergeCell ref="I5:I6"/>
    <mergeCell ref="J5:J6"/>
    <mergeCell ref="B23:B29"/>
    <mergeCell ref="C29:F29"/>
    <mergeCell ref="C30:F30"/>
    <mergeCell ref="Q5:Q6"/>
    <mergeCell ref="R6:S6"/>
    <mergeCell ref="B3:B6"/>
    <mergeCell ref="C3:C6"/>
    <mergeCell ref="D3:D6"/>
    <mergeCell ref="E3:E6"/>
    <mergeCell ref="F3:F6"/>
    <mergeCell ref="G3:G6"/>
  </mergeCells>
  <phoneticPr fontId="4" type="noConversion"/>
  <pageMargins left="0.7" right="0.7" top="0.75" bottom="0.75" header="0.3" footer="0.3"/>
  <ignoredErrors>
    <ignoredError sqref="S22:Y22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성철 김</dc:creator>
  <cp:lastModifiedBy>Admin</cp:lastModifiedBy>
  <dcterms:created xsi:type="dcterms:W3CDTF">2025-07-31T05:05:38Z</dcterms:created>
  <dcterms:modified xsi:type="dcterms:W3CDTF">2025-08-12T06:00:19Z</dcterms:modified>
</cp:coreProperties>
</file>