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526" documentId="13_ncr:1_{89A5CB98-93EB-451E-A012-FBFD01AD492F}" xr6:coauthVersionLast="47" xr6:coauthVersionMax="47" xr10:uidLastSave="{35FACF0B-FEDD-400C-9EB6-C7141B181031}"/>
  <bookViews>
    <workbookView xWindow="-120" yWindow="-120" windowWidth="29040" windowHeight="15840" tabRatio="500" firstSheet="3"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C4" i="9"/>
  <c r="B4" i="9"/>
  <c r="D4" i="9" s="1"/>
  <c r="G4" i="9" s="1"/>
  <c r="G17" i="10"/>
  <c r="F17" i="10"/>
  <c r="C17" i="10"/>
  <c r="B17" i="10"/>
  <c r="G16" i="10"/>
  <c r="G18" i="10" s="1"/>
  <c r="F16" i="10"/>
  <c r="F18" i="10" s="1"/>
  <c r="C16" i="10"/>
  <c r="C18" i="10" s="1"/>
  <c r="B16" i="10"/>
  <c r="B18" i="10" s="1"/>
  <c r="H5" i="9" s="1"/>
  <c r="C18" i="6"/>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8" i="8" s="1"/>
  <c r="E24" i="8"/>
  <c r="E25" i="8"/>
  <c r="E10" i="8"/>
  <c r="E11" i="8"/>
  <c r="E12" i="8"/>
  <c r="E14" i="8"/>
  <c r="E9" i="8"/>
  <c r="H6" i="9" l="1"/>
  <c r="D58" i="6"/>
  <c r="G58" i="6"/>
  <c r="F58" i="6"/>
  <c r="F59" i="6" s="1"/>
  <c r="C5" i="9" s="1"/>
  <c r="C58" i="6"/>
  <c r="C59" i="6" s="1"/>
  <c r="I58" i="6"/>
  <c r="J58" i="6"/>
  <c r="I59" i="6" l="1"/>
  <c r="C6" i="9" s="1"/>
  <c r="E8" i="8" l="1"/>
  <c r="D15" i="8"/>
  <c r="E21" i="8"/>
  <c r="B5" i="9" s="1"/>
  <c r="D5" i="9" s="1"/>
  <c r="G5" i="9" s="1"/>
  <c r="E35" i="8"/>
  <c r="E43" i="8" s="1"/>
  <c r="E36" i="8"/>
  <c r="E37" i="8"/>
  <c r="E38" i="8"/>
  <c r="E39" i="8"/>
  <c r="E15" i="8" l="1"/>
  <c r="B6" i="9"/>
  <c r="D6" i="9" s="1"/>
  <c r="G6" i="9" s="1"/>
</calcChain>
</file>

<file path=xl/sharedStrings.xml><?xml version="1.0" encoding="utf-8"?>
<sst xmlns="http://schemas.openxmlformats.org/spreadsheetml/2006/main" count="403" uniqueCount="210">
  <si>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</si>
  <si>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</si>
  <si>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</si>
  <si>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</si>
  <si>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</si>
  <si>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</si>
  <si>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</si>
  <si>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</si>
  <si>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</si>
  <si>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</si>
  <si>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</si>
  <si>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</si>
  <si>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</si>
  <si>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</si>
  <si>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</si>
  <si>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</si>
  <si>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</si>
  <si>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</si>
  <si>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</si>
  <si>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</si>
  <si>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</si>
  <si>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</si>
  <si>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Creation game contient trop de logiques</t>
  </si>
  <si>
    <t>game.card.component envoie et ecoute des events socket ce qui n'est pas une bonne pratique. Cette responsabilité devraient etre dans un service type controlleur qui lui est responsable de la communication avec le serveur 
Ok pour le reste</t>
  </si>
  <si>
    <t xml:space="preserve">Vos pages ont  trop de responsabilités. Faudrait les minimiser avec les services et d'autres components </t>
  </si>
  <si>
    <t>1.2 Arborescence</t>
  </si>
  <si>
    <t>Le projet respecte une arborescence de fichier claire,uniforme et structurée.
Les noms de fichiers et dossiers respectent le format kebab-case.</t>
  </si>
  <si>
    <t xml:space="preserve">Client: services/  Server: services/ contient des noms de folders qui respectent pas kebabcase </t>
  </si>
  <si>
    <t>Good job</t>
  </si>
  <si>
    <t>Sous-total</t>
  </si>
  <si>
    <t>2. Classe</t>
  </si>
  <si>
    <t>MOD</t>
  </si>
  <si>
    <t>2.1 Responsabilité</t>
  </si>
  <si>
    <t>La classe n'a qu'une responsabilitée.</t>
  </si>
  <si>
    <t>Bon travail</t>
  </si>
  <si>
    <t>Vous avez des grosses classes avec beaucoup trop de responsabilités. Vos énormes fichiers de tests témoignent de ce problème</t>
  </si>
  <si>
    <t>2.2 Attributs</t>
  </si>
  <si>
    <t>La classe comporte uniquement des attributs utilisés.
La classe comporte uniquement des attributs qui sont des états de la classe.
La classe ne comporte pas d'attribut utilisé seulement dans les tests.</t>
  </si>
  <si>
    <t>inputValue2 n'est pas utilisé</t>
  </si>
  <si>
    <t>Bon travail!</t>
  </si>
  <si>
    <t>2.3 Accessibilité</t>
  </si>
  <si>
    <t>La classe minimise l'accessibilité des membres. (Bonne utilisation de public/private/protected pour les attributs et les fonctions)
Les méthodes get/set font une validation quelconque sur les attributs privés.</t>
  </si>
  <si>
    <t>Vous ne gérez aucunement accesibilité des membres</t>
  </si>
  <si>
    <t>2.4 Couplage</t>
  </si>
  <si>
    <t>La classe minimise le couplage aux autres classes.
La classe minimise les longues chaînes d'appels (ex : foo.bar.baz.foo)</t>
  </si>
  <si>
    <t>PlayAreaComponent a un peu trop de couplage</t>
  </si>
  <si>
    <t>2.5 Valeur par défaut</t>
  </si>
  <si>
    <t>La classe initialise tous ses attributs de la même façon. Soit à la définition, soit dans le constructeur.</t>
  </si>
  <si>
    <t>Parfois vous initialisez dans le constructeur parfois à la défintion. Voir PlayAreaComponent, CreationGamePageComponent</t>
  </si>
  <si>
    <t>Bravo</t>
  </si>
  <si>
    <t>3. Fonctions et méthodes</t>
  </si>
  <si>
    <t>3.1 Utilité</t>
  </si>
  <si>
    <t>La fonction est utilie et non-triviale.
La fonction ne peut pas être fragmenté en plusieurs fonctions.
La fonction n'a pas une longueur trop grande.</t>
  </si>
  <si>
    <t>flashDifference est trop complexe
differencesMatrix trop complexe
findDifference trop complexe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</si>
  <si>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</si>
  <si>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</si>
  <si>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</si>
  <si>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</si>
  <si>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</si>
  <si>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Bon travial</t>
  </si>
  <si>
    <t>4.2 Code asynchrone</t>
  </si>
  <si>
    <t>Le code asynchrone (Promise, Observable, Event) est géré adéquatement.</t>
  </si>
  <si>
    <t>return await initule dans gameservice</t>
  </si>
  <si>
    <t>return await</t>
  </si>
  <si>
    <t>4.3 Message d'erreur</t>
  </si>
  <si>
    <t>Le message d'erreur est précis et compréhensible par l'utilisateur moyen.</t>
  </si>
  <si>
    <t>5. Variables et constantes</t>
  </si>
  <si>
    <t>5.1 Groupement</t>
  </si>
  <si>
    <t>Les constantes sont regroupées ensemble en groupes logiques.</t>
  </si>
  <si>
    <t>Configselect page : sideConfig? 
detection-differences: pictureDimensions? 
Il faut grouper les constantes dans un folders communs de facon logique</t>
  </si>
  <si>
    <t xml:space="preserve">slideConfig and config page devraient etre une constante qui respect le format et regroupé avec les autres
classic.mode.gateway constants devraient etre regroupé avec les autres consts
Vous avez un fichier constant.ts mais qui n'est pas mis dans un folder est qui ne contient pas tous les constantes </t>
  </si>
  <si>
    <t>OK</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</si>
  <si>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</si>
  <si>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</si>
  <si>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</si>
  <si>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</si>
  <si>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OK </t>
  </si>
  <si>
    <t>EMPTY_PIXEL.., NOT_TOP3...</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</si>
  <si>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</si>
  <si>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</si>
  <si>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</si>
  <si>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</si>
  <si>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</si>
  <si>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</si>
  <si>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</si>
  <si>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</si>
  <si>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</si>
  <si>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 xml:space="preserve"> if (game === undefined || game === null)   peut etre simplifié</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</si>
  <si>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</si>
  <si>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</si>
  <si>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</si>
  <si>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</si>
  <si>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Ok</t>
  </si>
  <si>
    <t>7.2 Commentaire</t>
  </si>
  <si>
    <t>Le commentaire est pertinent. (Pas de code mort commenté)</t>
  </si>
  <si>
    <t>7.3 Enum</t>
  </si>
  <si>
    <t>Le code utilise des enum lorsque c'est pertinent.</t>
  </si>
  <si>
    <t>Déplacer vos enums dans un fodler de enums. Prioriser l'utilisation des enums sur des constantes.</t>
  </si>
  <si>
    <t xml:space="preserve">Pas de folder pour les enums dans le client. </t>
  </si>
  <si>
    <t>7.4 Classe et interface</t>
  </si>
  <si>
    <t>Le code n'utilise pas d'objets anonymes JS et priorise les classes et les interfaces.</t>
  </si>
  <si>
    <t>Le any dans un fichier de test n'est pass acceptable. Prioriser la création de stubs et de mocks spécifique à votre tests.</t>
  </si>
  <si>
    <t>7.5 Duplication</t>
  </si>
  <si>
    <t>Il n'y a pas de duplication de code.</t>
  </si>
  <si>
    <t>7.6 ESLint</t>
  </si>
  <si>
    <t>Il n'y a pas de "eslint:disable" non justifiés dans le code.
L'utilisation limitée de eslint:disable est tolérée dans les fichiers de test (.spec.ts). (Exemple : nombres magiques)</t>
  </si>
  <si>
    <t>Chiffres magiques dans DetectionDifferenceService</t>
  </si>
  <si>
    <t xml:space="preserve">eslint-disable-next-line max-params -- needed for constructor
eslint-disable-next-line max-params
</t>
  </si>
  <si>
    <t>7.7 Complexité</t>
  </si>
  <si>
    <t>Le code minimise la complexité cyclomatique. (Exemple : plusieurs if/else ou boucles for imbriqués, opérations complexes, etc.)</t>
  </si>
  <si>
    <t>pour les fonctions dans DetectionDifferenceService</t>
  </si>
  <si>
    <t xml:space="preserve">Switch case trop complexe partout dans le code. 
Séparer en focntions dans chaque case, et pour chaque event socket dans handleSockets. 
Vos components comportent beaucoup de logique, à revoir les fonctions de ngAfterViewInit. Ex: GameCreationComponent
 </t>
  </si>
  <si>
    <t>Fonctions dans: DrawingService. Meme remarque que celle donné en sprint2, les switch case sont trop complexes, par exemple ForegroundService.</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</si>
  <si>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</si>
  <si>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</si>
  <si>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 xml:space="preserve">Les noms des fonctions: ctrlShiftZ, ctrlZ, pushAndSwapForegrounds, joinWaitingRoomClassicModeMulti ne sont pas idéales.
DelayBeforeEmittingTime pas correcte
</t>
  </si>
  <si>
    <t>7.8 Performance</t>
  </si>
  <si>
    <t>Le logiciel a une performance acceptable.</t>
  </si>
  <si>
    <t>8. Gestion de versions</t>
  </si>
  <si>
    <t>8.1 TAG</t>
  </si>
  <si>
    <t>La branche de développement possède le bon tag. (sprint1, sprint2, sprint3)</t>
  </si>
  <si>
    <t xml:space="preserve">Votre remise du spritn devrait être sur la branche master, et ainsi le tag devrait être sur master. </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</si>
  <si>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</si>
  <si>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</si>
  <si>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</si>
  <si>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</si>
  <si>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</si>
  <si>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</si>
  <si>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</si>
  <si>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</si>
  <si>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</si>
  <si>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</si>
  <si>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</si>
  <si>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</si>
  <si>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</si>
  <si>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</si>
  <si>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</si>
  <si>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</si>
  <si>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</si>
  <si>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</si>
  <si>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Bon travail! Testing pas complet pour cette feature</t>
  </si>
  <si>
    <t>1.5 Système de détection de différences</t>
  </si>
  <si>
    <t>1.6 Vue de jeu en solo</t>
  </si>
  <si>
    <t xml:space="preserve">Bon travail.
classic.mode.gateway contient des lignes pas couvertes. 
Assurer vous de les tester pour le prochain sprint </t>
  </si>
  <si>
    <t>1.7 Mode classique en solo</t>
  </si>
  <si>
    <t>Note finale pour le sprint</t>
  </si>
  <si>
    <t>Pénalités</t>
  </si>
  <si>
    <t>Crash</t>
  </si>
  <si>
    <t>Erreur de build</t>
  </si>
  <si>
    <t>Erreur dans rouller les tests à cause de une ou plusieurs packages</t>
  </si>
  <si>
    <t>2.1 Vue de création de jeu - modification de l'avant-plan</t>
  </si>
  <si>
    <t>2.2 Créer et Joindre une partie un contre un</t>
  </si>
  <si>
    <t>2.3 Mode Classique en un contre un</t>
  </si>
  <si>
    <t xml:space="preserve">Bon travail! </t>
  </si>
  <si>
    <t>Tests qui faile server-side classic-mode, game.service</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</si>
  <si>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</si>
  <si>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</si>
  <si>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</si>
  <si>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</si>
  <si>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</si>
  <si>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</si>
  <si>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</si>
  <si>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RACHAD</t>
  </si>
  <si>
    <t xml:space="preserve">Si aucune fiche est disponible, il ne faut pas ce diriger vers la vue du jeu
</t>
  </si>
  <si>
    <t>3.2 Remise des données à leur état initial</t>
  </si>
  <si>
    <t>3.3 Vue de Configuration - constantes de jeu</t>
  </si>
  <si>
    <t>Bon travail pour les tests!</t>
  </si>
  <si>
    <t>3.4 Indices de jeu</t>
  </si>
  <si>
    <t>AHMED</t>
  </si>
  <si>
    <t>Good job 
Bon travail pour les tests!</t>
  </si>
  <si>
    <t>3.5 Historique des parties jouées</t>
  </si>
  <si>
    <t>Bon travail
Bon travail pour les tests!</t>
  </si>
  <si>
    <t>3.6 Meilleurs temps</t>
  </si>
  <si>
    <t xml:space="preserve">Bug: Supprimer les meilleurs temps ne se fait pas dés la première fois
</t>
  </si>
  <si>
    <t>3.7 Messages de partie (global)</t>
  </si>
  <si>
    <t>3.8 Reprise vidéo de la partie</t>
  </si>
  <si>
    <t>Erreur de build / déploiement erroné</t>
  </si>
  <si>
    <t>Document d'Architecture</t>
  </si>
  <si>
    <t>Protocole de communication</t>
  </si>
  <si>
    <t>Historique des révisions</t>
  </si>
  <si>
    <t>1 Introduction /1</t>
  </si>
  <si>
    <t>Bien</t>
  </si>
  <si>
    <t>1 Introduction (commentaires)</t>
  </si>
  <si>
    <t xml:space="preserve">Bien, mais vous devriez décrire un peu le contexte de votre application </t>
  </si>
  <si>
    <t>Toujours pas de contexte pour l'application.</t>
  </si>
  <si>
    <t>2 Vue des cas d'utilisation /5</t>
  </si>
  <si>
    <t>2 Communication client-serveur /7</t>
  </si>
  <si>
    <t xml:space="preserve">Commentaire général : 2 CUs doivent avoir une relation nommée entre eux. Il vous manque des relations "include", "extend" ou des généralisations. Ex : page 6, "Joueur en solo" - include - "Identifier une différence"
Figure 1 : Manque des relations "include"  entre "jouer en solo" et les 2 autres CUs. L'abandon ne doit pas être lié à "identifier une différence". Retirer "... à travers la touche i" dans le nom du CU en haut à droite.
Figure 2 : Manque un CU pour la réinitialisation des meilleurs temps d'un jeu spécifique.
Figure 3 et 4 : votre BD devrait être en relation directe avec les CUs. On assume par défaut que votre serveur fait partie de votre système.
Figure 5 :  "Visualiser l'historique" devrait être liée à votre serveur ( source des données)
Figure 6 : Les 2 premiers CUs présentent la même chose. Les 2 prochains CUs devraient inverser de place. Le 5e CU est un détail d'implémentation (à retirer). Le 6e CU devrait être dans la figure 2 et non ici.
 </t>
  </si>
  <si>
    <t xml:space="preserve">Le sens de vos flèches "extend" est inversé : c'est l'inverse d'un 'include'
Figure 2 : manque un indication qu'il y a 2e joueur pour les CUs de partie coopérative.
Figure 3 : Pas de CU pour visionner l'historique, seulement la supprimer.
Figure 5 : Le CU de suppression est formulé différement que la figure 3, mais représente la même chose. Le CU de la figure 3 aurait dû être retiré. Problème de notation avec Server-BD de la remise initiale. 
Figure 6 : Le message d'événement devrait être lié au Joueur ou idéalement à un autre acteur qui représente tous les joueurs actifs. Problème de notation avec Server-BD de la remise initiale. </t>
  </si>
  <si>
    <t>Vous ne devriez pas spécifier dans cette section les méthodes de requête HTTP, car cela alourdit la lecture. Vous pourriez être plus exhaustif sur la nécessité d'utiliser WebSocket pour la logique du jeu classique 1 contre 1. De plus, vous pourriez clarifier pourquoi il s'agit d'un avantage en termes de performances.</t>
  </si>
  <si>
    <t>WebSocket n'est pas bien adapté pour vous car les sockets sont nécessaires pour permettre au client d'effectuer des requêtes, HTTP permet au client d'effectuer des requêtes aussi donc ce n'est pas un avantage.
Bon travail!</t>
  </si>
  <si>
    <t>3 Vue des processus /6</t>
  </si>
  <si>
    <t>3 Description des paquets /12</t>
  </si>
  <si>
    <t xml:space="preserve">Séparez ce diagramme en 2-3 plus petits pour améliorer la lisibilité. Tout mettre ensemble porte à confusion. Séparez le temps limté du mode classique et de la reprise vidéo. La page 13 devrait être un autre diagramme à part.
Le message "Recherche joueur 2" porte à confusion vu que l'origine est le Joueur 2. Manque un message de retour aux 2 joueurs qui débute la partie en les mettant ensemble. 
Manque un indicateur de fin de [loop] (plus de fiches ou temps  = 0). Les message de retour durant la partie devraient se rendre aux 2 Vues, pas juste "Vue". 
Pour l'abandon, le message devrait partir de Joueur 2 à "Vue  autre joueur en jeu"(changez le nom pour Vue Joueur 2)
Pour la reprise vidéo, les différents choix devraient être des [opt] sinon la séquence définie doit toujours avoir cet ordre. À mettre dans un diagramme à part.
Pour la configuration des constantes, les choix devraient être des [opt] sinon la séquence définie doit toujours avoir cet ordre. À mettre dans un diagramme à part. Idem pour la réinitialisation à la fin du diagramme.
La séquence de "Création nouveau jeu" n'a pas sa place ici : c'est une fonctionnalité du Sprint 1.
La supression de l'historique devrait être un [alt] et non forcée après l'accès à l'historique.
</t>
  </si>
  <si>
    <t xml:space="preserve">Figure 8 : "Affichage du prochain tour" est trop vague  : on ne voit pas la notion de montrer 2 nouvelles images et le changement au chronomètre. Manquent les conditions de fin de la loop : minuterie à 0 OU aucune paire d'images restante. La requête d'abandon doit provenir du Joueur : manque la gestion de l'abandon en multijoeur également puisque la partie ne se termine pas tout de suite. Les 2 derniers OPT ne sont pas valides et devraient être des conditions de fin du LOOP (commentaire en haut à gauche). La fin de partie ne doit pas être dans un ALT : lorsqu'on sort du LOOP, c'est à la fin de la partie. Pas de gestion des meilleurs temps dans le mode limité.
Figure 9 : Pourquoi présenter les indices et l'abandon dans le même diagramme ? L'abandon du joueur 2 ne met pas la partie en mode solo pour le mode classique. Mauvaise notation OPT pour les indices. Manque un message de retour vers Joueur pour la rétroaction visuelle de l'indice.
Les figures 8 et 9 démontrent une incompréhension des fonctionnalités du Sprint 3.
Figure 10 : manque une notion LOOP pour indiquer que la reprise ne se termine pas après une action. La notation ALT doit englober vos OPT et pas seulement par la suite, sinon vous indiquez que le traitement de l'action est optionnelle. Aucun message de retour vers le Joueur après une action. IMPORTANT : aucun message de retour qui indique qu'on montre la reprise au Joueur. Selon votre séquence, on peut seulement faire des actions, mais pas voir la reprise de la partie.
Figure 11 : manque un appel au serveur pour récupérer les constantes.  Aucun message de retour vers le Joueur après le traitement de ses changements par Serveur/BD.
FIgure 12 : Manque de messages de retour vers l'utilisateur. Aucune intéraction avec le serveur donc l'historique est locale sur la machine seulement (va à l'encontre des fonctionnalités demandées)
Figure 13 : mêmes commentaires que figure 12.
</t>
  </si>
  <si>
    <t xml:space="preserve">Le statut d'un PUT devrait dépendre du résultat de l'opération: 201, 204, 409, etc.
Vous ne mentionnez jamais des statuts d'erreur (40x/50x).
Vous ne devriez pas justifier vos structures de données de la sorte: GameForm est un objet qui contient le moins d’informations possible puisqu'il est envoyé en tableau lorsque tous les
jeux sont envoyés au client </t>
  </si>
  <si>
    <t>Socket IO n'est pas un protocole de communication, mais une librairie utilisant Web Socket
Bon travail!</t>
  </si>
  <si>
    <t>4 Vue logique /6</t>
  </si>
  <si>
    <t>Page 14 : mauvaise description des paquetages. Votre client n'est pas responsable du "développement front-end". Les 2 premières phrases décrivent le comportement et non l'architecture.
Page 15 : évitez des classes flottantes comme votre paquetage "services" : les liens entre ces services et les components définis plus haut sont les éléments les plus importants de cette section, mais ne sont pas présentées.
Page 16 : la description du paquetage "Serveur" devrait être à la page 14. SocketIO est une librairie et non un protocole
Figure 11 : vous avez seulement ClassicModeGateway. Est-ce que cette classe gère aussi le temps limité (donc un problème de nom) ou il manque une description de la gestion du temps limité. Vos constantes de temps sont dans Constants et devraient logiement être liés à GameService ou autre chose que ConfigService pour impacter le comportement de timer (attribut dans UserGame), mais une telle relation est absente.</t>
  </si>
  <si>
    <t>Figure 9 : aucune référence à la base de données ?
Figure 10 : VideoReplayComponent a seulement pause() et restart() et pas de méthode pour changer la vitesse ? GameFinderService et GameSetupService devraient minimalement utiliser CommunicationSocketService et peut être plus. PlayAreaService devrait avoir un lien avec DetectionDifferenceService logiquement. ChatBoxComponent devrait être lié à ChatService
Figure 11 : toujours un visuel très différent de la figure 10.
Figure 11 : n'est pas clair quelle(s) classe(s) comminque(nt) avec la base de données. Le sens de certains relations sont inversées. Ex : GameModeGateway devrait utiliser GameService ou du moins, la relation devrait aller dans les 2 sens.
Vos diagrammes ne semblent pas refléter la réalité de votre implémentation</t>
  </si>
  <si>
    <t>5 Vue de déploiement /2</t>
  </si>
  <si>
    <t>La notation UML n'est pas valide.
Le client et le site web statique sont 2 concepts différents : votre utilisateur est votre client. Un diagramme de déploiement ne présente pas les utilisateurs du système.
Le client ne communique pas par SSH avec votre instance AWS. De plus votre texte contredit votre diagramme.
Le serveur statique est servi sur le port 80 et non 4200 (port pour le déploiement local seulement)
Manque une indication que le client est un navigateur (Chrome ou autre) sur un ordinateur (à moins que votre site fonctionne sur un navigateur mobile)
Manque le contenu du site web statique : HTML, CSS, assets (le code source de votre site web).
Manque le système d'exploitation de la machine EC2 (Linux) dans le diagramme .
Manque l'environnement d'exécution NodeJS utilisé par le serveur dynamique.</t>
  </si>
  <si>
    <t xml:space="preserve">La communication avec GitLab Pages se fait sur le port 80 et non 4200 (developpement local)
NestJS est un cadriciel et non un serveur : il vous manque la notion de NodeJS et index.js qui est votre point d'entrée du serveur.
Aucune présentation de votre base de données </t>
  </si>
  <si>
    <t>Forme /1</t>
  </si>
  <si>
    <t>Vous avez des diagrammes et non des "schémas" (titres des figures)
Notation UML à revoir dans les sections 2 à 5. Notions de include/exclude (section 2) et [alt]/[opt] (section 3) à revoir.
Revoir section 3 et séparer la présentation en plusieurs diagrammes.
Section 4 : la présentation entre Figure 10 et Figure 11 varie grandement.</t>
  </si>
  <si>
    <t>Notation UML à revoir dans les section 2 à 5. La notation dans la section 3 porte à confusion au niveau des actions spécifiques dans certaines séquences.
Section 3 démontre une incompréhension des fonctionnalités demandées au Sprint 3.
Section 4 : la section 3 termine avec figure 13, mais votre section 4 commence avec figure 9.</t>
  </si>
  <si>
    <t xml:space="preserve">Votre présentation des termes dans la section 3 ne devrait pas s'y trouver. Vous devriez les introduire dans une annexe
Soyez constant dans votre présentation: - Username: Est une chaine de charactère du nom du créateur de la partie
- Username2: Est le nom du deuxième joueur s'il y a lieu
Au niveau des WS, il est inutile de mentionner la destination, si la source est le client, il est évident que la destination est le serveur.
</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</si>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</sst>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
      <sz val="12"/>
      <color rgb="FF000000"/>
      <name val="Calibri"/>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62">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2">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1" borderId="33" xfId="0" applyFont="1" applyFill="1" applyBorder="1" applyAlignment="1">
      <alignment horizontal="left" vertical="center" wrapText="1"/>
    </xf>
    <xf numFmtId="0" fontId="18" fillId="0" borderId="0" xfId="0" applyFont="1" applyAlignment="1">
      <alignment horizontal="center" vertical="center"/>
    </xf>
    <xf numFmtId="0" fontId="19" fillId="0" borderId="58" xfId="0" applyFont="1" applyBorder="1" applyAlignment="1">
      <alignment wrapText="1" readingOrder="1"/>
    </xf>
    <xf numFmtId="0" fontId="20" fillId="0" borderId="59" xfId="0" applyFont="1" applyBorder="1" applyAlignment="1">
      <alignment horizontal="left" vertical="top" wrapText="1" readingOrder="1"/>
    </xf>
    <xf numFmtId="0" fontId="19" fillId="25" borderId="58" xfId="0" applyFont="1" applyFill="1" applyBorder="1" applyAlignment="1">
      <alignment wrapText="1" readingOrder="1"/>
    </xf>
    <xf numFmtId="0" fontId="19" fillId="25" borderId="59" xfId="0" applyFont="1" applyFill="1" applyBorder="1" applyAlignment="1">
      <alignment wrapText="1" readingOrder="1"/>
    </xf>
    <xf numFmtId="0" fontId="20" fillId="26" borderId="59" xfId="0" applyFont="1" applyFill="1" applyBorder="1" applyAlignment="1">
      <alignment readingOrder="1"/>
    </xf>
    <xf numFmtId="0" fontId="20" fillId="0" borderId="58" xfId="0" applyFont="1" applyBorder="1" applyAlignment="1">
      <alignment vertical="top" wrapText="1" readingOrder="1"/>
    </xf>
    <xf numFmtId="0" fontId="21" fillId="0" borderId="58" xfId="0" applyFont="1" applyBorder="1" applyAlignment="1">
      <alignment readingOrder="1"/>
    </xf>
    <xf numFmtId="0" fontId="20" fillId="0" borderId="58" xfId="0" applyFont="1" applyBorder="1" applyAlignment="1">
      <alignment horizontal="left" vertical="top" wrapText="1" readingOrder="1"/>
    </xf>
    <xf numFmtId="0" fontId="19" fillId="27" borderId="58" xfId="0" applyFont="1" applyFill="1" applyBorder="1" applyAlignment="1">
      <alignment wrapText="1" readingOrder="1"/>
    </xf>
    <xf numFmtId="0" fontId="19" fillId="27" borderId="59" xfId="0" applyFont="1" applyFill="1" applyBorder="1" applyAlignment="1">
      <alignment wrapText="1" readingOrder="1"/>
    </xf>
    <xf numFmtId="0" fontId="19" fillId="28" borderId="58" xfId="0" applyFont="1" applyFill="1" applyBorder="1" applyAlignment="1">
      <alignment wrapText="1" readingOrder="1"/>
    </xf>
    <xf numFmtId="0" fontId="19" fillId="28" borderId="59" xfId="0" applyFont="1" applyFill="1" applyBorder="1" applyAlignment="1">
      <alignment wrapText="1" readingOrder="1"/>
    </xf>
    <xf numFmtId="0" fontId="19" fillId="28" borderId="60" xfId="0" applyFont="1" applyFill="1" applyBorder="1" applyAlignment="1">
      <alignment wrapText="1" readingOrder="1"/>
    </xf>
    <xf numFmtId="10" fontId="21" fillId="28" borderId="61" xfId="0" applyNumberFormat="1" applyFont="1" applyFill="1" applyBorder="1" applyAlignment="1">
      <alignment readingOrder="1"/>
    </xf>
    <xf numFmtId="0" fontId="0" fillId="0" borderId="0" xfId="0" applyAlignment="1">
      <alignment vertical="top" wrapText="1"/>
    </xf>
    <xf numFmtId="0" fontId="21" fillId="0" borderId="59" xfId="0" applyFont="1" applyBorder="1" applyAlignment="1">
      <alignment vertical="center" wrapText="1" readingOrder="1"/>
    </xf>
    <xf numFmtId="0" fontId="22" fillId="0" borderId="0" xfId="0" applyFont="1"/>
    <xf numFmtId="0" fontId="14" fillId="18"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54" xfId="0" applyFont="1" applyFill="1" applyBorder="1" applyAlignment="1">
      <alignment horizontal="center"/>
    </xf>
    <xf numFmtId="0" fontId="17" fillId="18" borderId="55" xfId="0" applyFont="1" applyFill="1" applyBorder="1" applyAlignment="1">
      <alignment horizontal="center"/>
    </xf>
    <xf numFmtId="0" fontId="17" fillId="18" borderId="56"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54"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xf numFmtId="2" fontId="17" fillId="20" borderId="56" xfId="0" applyNumberFormat="1" applyFont="1" applyFill="1" applyBorder="1" applyAlignment="1">
      <alignment horizontal="center" vertical="center" wrapText="1"/>
    </xf>
    <xf numFmtId="0" fontId="18" fillId="0" borderId="57"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tabSelected="1" workbookViewId="0">
      <selection activeCell="G6" sqref="G6:H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0.88</v>
      </c>
      <c r="C4" s="108">
        <f>'Assurance Qualité'!C59</f>
        <v>0.78900000000000003</v>
      </c>
      <c r="D4" s="108">
        <f>B4*0.6+C4*0.4 - 0.1*E4</f>
        <v>0.84360000000000013</v>
      </c>
      <c r="E4" s="109"/>
      <c r="F4" s="110">
        <v>20</v>
      </c>
      <c r="G4" s="111">
        <f>D4*F4</f>
        <v>16.872000000000003</v>
      </c>
      <c r="H4" s="111"/>
    </row>
    <row r="5" spans="1:8">
      <c r="A5" s="112" t="s">
        <v>8</v>
      </c>
      <c r="B5" s="113">
        <f>(Fonctionnalités!E28)</f>
        <v>1</v>
      </c>
      <c r="C5" s="113">
        <f>'Assurance Qualité'!F59</f>
        <v>0.80199999999999994</v>
      </c>
      <c r="D5" s="113">
        <f t="shared" ref="D5:D6" si="0">B5*0.6+C5*0.4 - 0.1*E5</f>
        <v>0.92079999999999995</v>
      </c>
      <c r="E5" s="114"/>
      <c r="F5" s="115">
        <v>20</v>
      </c>
      <c r="G5" s="116">
        <f t="shared" ref="G5:G7" si="1">D5*F5</f>
        <v>18.416</v>
      </c>
      <c r="H5" s="116">
        <f>AVERAGE(Documents!B18,Documents!F18)*5</f>
        <v>3.7450000000000006</v>
      </c>
    </row>
    <row r="6" spans="1:8">
      <c r="A6" s="117" t="s">
        <v>9</v>
      </c>
      <c r="B6" s="118">
        <f>(Fonctionnalités!E43)</f>
        <v>0.96200000000000008</v>
      </c>
      <c r="C6" s="118">
        <f>'Assurance Qualité'!I59</f>
        <v>0.84200000000000008</v>
      </c>
      <c r="D6" s="118">
        <f t="shared" si="0"/>
        <v>0.91400000000000015</v>
      </c>
      <c r="E6" s="119"/>
      <c r="F6" s="120">
        <v>20</v>
      </c>
      <c r="G6" s="121">
        <f t="shared" si="1"/>
        <v>18.28</v>
      </c>
      <c r="H6" s="121">
        <f>AVERAGE(Documents!C18,Documents!G18)*5</f>
        <v>4.1793749999999994</v>
      </c>
    </row>
    <row r="7" spans="1:8">
      <c r="A7" s="122" t="s">
        <v>10</v>
      </c>
      <c r="B7" s="122"/>
      <c r="C7" s="122"/>
      <c r="D7" s="123">
        <v>0.84</v>
      </c>
      <c r="E7" s="124"/>
      <c r="F7" s="122">
        <v>5</v>
      </c>
      <c r="G7" s="125">
        <f t="shared" si="1"/>
        <v>4.2</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zoomScaleNormal="100" workbookViewId="0">
      <selection activeCell="K39" sqref="K39"/>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39" t="s">
        <v>11</v>
      </c>
      <c r="B2" s="239"/>
      <c r="C2" s="239"/>
      <c r="D2" s="239"/>
      <c r="E2" s="239"/>
      <c r="F2" s="239"/>
      <c r="G2" s="239"/>
      <c r="H2" s="239"/>
      <c r="I2" s="239"/>
      <c r="J2" s="239"/>
      <c r="K2" s="239"/>
      <c r="L2" s="7"/>
      <c r="M2" s="7"/>
    </row>
    <row r="4" spans="1:17" ht="18.399999999999999" customHeight="1">
      <c r="A4" s="240" t="s">
        <v>12</v>
      </c>
      <c r="B4" s="240"/>
      <c r="C4" s="240"/>
      <c r="D4" s="240"/>
      <c r="E4" s="240"/>
      <c r="F4" s="240"/>
      <c r="G4" s="240"/>
      <c r="H4" s="240"/>
      <c r="I4" s="240"/>
      <c r="J4" s="240"/>
      <c r="K4" s="240"/>
      <c r="L4" s="4"/>
      <c r="M4" s="4"/>
    </row>
    <row r="5" spans="1:17" ht="18.75">
      <c r="A5" s="11"/>
      <c r="B5" s="41"/>
      <c r="C5" s="2"/>
      <c r="D5" s="2"/>
      <c r="E5" s="41"/>
      <c r="F5" s="2"/>
      <c r="G5" s="2"/>
      <c r="H5" s="41"/>
      <c r="I5" s="2"/>
      <c r="J5" s="2"/>
      <c r="K5" s="41"/>
      <c r="L5" s="2"/>
      <c r="M5" s="2"/>
    </row>
    <row r="6" spans="1:17" ht="18.399999999999999" customHeight="1">
      <c r="A6" s="257" t="s">
        <v>13</v>
      </c>
      <c r="B6" s="244" t="s">
        <v>14</v>
      </c>
      <c r="C6" s="259" t="s">
        <v>7</v>
      </c>
      <c r="D6" s="260"/>
      <c r="E6" s="260"/>
      <c r="F6" s="261" t="s">
        <v>8</v>
      </c>
      <c r="G6" s="262"/>
      <c r="H6" s="263"/>
      <c r="I6" s="241" t="s">
        <v>9</v>
      </c>
      <c r="J6" s="242"/>
      <c r="K6" s="243"/>
      <c r="L6" s="3"/>
      <c r="M6" s="3"/>
      <c r="N6" s="255"/>
      <c r="O6" s="256"/>
      <c r="P6" s="256"/>
    </row>
    <row r="7" spans="1:17" ht="18.75">
      <c r="A7" s="258"/>
      <c r="B7" s="245"/>
      <c r="C7" s="14" t="s">
        <v>15</v>
      </c>
      <c r="D7" s="15" t="s">
        <v>4</v>
      </c>
      <c r="E7" s="21" t="s">
        <v>16</v>
      </c>
      <c r="F7" s="16" t="s">
        <v>15</v>
      </c>
      <c r="G7" s="17" t="s">
        <v>4</v>
      </c>
      <c r="H7" s="20" t="s">
        <v>16</v>
      </c>
      <c r="I7" s="18" t="s">
        <v>15</v>
      </c>
      <c r="J7" s="19" t="s">
        <v>4</v>
      </c>
      <c r="K7" s="22" t="s">
        <v>16</v>
      </c>
      <c r="L7" s="3"/>
      <c r="M7" s="3"/>
      <c r="N7" s="40"/>
      <c r="O7" s="40"/>
      <c r="P7" s="40"/>
      <c r="Q7" s="40"/>
    </row>
    <row r="8" spans="1:17" ht="18.75">
      <c r="A8" s="254" t="s">
        <v>17</v>
      </c>
      <c r="B8" s="254"/>
      <c r="C8" s="247" t="s">
        <v>18</v>
      </c>
      <c r="D8" s="248"/>
      <c r="E8" s="46" t="s">
        <v>19</v>
      </c>
      <c r="F8" s="247" t="s">
        <v>18</v>
      </c>
      <c r="G8" s="248"/>
      <c r="H8" s="46" t="s">
        <v>19</v>
      </c>
      <c r="I8" s="247" t="s">
        <v>18</v>
      </c>
      <c r="J8" s="248"/>
      <c r="K8" s="46" t="s">
        <v>19</v>
      </c>
      <c r="L8" s="3"/>
      <c r="M8" s="3"/>
      <c r="N8" s="40"/>
      <c r="O8" s="40"/>
      <c r="P8" s="40"/>
      <c r="Q8" s="40"/>
    </row>
    <row r="9" spans="1:17" ht="213">
      <c r="A9" s="29" t="s">
        <v>20</v>
      </c>
      <c r="B9" s="29" t="s">
        <v>21</v>
      </c>
      <c r="C9" s="100">
        <v>0.8</v>
      </c>
      <c r="D9" s="98">
        <v>6</v>
      </c>
      <c r="E9" s="101" t="s">
        <v>22</v>
      </c>
      <c r="F9" s="102">
        <v>0.7</v>
      </c>
      <c r="G9" s="99">
        <v>6</v>
      </c>
      <c r="H9" s="103" t="s">
        <v>23</v>
      </c>
      <c r="I9" s="104">
        <v>0.6</v>
      </c>
      <c r="J9" s="105">
        <v>6</v>
      </c>
      <c r="K9" s="106" t="s">
        <v>24</v>
      </c>
      <c r="L9" s="3"/>
      <c r="M9" s="3"/>
      <c r="N9" s="40"/>
      <c r="O9" s="40"/>
      <c r="P9" s="40"/>
      <c r="Q9" s="40"/>
    </row>
    <row r="10" spans="1:17" ht="76.5">
      <c r="A10" s="23" t="s">
        <v>25</v>
      </c>
      <c r="B10" s="23" t="s">
        <v>26</v>
      </c>
      <c r="C10" s="100">
        <v>0.3</v>
      </c>
      <c r="D10" s="98">
        <v>2</v>
      </c>
      <c r="E10" s="101" t="s">
        <v>27</v>
      </c>
      <c r="F10" s="102">
        <v>1</v>
      </c>
      <c r="G10" s="99">
        <v>2</v>
      </c>
      <c r="H10" s="103"/>
      <c r="I10" s="104">
        <v>1</v>
      </c>
      <c r="J10" s="105">
        <v>2</v>
      </c>
      <c r="K10" s="106" t="s">
        <v>28</v>
      </c>
      <c r="L10" s="3"/>
      <c r="M10" s="3"/>
      <c r="N10" s="40"/>
      <c r="O10" s="40"/>
      <c r="P10" s="40"/>
      <c r="Q10" s="40"/>
    </row>
    <row r="11" spans="1:17" s="30" customFormat="1" ht="15.75">
      <c r="A11" s="249" t="s">
        <v>29</v>
      </c>
      <c r="B11" s="250"/>
      <c r="C11" s="47">
        <f>SUMPRODUCT(C6:C10,D6:D10)</f>
        <v>5.4</v>
      </c>
      <c r="D11" s="48">
        <f>SUM(D6:D10)</f>
        <v>8</v>
      </c>
      <c r="E11" s="49"/>
      <c r="F11" s="50">
        <f>SUMPRODUCT(F6:F10,G6:G10)</f>
        <v>6.1999999999999993</v>
      </c>
      <c r="G11" s="51">
        <f>SUM(G6:G10)</f>
        <v>8</v>
      </c>
      <c r="H11" s="52"/>
      <c r="I11" s="53">
        <f>SUMPRODUCT(I6:I10,J6:J10)</f>
        <v>5.6</v>
      </c>
      <c r="J11" s="54">
        <f>SUM(J6:J10)</f>
        <v>8</v>
      </c>
      <c r="K11" s="55"/>
      <c r="L11" s="56"/>
      <c r="M11" s="56"/>
      <c r="N11" s="44"/>
      <c r="O11" s="44"/>
      <c r="P11" s="44"/>
      <c r="Q11" s="44"/>
    </row>
    <row r="12" spans="1:17" s="12" customFormat="1" ht="18.399999999999999" customHeight="1">
      <c r="A12" s="254" t="s">
        <v>30</v>
      </c>
      <c r="B12" s="254"/>
      <c r="C12" s="247" t="s">
        <v>18</v>
      </c>
      <c r="D12" s="248"/>
      <c r="E12" s="46" t="s">
        <v>31</v>
      </c>
      <c r="F12" s="247" t="s">
        <v>18</v>
      </c>
      <c r="G12" s="248"/>
      <c r="H12" s="46" t="s">
        <v>31</v>
      </c>
      <c r="I12" s="247" t="s">
        <v>18</v>
      </c>
      <c r="J12" s="248"/>
      <c r="K12" s="46" t="s">
        <v>31</v>
      </c>
      <c r="L12" s="4"/>
      <c r="M12" s="4"/>
      <c r="N12" s="43"/>
      <c r="O12" s="43"/>
      <c r="P12" s="43"/>
      <c r="Q12" s="43"/>
    </row>
    <row r="13" spans="1:17" ht="106.5">
      <c r="A13" s="29" t="s">
        <v>32</v>
      </c>
      <c r="B13" s="29" t="s">
        <v>33</v>
      </c>
      <c r="C13" s="79">
        <v>1</v>
      </c>
      <c r="D13" s="80">
        <v>3</v>
      </c>
      <c r="E13" s="81" t="s">
        <v>34</v>
      </c>
      <c r="F13" s="89">
        <v>0</v>
      </c>
      <c r="G13" s="90">
        <f>D13</f>
        <v>3</v>
      </c>
      <c r="H13" s="91" t="s">
        <v>35</v>
      </c>
      <c r="I13" s="92">
        <v>0</v>
      </c>
      <c r="J13" s="93">
        <f>G13</f>
        <v>3</v>
      </c>
      <c r="K13" s="94" t="s">
        <v>35</v>
      </c>
      <c r="L13" s="5"/>
      <c r="M13" s="5"/>
    </row>
    <row r="14" spans="1:17" ht="45.75">
      <c r="A14" s="23" t="s">
        <v>36</v>
      </c>
      <c r="B14" s="23" t="s">
        <v>37</v>
      </c>
      <c r="C14" s="83">
        <v>0.8</v>
      </c>
      <c r="D14" s="84">
        <v>2</v>
      </c>
      <c r="E14" s="85" t="s">
        <v>38</v>
      </c>
      <c r="F14" s="86">
        <v>1</v>
      </c>
      <c r="G14" s="90">
        <f t="shared" ref="G14:G17" si="0">D14</f>
        <v>2</v>
      </c>
      <c r="H14" s="88" t="s">
        <v>39</v>
      </c>
      <c r="I14" s="76">
        <v>1</v>
      </c>
      <c r="J14" s="93">
        <f t="shared" ref="J14:J17" si="1">G14</f>
        <v>2</v>
      </c>
      <c r="K14" s="78" t="s">
        <v>39</v>
      </c>
      <c r="L14" s="5"/>
      <c r="M14" s="5"/>
    </row>
    <row r="15" spans="1:17" ht="60.75">
      <c r="A15" s="23" t="s">
        <v>40</v>
      </c>
      <c r="B15" s="23" t="s">
        <v>41</v>
      </c>
      <c r="C15" s="83">
        <v>0</v>
      </c>
      <c r="D15" s="84">
        <v>2</v>
      </c>
      <c r="E15" s="85" t="s">
        <v>42</v>
      </c>
      <c r="F15" s="86">
        <v>1</v>
      </c>
      <c r="G15" s="90">
        <f t="shared" si="0"/>
        <v>2</v>
      </c>
      <c r="H15" s="88" t="s">
        <v>39</v>
      </c>
      <c r="I15" s="76">
        <v>1</v>
      </c>
      <c r="J15" s="93">
        <f t="shared" si="1"/>
        <v>2</v>
      </c>
      <c r="K15" s="78" t="s">
        <v>39</v>
      </c>
      <c r="L15" s="5"/>
      <c r="M15" s="5"/>
    </row>
    <row r="16" spans="1:17" ht="45.75">
      <c r="A16" s="23" t="s">
        <v>43</v>
      </c>
      <c r="B16" s="23" t="s">
        <v>44</v>
      </c>
      <c r="C16" s="83">
        <v>1</v>
      </c>
      <c r="D16" s="84">
        <v>4</v>
      </c>
      <c r="E16" s="85" t="s">
        <v>39</v>
      </c>
      <c r="F16" s="86">
        <v>0.7</v>
      </c>
      <c r="G16" s="90">
        <f t="shared" si="0"/>
        <v>4</v>
      </c>
      <c r="H16" s="88" t="s">
        <v>45</v>
      </c>
      <c r="I16" s="76">
        <v>1</v>
      </c>
      <c r="J16" s="93">
        <f t="shared" si="1"/>
        <v>4</v>
      </c>
      <c r="K16" s="78" t="s">
        <v>39</v>
      </c>
      <c r="L16" s="5"/>
      <c r="M16" s="5"/>
    </row>
    <row r="17" spans="1:17" ht="106.5">
      <c r="A17" s="23" t="s">
        <v>46</v>
      </c>
      <c r="B17" s="23" t="s">
        <v>47</v>
      </c>
      <c r="C17" s="83">
        <v>0</v>
      </c>
      <c r="D17" s="84">
        <v>4</v>
      </c>
      <c r="E17" s="85" t="s">
        <v>48</v>
      </c>
      <c r="F17" s="86">
        <v>1</v>
      </c>
      <c r="G17" s="90">
        <f t="shared" si="0"/>
        <v>4</v>
      </c>
      <c r="H17" s="88" t="s">
        <v>49</v>
      </c>
      <c r="I17" s="76">
        <v>1</v>
      </c>
      <c r="J17" s="93">
        <f t="shared" si="1"/>
        <v>4</v>
      </c>
      <c r="K17" s="78" t="s">
        <v>49</v>
      </c>
      <c r="L17" s="5"/>
      <c r="M17" s="5"/>
    </row>
    <row r="18" spans="1:17" s="30" customFormat="1" ht="15.75">
      <c r="A18" s="249" t="s">
        <v>29</v>
      </c>
      <c r="B18" s="250"/>
      <c r="C18" s="47">
        <f>SUMPRODUCT(C13:C17,D13:D17)</f>
        <v>8.6</v>
      </c>
      <c r="D18" s="48">
        <f>SUM(D13:D17)</f>
        <v>15</v>
      </c>
      <c r="E18" s="49"/>
      <c r="F18" s="50">
        <f>SUMPRODUCT(F13:F17,G13:G17)</f>
        <v>10.8</v>
      </c>
      <c r="G18" s="51">
        <f>SUM(G13:G17)</f>
        <v>15</v>
      </c>
      <c r="H18" s="52"/>
      <c r="I18" s="53">
        <f>SUMPRODUCT(I13:I17,J13:J17)</f>
        <v>12</v>
      </c>
      <c r="J18" s="54">
        <f>SUM(J13:J17)</f>
        <v>15</v>
      </c>
      <c r="K18" s="55"/>
      <c r="L18" s="56"/>
      <c r="M18" s="56"/>
      <c r="N18" s="44"/>
      <c r="O18" s="44"/>
      <c r="P18" s="44"/>
      <c r="Q18" s="44"/>
    </row>
    <row r="19" spans="1:17" s="43" customFormat="1" ht="18.399999999999999" customHeight="1">
      <c r="A19" s="246" t="s">
        <v>50</v>
      </c>
      <c r="B19" s="246"/>
      <c r="C19" s="247" t="s">
        <v>18</v>
      </c>
      <c r="D19" s="248"/>
      <c r="E19" s="46" t="s">
        <v>31</v>
      </c>
      <c r="F19" s="247" t="s">
        <v>18</v>
      </c>
      <c r="G19" s="248"/>
      <c r="H19" s="46" t="s">
        <v>31</v>
      </c>
      <c r="I19" s="247" t="s">
        <v>18</v>
      </c>
      <c r="J19" s="248"/>
      <c r="K19" s="46" t="s">
        <v>31</v>
      </c>
      <c r="L19" s="4"/>
      <c r="M19" s="4"/>
    </row>
    <row r="20" spans="1:17" ht="91.5">
      <c r="A20" s="23" t="s">
        <v>51</v>
      </c>
      <c r="B20" s="23" t="s">
        <v>52</v>
      </c>
      <c r="C20" s="83">
        <v>0.4</v>
      </c>
      <c r="D20" s="84">
        <v>3</v>
      </c>
      <c r="E20" s="85" t="s">
        <v>53</v>
      </c>
      <c r="F20" s="86">
        <v>1</v>
      </c>
      <c r="G20" s="87">
        <v>3</v>
      </c>
      <c r="H20" s="88" t="s">
        <v>39</v>
      </c>
      <c r="I20" s="76">
        <v>1</v>
      </c>
      <c r="J20" s="77">
        <v>3</v>
      </c>
      <c r="K20" s="78" t="s">
        <v>39</v>
      </c>
      <c r="L20" s="5"/>
      <c r="M20" s="5"/>
    </row>
    <row r="21" spans="1:17" ht="30.75">
      <c r="A21" s="23" t="s">
        <v>54</v>
      </c>
      <c r="B21" s="23" t="s">
        <v>55</v>
      </c>
      <c r="C21" s="83">
        <v>1</v>
      </c>
      <c r="D21" s="84">
        <v>3</v>
      </c>
      <c r="E21" s="85" t="s">
        <v>39</v>
      </c>
      <c r="F21" s="86">
        <v>1</v>
      </c>
      <c r="G21" s="87">
        <v>3</v>
      </c>
      <c r="H21" s="88" t="s">
        <v>39</v>
      </c>
      <c r="I21" s="76">
        <v>1</v>
      </c>
      <c r="J21" s="77">
        <v>3</v>
      </c>
      <c r="K21" s="78" t="s">
        <v>39</v>
      </c>
      <c r="L21" s="5"/>
      <c r="M21" s="5"/>
    </row>
    <row r="22" spans="1:17" s="44" customFormat="1" ht="15.75">
      <c r="A22" s="251" t="s">
        <v>29</v>
      </c>
      <c r="B22" s="252"/>
      <c r="C22" s="57">
        <f>SUMPRODUCT(C20:C21,D20:D21)</f>
        <v>4.2</v>
      </c>
      <c r="D22" s="58">
        <f>SUM(D20:D21)</f>
        <v>6</v>
      </c>
      <c r="E22" s="59"/>
      <c r="F22" s="60">
        <f>SUMPRODUCT(F20:F21,G20:G21)</f>
        <v>6</v>
      </c>
      <c r="G22" s="61">
        <f>SUM(G20:G21)</f>
        <v>6</v>
      </c>
      <c r="H22" s="62"/>
      <c r="I22" s="63">
        <f>SUMPRODUCT(I20:I21,J20:J21)</f>
        <v>6</v>
      </c>
      <c r="J22" s="64">
        <f>SUM(J20:J21)</f>
        <v>6</v>
      </c>
      <c r="K22" s="65"/>
      <c r="L22" s="56"/>
      <c r="M22" s="56"/>
    </row>
    <row r="23" spans="1:17" ht="18.75" customHeight="1">
      <c r="A23" s="214" t="s">
        <v>56</v>
      </c>
      <c r="B23" s="214"/>
      <c r="C23" s="247" t="s">
        <v>18</v>
      </c>
      <c r="D23" s="248"/>
      <c r="E23" s="46" t="s">
        <v>31</v>
      </c>
      <c r="F23" s="247" t="s">
        <v>18</v>
      </c>
      <c r="G23" s="248"/>
      <c r="H23" s="46" t="s">
        <v>31</v>
      </c>
      <c r="I23" s="247" t="s">
        <v>18</v>
      </c>
      <c r="J23" s="248"/>
      <c r="K23" s="46" t="s">
        <v>31</v>
      </c>
      <c r="L23" s="4"/>
      <c r="M23" s="4"/>
    </row>
    <row r="24" spans="1:17" ht="30.75">
      <c r="A24" s="42" t="s">
        <v>57</v>
      </c>
      <c r="B24" s="42" t="s">
        <v>58</v>
      </c>
      <c r="C24" s="97">
        <v>1</v>
      </c>
      <c r="D24" s="25">
        <v>1</v>
      </c>
      <c r="E24" s="26" t="s">
        <v>39</v>
      </c>
      <c r="F24" s="82">
        <v>1</v>
      </c>
      <c r="G24" s="27">
        <v>1</v>
      </c>
      <c r="H24" s="28" t="s">
        <v>59</v>
      </c>
      <c r="I24" s="73">
        <v>1</v>
      </c>
      <c r="J24" s="74">
        <v>1</v>
      </c>
      <c r="K24" s="75" t="s">
        <v>39</v>
      </c>
      <c r="L24" s="5"/>
      <c r="M24" s="5"/>
    </row>
    <row r="25" spans="1:17" ht="30.75">
      <c r="A25" s="23" t="s">
        <v>60</v>
      </c>
      <c r="B25" s="23" t="s">
        <v>61</v>
      </c>
      <c r="C25" s="83">
        <v>1</v>
      </c>
      <c r="D25" s="84">
        <v>2</v>
      </c>
      <c r="E25" s="85" t="s">
        <v>39</v>
      </c>
      <c r="F25" s="86">
        <v>0.8</v>
      </c>
      <c r="G25" s="87">
        <v>2</v>
      </c>
      <c r="H25" s="88" t="s">
        <v>62</v>
      </c>
      <c r="I25" s="76">
        <v>0.8</v>
      </c>
      <c r="J25" s="77">
        <v>2</v>
      </c>
      <c r="K25" s="78" t="s">
        <v>63</v>
      </c>
      <c r="L25" s="5"/>
      <c r="M25" s="5"/>
    </row>
    <row r="26" spans="1:17">
      <c r="A26" s="23" t="s">
        <v>64</v>
      </c>
      <c r="B26" s="23" t="s">
        <v>65</v>
      </c>
      <c r="C26" s="83">
        <v>1</v>
      </c>
      <c r="D26" s="84">
        <v>1</v>
      </c>
      <c r="E26" s="85" t="s">
        <v>39</v>
      </c>
      <c r="F26" s="86">
        <v>1</v>
      </c>
      <c r="G26" s="87">
        <v>1</v>
      </c>
      <c r="H26" s="88" t="s">
        <v>39</v>
      </c>
      <c r="I26" s="76">
        <v>1</v>
      </c>
      <c r="J26" s="77">
        <v>1</v>
      </c>
      <c r="K26" s="78" t="s">
        <v>39</v>
      </c>
      <c r="L26" s="5"/>
      <c r="M26" s="5"/>
    </row>
    <row r="27" spans="1:17" s="44" customFormat="1" ht="15.75">
      <c r="A27" s="253" t="s">
        <v>29</v>
      </c>
      <c r="B27" s="252"/>
      <c r="C27" s="47">
        <f>SUMPRODUCT(C24:C26,D24:D26)</f>
        <v>4</v>
      </c>
      <c r="D27" s="48">
        <f>SUM(D24:D26)</f>
        <v>4</v>
      </c>
      <c r="E27" s="49"/>
      <c r="F27" s="60">
        <f>SUMPRODUCT(F24:F26,G24:G26)</f>
        <v>3.6</v>
      </c>
      <c r="G27" s="61">
        <f>SUM(G24:G26)</f>
        <v>4</v>
      </c>
      <c r="H27" s="62"/>
      <c r="I27" s="63">
        <f>SUMPRODUCT(I24:I26,J24:J26)</f>
        <v>3.6</v>
      </c>
      <c r="J27" s="64">
        <f>SUM(J24:J26)</f>
        <v>4</v>
      </c>
      <c r="K27" s="65"/>
      <c r="L27" s="56"/>
      <c r="M27" s="56"/>
    </row>
    <row r="28" spans="1:17" ht="21" customHeight="1">
      <c r="A28" s="246" t="s">
        <v>66</v>
      </c>
      <c r="B28" s="246"/>
      <c r="C28" s="247" t="s">
        <v>18</v>
      </c>
      <c r="D28" s="248"/>
      <c r="E28" s="46" t="s">
        <v>19</v>
      </c>
      <c r="F28" s="247" t="s">
        <v>18</v>
      </c>
      <c r="G28" s="248"/>
      <c r="H28" s="66" t="s">
        <v>19</v>
      </c>
      <c r="I28" s="247" t="s">
        <v>18</v>
      </c>
      <c r="J28" s="248"/>
      <c r="K28" s="46"/>
      <c r="L28" s="9"/>
      <c r="M28" s="4"/>
    </row>
    <row r="29" spans="1:17" ht="275.25">
      <c r="A29" s="31" t="s">
        <v>67</v>
      </c>
      <c r="B29" s="31" t="s">
        <v>68</v>
      </c>
      <c r="C29" s="79">
        <v>0.3</v>
      </c>
      <c r="D29" s="80">
        <v>2</v>
      </c>
      <c r="E29" s="81" t="s">
        <v>69</v>
      </c>
      <c r="F29" s="89">
        <v>0.1</v>
      </c>
      <c r="G29" s="90">
        <f>D29</f>
        <v>2</v>
      </c>
      <c r="H29" s="95" t="s">
        <v>70</v>
      </c>
      <c r="I29" s="92">
        <v>1</v>
      </c>
      <c r="J29" s="93">
        <f>D29</f>
        <v>2</v>
      </c>
      <c r="K29" s="94" t="s">
        <v>71</v>
      </c>
      <c r="L29" s="5"/>
      <c r="M29" s="5"/>
    </row>
    <row r="30" spans="1:17">
      <c r="A30" s="24" t="s">
        <v>72</v>
      </c>
      <c r="B30" s="24" t="s">
        <v>73</v>
      </c>
      <c r="C30" s="83">
        <v>1</v>
      </c>
      <c r="D30" s="84">
        <v>2</v>
      </c>
      <c r="E30" s="85"/>
      <c r="F30" s="86">
        <v>1</v>
      </c>
      <c r="G30" s="90">
        <f t="shared" ref="G30:G31" si="2">D30</f>
        <v>2</v>
      </c>
      <c r="H30" s="96"/>
      <c r="I30" s="76">
        <v>1</v>
      </c>
      <c r="J30" s="93">
        <f t="shared" ref="J30:J31" si="3">D30</f>
        <v>2</v>
      </c>
      <c r="K30" s="78"/>
      <c r="L30" s="5"/>
      <c r="M30" s="5"/>
    </row>
    <row r="31" spans="1:17" ht="30.75">
      <c r="A31" s="24" t="s">
        <v>74</v>
      </c>
      <c r="B31" s="24" t="s">
        <v>75</v>
      </c>
      <c r="C31" s="83">
        <v>1</v>
      </c>
      <c r="D31" s="84">
        <v>2</v>
      </c>
      <c r="E31" s="85" t="s">
        <v>76</v>
      </c>
      <c r="F31" s="86">
        <v>1</v>
      </c>
      <c r="G31" s="90">
        <f t="shared" si="2"/>
        <v>2</v>
      </c>
      <c r="H31" s="96"/>
      <c r="I31" s="76">
        <v>0.5</v>
      </c>
      <c r="J31" s="93">
        <f t="shared" si="3"/>
        <v>2</v>
      </c>
      <c r="K31" s="78" t="s">
        <v>77</v>
      </c>
      <c r="L31" s="5"/>
      <c r="M31" s="5"/>
    </row>
    <row r="32" spans="1:17" s="44" customFormat="1" ht="15.75">
      <c r="A32" s="249" t="s">
        <v>29</v>
      </c>
      <c r="B32" s="250"/>
      <c r="C32" s="47">
        <f>SUMPRODUCT(C29:C31,D29:D31)</f>
        <v>4.5999999999999996</v>
      </c>
      <c r="D32" s="48">
        <f>SUM(D29:D31)</f>
        <v>6</v>
      </c>
      <c r="E32" s="49"/>
      <c r="F32" s="50">
        <f>SUMPRODUCT(F29:F31,G29:G31)</f>
        <v>4.2</v>
      </c>
      <c r="G32" s="51">
        <f>SUM(G29:G31)</f>
        <v>6</v>
      </c>
      <c r="H32" s="67"/>
      <c r="I32" s="63">
        <f>SUMPRODUCT(I29:I31,J29:J31)</f>
        <v>5</v>
      </c>
      <c r="J32" s="64">
        <f>SUM(J29:J31)</f>
        <v>6</v>
      </c>
      <c r="K32" s="65"/>
      <c r="L32" s="56"/>
      <c r="M32" s="56"/>
    </row>
    <row r="33" spans="1:13" ht="18.75" customHeight="1">
      <c r="A33" s="254" t="s">
        <v>78</v>
      </c>
      <c r="B33" s="254"/>
      <c r="C33" s="247" t="s">
        <v>18</v>
      </c>
      <c r="D33" s="248"/>
      <c r="E33" s="46" t="s">
        <v>19</v>
      </c>
      <c r="F33" s="247" t="s">
        <v>18</v>
      </c>
      <c r="G33" s="248"/>
      <c r="H33" s="46"/>
      <c r="I33" s="68" t="s">
        <v>18</v>
      </c>
      <c r="J33" s="66"/>
      <c r="K33" s="46"/>
      <c r="L33" s="8"/>
      <c r="M33" s="4"/>
    </row>
    <row r="34" spans="1:13" ht="30.75">
      <c r="A34" s="29" t="s">
        <v>79</v>
      </c>
      <c r="B34" s="29" t="s">
        <v>80</v>
      </c>
      <c r="C34" s="79">
        <v>1</v>
      </c>
      <c r="D34" s="80">
        <v>2</v>
      </c>
      <c r="E34" s="81"/>
      <c r="F34" s="89">
        <v>1</v>
      </c>
      <c r="G34" s="90">
        <v>2</v>
      </c>
      <c r="H34" s="91"/>
      <c r="I34" s="92">
        <v>1</v>
      </c>
      <c r="J34" s="93">
        <v>2</v>
      </c>
      <c r="K34" s="94" t="s">
        <v>71</v>
      </c>
      <c r="L34" s="5"/>
      <c r="M34" s="5"/>
    </row>
    <row r="35" spans="1:13">
      <c r="A35" s="23" t="s">
        <v>81</v>
      </c>
      <c r="B35" s="23" t="s">
        <v>82</v>
      </c>
      <c r="C35" s="83">
        <v>1</v>
      </c>
      <c r="D35" s="84">
        <v>2</v>
      </c>
      <c r="E35" s="85"/>
      <c r="F35" s="89">
        <v>1</v>
      </c>
      <c r="G35" s="87">
        <v>2</v>
      </c>
      <c r="H35" s="88"/>
      <c r="I35" s="92">
        <v>1</v>
      </c>
      <c r="J35" s="77">
        <v>2</v>
      </c>
      <c r="K35" s="78"/>
      <c r="L35" s="5"/>
      <c r="M35" s="5"/>
    </row>
    <row r="36" spans="1:13">
      <c r="A36" s="23" t="s">
        <v>83</v>
      </c>
      <c r="B36" s="23" t="s">
        <v>84</v>
      </c>
      <c r="C36" s="83">
        <v>1</v>
      </c>
      <c r="D36" s="84">
        <v>3</v>
      </c>
      <c r="E36" s="85"/>
      <c r="F36" s="89">
        <v>1</v>
      </c>
      <c r="G36" s="87">
        <v>3</v>
      </c>
      <c r="H36" s="88"/>
      <c r="I36" s="92">
        <v>1</v>
      </c>
      <c r="J36" s="77">
        <v>3</v>
      </c>
      <c r="K36" s="78"/>
      <c r="L36" s="5"/>
      <c r="M36" s="5"/>
    </row>
    <row r="37" spans="1:13" ht="60.75">
      <c r="A37" s="23" t="s">
        <v>85</v>
      </c>
      <c r="B37" s="23" t="s">
        <v>86</v>
      </c>
      <c r="C37" s="83">
        <v>0.7</v>
      </c>
      <c r="D37" s="84">
        <v>3</v>
      </c>
      <c r="E37" s="85" t="s">
        <v>87</v>
      </c>
      <c r="F37" s="89">
        <v>1</v>
      </c>
      <c r="G37" s="87">
        <v>3</v>
      </c>
      <c r="H37" s="88"/>
      <c r="I37" s="92">
        <v>1</v>
      </c>
      <c r="J37" s="77">
        <v>3</v>
      </c>
      <c r="K37" s="78" t="s">
        <v>39</v>
      </c>
      <c r="L37" s="5"/>
      <c r="M37" s="5"/>
    </row>
    <row r="38" spans="1:13" s="44" customFormat="1" ht="16.5">
      <c r="A38" s="249" t="s">
        <v>29</v>
      </c>
      <c r="B38" s="250"/>
      <c r="C38" s="69">
        <f>SUMPRODUCT(C34:C37,D34:D37)</f>
        <v>9.1</v>
      </c>
      <c r="D38" s="48">
        <f>SUM(D34:D37)</f>
        <v>10</v>
      </c>
      <c r="E38" s="49"/>
      <c r="F38" s="70">
        <f>SUMPRODUCT(F34:F37,G34:G37)</f>
        <v>10</v>
      </c>
      <c r="G38" s="51">
        <f>SUM(G34:G37)</f>
        <v>10</v>
      </c>
      <c r="H38" s="52" t="s">
        <v>71</v>
      </c>
      <c r="I38" s="63">
        <f>SUMPRODUCT(I34:I37,J34:J37)</f>
        <v>10</v>
      </c>
      <c r="J38" s="64">
        <f>SUM(J34:J37)</f>
        <v>10</v>
      </c>
      <c r="K38" s="65"/>
      <c r="L38" s="56"/>
      <c r="M38" s="56"/>
    </row>
    <row r="39" spans="1:13" ht="18.75" customHeight="1">
      <c r="A39" s="45" t="s">
        <v>88</v>
      </c>
      <c r="B39" s="45"/>
      <c r="C39" s="247" t="s">
        <v>18</v>
      </c>
      <c r="D39" s="248"/>
      <c r="E39" s="66" t="s">
        <v>89</v>
      </c>
      <c r="F39" s="247" t="s">
        <v>18</v>
      </c>
      <c r="G39" s="248"/>
      <c r="H39" s="46" t="s">
        <v>89</v>
      </c>
      <c r="I39" s="247" t="s">
        <v>18</v>
      </c>
      <c r="J39" s="248"/>
      <c r="K39" s="46" t="s">
        <v>89</v>
      </c>
      <c r="L39" s="4"/>
      <c r="M39" s="4"/>
    </row>
    <row r="40" spans="1:13" ht="60.75">
      <c r="A40" s="23" t="s">
        <v>90</v>
      </c>
      <c r="B40" s="23" t="s">
        <v>91</v>
      </c>
      <c r="C40" s="83">
        <v>1</v>
      </c>
      <c r="D40" s="84">
        <v>2</v>
      </c>
      <c r="E40" s="85" t="s">
        <v>71</v>
      </c>
      <c r="F40" s="86">
        <v>1</v>
      </c>
      <c r="G40" s="87">
        <f>D40</f>
        <v>2</v>
      </c>
      <c r="H40" s="88" t="s">
        <v>71</v>
      </c>
      <c r="I40" s="76">
        <v>1</v>
      </c>
      <c r="J40" s="77">
        <f>D40</f>
        <v>2</v>
      </c>
      <c r="K40" s="78" t="s">
        <v>92</v>
      </c>
      <c r="L40" s="5"/>
      <c r="M40" s="5"/>
    </row>
    <row r="41" spans="1:13">
      <c r="A41" s="23" t="s">
        <v>93</v>
      </c>
      <c r="B41" s="23" t="s">
        <v>94</v>
      </c>
      <c r="C41" s="83">
        <v>1</v>
      </c>
      <c r="D41" s="84">
        <v>2</v>
      </c>
      <c r="E41" s="85" t="s">
        <v>71</v>
      </c>
      <c r="F41" s="86">
        <v>1</v>
      </c>
      <c r="G41" s="87">
        <f t="shared" ref="G41:G48" si="4">D41</f>
        <v>2</v>
      </c>
      <c r="H41" s="88" t="s">
        <v>71</v>
      </c>
      <c r="I41" s="76">
        <v>1</v>
      </c>
      <c r="J41" s="77">
        <f t="shared" ref="J41:J48" si="5">D41</f>
        <v>2</v>
      </c>
      <c r="K41" s="78" t="s">
        <v>92</v>
      </c>
      <c r="L41" s="5"/>
      <c r="M41" s="5"/>
    </row>
    <row r="42" spans="1:13" ht="76.5">
      <c r="A42" s="23" t="s">
        <v>95</v>
      </c>
      <c r="B42" s="23" t="s">
        <v>96</v>
      </c>
      <c r="C42" s="83">
        <v>1</v>
      </c>
      <c r="D42" s="84">
        <v>2</v>
      </c>
      <c r="E42" s="85" t="s">
        <v>92</v>
      </c>
      <c r="F42" s="86">
        <v>0.25</v>
      </c>
      <c r="G42" s="87">
        <f t="shared" si="4"/>
        <v>2</v>
      </c>
      <c r="H42" s="88" t="s">
        <v>97</v>
      </c>
      <c r="I42" s="76">
        <v>0.5</v>
      </c>
      <c r="J42" s="77">
        <f t="shared" si="5"/>
        <v>2</v>
      </c>
      <c r="K42" s="78" t="s">
        <v>98</v>
      </c>
      <c r="L42" s="5"/>
    </row>
    <row r="43" spans="1:13" ht="91.5">
      <c r="A43" s="23" t="s">
        <v>99</v>
      </c>
      <c r="B43" s="23" t="s">
        <v>100</v>
      </c>
      <c r="C43" s="83">
        <v>1</v>
      </c>
      <c r="D43" s="84">
        <v>4</v>
      </c>
      <c r="E43" s="85" t="s">
        <v>92</v>
      </c>
      <c r="F43" s="86">
        <v>0.75</v>
      </c>
      <c r="G43" s="87">
        <f t="shared" si="4"/>
        <v>4</v>
      </c>
      <c r="H43" s="88" t="s">
        <v>101</v>
      </c>
      <c r="I43" s="76">
        <v>1</v>
      </c>
      <c r="J43" s="77">
        <f t="shared" si="5"/>
        <v>4</v>
      </c>
      <c r="K43" s="78" t="s">
        <v>92</v>
      </c>
      <c r="L43" s="5"/>
      <c r="M43" s="5"/>
    </row>
    <row r="44" spans="1:13">
      <c r="A44" s="23" t="s">
        <v>102</v>
      </c>
      <c r="B44" s="23" t="s">
        <v>103</v>
      </c>
      <c r="C44" s="83">
        <v>1</v>
      </c>
      <c r="D44" s="84">
        <v>6</v>
      </c>
      <c r="E44" s="85" t="s">
        <v>92</v>
      </c>
      <c r="F44" s="86">
        <v>1</v>
      </c>
      <c r="G44" s="87">
        <f t="shared" si="4"/>
        <v>6</v>
      </c>
      <c r="H44" s="88" t="s">
        <v>71</v>
      </c>
      <c r="I44" s="76">
        <v>1</v>
      </c>
      <c r="J44" s="77">
        <f t="shared" si="5"/>
        <v>6</v>
      </c>
      <c r="K44" s="78" t="s">
        <v>92</v>
      </c>
      <c r="L44" s="5"/>
      <c r="M44" s="5"/>
    </row>
    <row r="45" spans="1:13" ht="91.5">
      <c r="A45" s="23" t="s">
        <v>104</v>
      </c>
      <c r="B45" s="23" t="s">
        <v>105</v>
      </c>
      <c r="C45" s="83">
        <v>0.75</v>
      </c>
      <c r="D45" s="84">
        <v>8</v>
      </c>
      <c r="E45" s="85" t="s">
        <v>106</v>
      </c>
      <c r="F45" s="86">
        <v>0.5</v>
      </c>
      <c r="G45" s="87">
        <f t="shared" si="4"/>
        <v>8</v>
      </c>
      <c r="H45" s="88" t="s">
        <v>107</v>
      </c>
      <c r="I45" s="76">
        <v>1</v>
      </c>
      <c r="J45" s="77">
        <f t="shared" si="5"/>
        <v>8</v>
      </c>
      <c r="K45" s="78" t="s">
        <v>92</v>
      </c>
      <c r="L45" s="5"/>
      <c r="M45" s="5"/>
    </row>
    <row r="46" spans="1:13" ht="244.5">
      <c r="A46" s="23" t="s">
        <v>108</v>
      </c>
      <c r="B46" s="23" t="s">
        <v>109</v>
      </c>
      <c r="C46" s="83">
        <v>0</v>
      </c>
      <c r="D46" s="84">
        <v>6</v>
      </c>
      <c r="E46" s="85" t="s">
        <v>110</v>
      </c>
      <c r="F46" s="86">
        <v>0.4</v>
      </c>
      <c r="G46" s="87">
        <f t="shared" si="4"/>
        <v>6</v>
      </c>
      <c r="H46" s="88" t="s">
        <v>111</v>
      </c>
      <c r="I46" s="76">
        <v>0</v>
      </c>
      <c r="J46" s="77">
        <f t="shared" si="5"/>
        <v>6</v>
      </c>
      <c r="K46" s="78" t="s">
        <v>112</v>
      </c>
      <c r="L46" s="5"/>
      <c r="M46" s="5"/>
    </row>
    <row r="47" spans="1:13" ht="183">
      <c r="A47" s="23" t="s">
        <v>113</v>
      </c>
      <c r="B47" s="23" t="s">
        <v>114</v>
      </c>
      <c r="C47" s="83">
        <v>1</v>
      </c>
      <c r="D47" s="84">
        <v>6</v>
      </c>
      <c r="E47" s="85" t="s">
        <v>92</v>
      </c>
      <c r="F47" s="86">
        <v>0.75</v>
      </c>
      <c r="G47" s="87">
        <f t="shared" si="4"/>
        <v>6</v>
      </c>
      <c r="H47" s="88" t="s">
        <v>115</v>
      </c>
      <c r="I47" s="76">
        <v>1</v>
      </c>
      <c r="J47" s="77">
        <f t="shared" si="5"/>
        <v>6</v>
      </c>
      <c r="K47" s="78" t="s">
        <v>92</v>
      </c>
      <c r="L47" s="5"/>
      <c r="M47" s="5"/>
    </row>
    <row r="48" spans="1:13">
      <c r="A48" s="13" t="s">
        <v>116</v>
      </c>
      <c r="B48" s="23" t="s">
        <v>117</v>
      </c>
      <c r="C48" s="83">
        <v>1</v>
      </c>
      <c r="D48" s="84">
        <v>4</v>
      </c>
      <c r="E48" s="85"/>
      <c r="F48" s="86">
        <v>1</v>
      </c>
      <c r="G48" s="87">
        <f t="shared" si="4"/>
        <v>4</v>
      </c>
      <c r="H48" s="88"/>
      <c r="I48" s="76">
        <v>1</v>
      </c>
      <c r="J48" s="77">
        <f t="shared" si="5"/>
        <v>4</v>
      </c>
      <c r="K48" s="78" t="s">
        <v>92</v>
      </c>
      <c r="L48" s="5"/>
      <c r="M48" s="5"/>
    </row>
    <row r="49" spans="1:17" s="30" customFormat="1" ht="15.75">
      <c r="A49" s="249" t="s">
        <v>29</v>
      </c>
      <c r="B49" s="250"/>
      <c r="C49" s="71">
        <f>SUMPRODUCT(C40:C48,D40:D48)</f>
        <v>32</v>
      </c>
      <c r="D49" s="58">
        <f>SUM(D40:D48)</f>
        <v>40</v>
      </c>
      <c r="E49" s="59"/>
      <c r="F49" s="70">
        <f>SUMPRODUCT(F40:F48,G40:G48)</f>
        <v>28.4</v>
      </c>
      <c r="G49" s="51">
        <f>SUM(G40:G48)</f>
        <v>40</v>
      </c>
      <c r="H49" s="52"/>
      <c r="I49" s="53">
        <f>SUMPRODUCT(I40:I48,J40:J48)</f>
        <v>33</v>
      </c>
      <c r="J49" s="54">
        <f>SUM(J40:J48)</f>
        <v>40</v>
      </c>
      <c r="K49" s="55"/>
      <c r="L49" s="56"/>
      <c r="M49" s="56"/>
      <c r="N49" s="44"/>
      <c r="O49" s="44"/>
      <c r="P49" s="44"/>
      <c r="Q49" s="44"/>
    </row>
    <row r="50" spans="1:17" ht="18.399999999999999" customHeight="1">
      <c r="A50" s="254" t="s">
        <v>118</v>
      </c>
      <c r="B50" s="254"/>
      <c r="C50" s="247" t="s">
        <v>18</v>
      </c>
      <c r="D50" s="248"/>
      <c r="E50" s="46" t="s">
        <v>89</v>
      </c>
      <c r="F50" s="247" t="s">
        <v>18</v>
      </c>
      <c r="G50" s="248"/>
      <c r="H50" s="46" t="s">
        <v>89</v>
      </c>
      <c r="I50" s="247" t="s">
        <v>18</v>
      </c>
      <c r="J50" s="248"/>
      <c r="K50" s="46" t="s">
        <v>89</v>
      </c>
      <c r="L50" s="8"/>
      <c r="M50" s="4"/>
    </row>
    <row r="51" spans="1:17" ht="76.5">
      <c r="A51" s="29" t="s">
        <v>119</v>
      </c>
      <c r="B51" s="29" t="s">
        <v>120</v>
      </c>
      <c r="C51" s="79">
        <v>1</v>
      </c>
      <c r="D51" s="80">
        <v>2</v>
      </c>
      <c r="E51" s="81" t="s">
        <v>71</v>
      </c>
      <c r="F51" s="82">
        <v>1</v>
      </c>
      <c r="G51" s="27">
        <v>2</v>
      </c>
      <c r="H51" s="28" t="s">
        <v>71</v>
      </c>
      <c r="I51" s="73">
        <v>0</v>
      </c>
      <c r="J51" s="74">
        <v>2</v>
      </c>
      <c r="K51" s="75" t="s">
        <v>121</v>
      </c>
      <c r="L51" s="5"/>
      <c r="M51" s="5"/>
    </row>
    <row r="52" spans="1:17">
      <c r="A52" s="23" t="s">
        <v>122</v>
      </c>
      <c r="B52" s="23" t="s">
        <v>123</v>
      </c>
      <c r="C52" s="83">
        <v>1</v>
      </c>
      <c r="D52" s="84">
        <v>2</v>
      </c>
      <c r="E52" s="85" t="s">
        <v>71</v>
      </c>
      <c r="F52" s="86">
        <v>1</v>
      </c>
      <c r="G52" s="87">
        <v>2</v>
      </c>
      <c r="H52" s="88" t="s">
        <v>92</v>
      </c>
      <c r="I52" s="76">
        <v>1</v>
      </c>
      <c r="J52" s="77">
        <v>2</v>
      </c>
      <c r="K52" s="78" t="s">
        <v>92</v>
      </c>
      <c r="L52" s="5"/>
      <c r="M52" s="5"/>
    </row>
    <row r="53" spans="1:17" ht="30.75">
      <c r="A53" s="23" t="s">
        <v>124</v>
      </c>
      <c r="B53" s="23" t="s">
        <v>125</v>
      </c>
      <c r="C53" s="83">
        <v>1</v>
      </c>
      <c r="D53" s="84">
        <v>1</v>
      </c>
      <c r="E53" s="85" t="s">
        <v>71</v>
      </c>
      <c r="F53" s="86">
        <v>1</v>
      </c>
      <c r="G53" s="87">
        <v>1</v>
      </c>
      <c r="H53" s="88" t="s">
        <v>71</v>
      </c>
      <c r="I53" s="76">
        <v>1</v>
      </c>
      <c r="J53" s="77">
        <v>1</v>
      </c>
      <c r="K53" s="78" t="s">
        <v>92</v>
      </c>
      <c r="L53" s="5"/>
      <c r="M53" s="5"/>
    </row>
    <row r="54" spans="1:17" ht="60.75">
      <c r="A54" s="23" t="s">
        <v>126</v>
      </c>
      <c r="B54" s="23" t="s">
        <v>127</v>
      </c>
      <c r="C54" s="83">
        <v>1</v>
      </c>
      <c r="D54" s="84">
        <v>4</v>
      </c>
      <c r="E54" s="85" t="s">
        <v>71</v>
      </c>
      <c r="F54" s="86">
        <v>1</v>
      </c>
      <c r="G54" s="87">
        <v>4</v>
      </c>
      <c r="H54" s="88" t="s">
        <v>92</v>
      </c>
      <c r="I54" s="76">
        <v>1</v>
      </c>
      <c r="J54" s="77">
        <v>4</v>
      </c>
      <c r="K54" s="78" t="s">
        <v>71</v>
      </c>
      <c r="L54" s="5"/>
      <c r="M54" s="5"/>
    </row>
    <row r="55" spans="1:17" ht="30.75">
      <c r="A55" s="23" t="s">
        <v>128</v>
      </c>
      <c r="B55" s="23" t="s">
        <v>129</v>
      </c>
      <c r="C55" s="83">
        <v>1</v>
      </c>
      <c r="D55" s="84">
        <v>2</v>
      </c>
      <c r="E55" s="85" t="s">
        <v>71</v>
      </c>
      <c r="F55" s="86">
        <v>1</v>
      </c>
      <c r="G55" s="87">
        <v>2</v>
      </c>
      <c r="H55" s="88" t="s">
        <v>71</v>
      </c>
      <c r="I55" s="76">
        <v>1</v>
      </c>
      <c r="J55" s="77">
        <v>2</v>
      </c>
      <c r="K55" s="78" t="s">
        <v>92</v>
      </c>
      <c r="L55" s="6"/>
      <c r="M55" s="5"/>
    </row>
    <row r="56" spans="1:17" s="44" customFormat="1" ht="15.75">
      <c r="A56" s="249" t="s">
        <v>29</v>
      </c>
      <c r="B56" s="250"/>
      <c r="C56" s="57">
        <f>SUMPRODUCT(C51:C55,D51:D55)</f>
        <v>11</v>
      </c>
      <c r="D56" s="58">
        <f>SUM(D51:D55)</f>
        <v>11</v>
      </c>
      <c r="E56" s="59"/>
      <c r="F56" s="60">
        <f>SUMPRODUCT(F51:F55,G51:G55)</f>
        <v>11</v>
      </c>
      <c r="G56" s="61">
        <f>SUM(G51:G55)</f>
        <v>11</v>
      </c>
      <c r="H56" s="62"/>
      <c r="I56" s="53">
        <f>SUMPRODUCT(I51:I55,J51:J55)</f>
        <v>9</v>
      </c>
      <c r="J56" s="54">
        <f>SUM(J51:J55)</f>
        <v>11</v>
      </c>
      <c r="K56" s="55"/>
      <c r="L56" s="56"/>
      <c r="M56" s="56"/>
    </row>
    <row r="57" spans="1:17" ht="18.75" customHeight="1">
      <c r="A57" s="277" t="s">
        <v>2</v>
      </c>
      <c r="B57" s="278"/>
      <c r="C57" s="278"/>
      <c r="D57" s="278"/>
      <c r="E57" s="278"/>
      <c r="F57" s="278"/>
      <c r="G57" s="278"/>
      <c r="H57" s="278"/>
      <c r="I57" s="278"/>
      <c r="J57" s="278"/>
      <c r="K57" s="279"/>
      <c r="L57" s="4"/>
      <c r="M57" s="4"/>
    </row>
    <row r="58" spans="1:17">
      <c r="A58" s="264" t="s">
        <v>130</v>
      </c>
      <c r="B58" s="265"/>
      <c r="C58" s="34">
        <f>C11+C18+C22+C27+C32+C38+C49+C56</f>
        <v>78.900000000000006</v>
      </c>
      <c r="D58" s="25">
        <f>D11+D18+D22+D27+D32+D38+D49+D56</f>
        <v>100</v>
      </c>
      <c r="E58" s="26"/>
      <c r="F58" s="35">
        <f>F11+F18+F22+F27+F32+F38+F49+F56</f>
        <v>80.199999999999989</v>
      </c>
      <c r="G58" s="27">
        <f>G11+G18+G22+G27+G32+G38+G49+G56</f>
        <v>100</v>
      </c>
      <c r="H58" s="28"/>
      <c r="I58" s="213">
        <f>I11+I18+I22+I27+I32+I38+I49+I56</f>
        <v>84.2</v>
      </c>
      <c r="J58" s="32">
        <f>J11+J18+J22+J27+J32+J38+J49+J56</f>
        <v>100</v>
      </c>
      <c r="K58" s="33"/>
      <c r="L58" s="6"/>
      <c r="M58" s="5"/>
    </row>
    <row r="59" spans="1:17" s="44" customFormat="1" ht="15.75">
      <c r="A59" s="266" t="s">
        <v>131</v>
      </c>
      <c r="B59" s="267"/>
      <c r="C59" s="268">
        <f>C58/D58</f>
        <v>0.78900000000000003</v>
      </c>
      <c r="D59" s="269"/>
      <c r="E59" s="270"/>
      <c r="F59" s="271">
        <f>F58/G58</f>
        <v>0.80199999999999994</v>
      </c>
      <c r="G59" s="272"/>
      <c r="H59" s="273"/>
      <c r="I59" s="274">
        <f>I58/J58</f>
        <v>0.84200000000000008</v>
      </c>
      <c r="J59" s="275"/>
      <c r="K59" s="276"/>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C40:C48 F34:F37 C51:C55 F51:F55 I51:I55 I13:I17 F13:F17 C13:C17 I20:I21 F20:F21 C20:C21 I29:I31 F29:F31 C29:C31 I40:I48 F40:F48 I34:I37"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H47"/>
  <sheetViews>
    <sheetView topLeftCell="A32" workbookViewId="0">
      <selection activeCell="B40" sqref="B40"/>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7.42578125" style="37" customWidth="1"/>
    <col min="8" max="8" width="59" style="37" customWidth="1"/>
    <col min="9" max="16384" width="9.140625" style="37"/>
  </cols>
  <sheetData>
    <row r="2" spans="1:7" ht="18.75">
      <c r="A2" s="280" t="s">
        <v>11</v>
      </c>
      <c r="B2" s="280"/>
      <c r="C2" s="280"/>
      <c r="D2" s="280"/>
      <c r="E2" s="280"/>
      <c r="F2" s="280"/>
      <c r="G2" s="280"/>
    </row>
    <row r="3" spans="1:7">
      <c r="A3" s="38"/>
      <c r="B3" s="38"/>
      <c r="C3" s="39"/>
      <c r="D3" s="39"/>
      <c r="E3" s="38"/>
      <c r="F3" s="38"/>
      <c r="G3" s="39"/>
    </row>
    <row r="4" spans="1:7" ht="18.75">
      <c r="A4" s="36" t="s">
        <v>132</v>
      </c>
      <c r="B4" s="36"/>
      <c r="C4" s="36"/>
      <c r="D4" s="36"/>
      <c r="E4" s="36"/>
      <c r="F4" s="36"/>
      <c r="G4" s="36"/>
    </row>
    <row r="5" spans="1:7" ht="15.75" thickBot="1"/>
    <row r="6" spans="1:7" ht="23.25">
      <c r="A6" s="284" t="s">
        <v>7</v>
      </c>
      <c r="B6" s="285"/>
      <c r="C6" s="285"/>
      <c r="D6" s="285"/>
      <c r="E6" s="285"/>
      <c r="F6" s="285"/>
      <c r="G6" s="286"/>
    </row>
    <row r="7" spans="1:7">
      <c r="A7" s="130" t="s">
        <v>133</v>
      </c>
      <c r="B7" s="131" t="s">
        <v>15</v>
      </c>
      <c r="C7" s="131" t="s">
        <v>134</v>
      </c>
      <c r="D7" s="131" t="s">
        <v>4</v>
      </c>
      <c r="E7" s="131" t="s">
        <v>135</v>
      </c>
      <c r="F7" s="131" t="s">
        <v>18</v>
      </c>
      <c r="G7" s="132" t="s">
        <v>16</v>
      </c>
    </row>
    <row r="8" spans="1:7">
      <c r="A8" s="133" t="s">
        <v>136</v>
      </c>
      <c r="B8" s="134">
        <v>1</v>
      </c>
      <c r="C8" s="134">
        <v>1</v>
      </c>
      <c r="D8" s="134">
        <v>4</v>
      </c>
      <c r="E8" s="134">
        <f t="shared" ref="E8:E14" si="0">B8*C8*D8</f>
        <v>4</v>
      </c>
      <c r="F8" s="134" t="s">
        <v>31</v>
      </c>
      <c r="G8" s="135" t="s">
        <v>34</v>
      </c>
    </row>
    <row r="9" spans="1:7">
      <c r="A9" s="136" t="s">
        <v>137</v>
      </c>
      <c r="B9" s="137">
        <v>1</v>
      </c>
      <c r="C9" s="137">
        <v>1</v>
      </c>
      <c r="D9" s="137">
        <v>12</v>
      </c>
      <c r="E9" s="137">
        <f t="shared" si="0"/>
        <v>12</v>
      </c>
      <c r="F9" s="137" t="s">
        <v>19</v>
      </c>
      <c r="G9" s="138"/>
    </row>
    <row r="10" spans="1:7">
      <c r="A10" s="133" t="s">
        <v>138</v>
      </c>
      <c r="B10" s="134">
        <v>1</v>
      </c>
      <c r="C10" s="134">
        <v>1</v>
      </c>
      <c r="D10" s="134">
        <v>10</v>
      </c>
      <c r="E10" s="134">
        <f t="shared" si="0"/>
        <v>10</v>
      </c>
      <c r="F10" s="134" t="s">
        <v>19</v>
      </c>
      <c r="G10" s="135"/>
    </row>
    <row r="11" spans="1:7">
      <c r="A11" s="136" t="s">
        <v>139</v>
      </c>
      <c r="B11" s="137">
        <v>1</v>
      </c>
      <c r="C11" s="137">
        <v>0.75</v>
      </c>
      <c r="D11" s="137">
        <v>16</v>
      </c>
      <c r="E11" s="137">
        <f t="shared" si="0"/>
        <v>12</v>
      </c>
      <c r="F11" s="137" t="s">
        <v>89</v>
      </c>
      <c r="G11" s="135" t="s">
        <v>140</v>
      </c>
    </row>
    <row r="12" spans="1:7">
      <c r="A12" s="133" t="s">
        <v>141</v>
      </c>
      <c r="B12" s="134">
        <v>1</v>
      </c>
      <c r="C12" s="134">
        <v>0.75</v>
      </c>
      <c r="D12" s="134">
        <v>20</v>
      </c>
      <c r="E12" s="134">
        <f t="shared" si="0"/>
        <v>15</v>
      </c>
      <c r="F12" s="134" t="s">
        <v>89</v>
      </c>
      <c r="G12" s="135" t="s">
        <v>140</v>
      </c>
    </row>
    <row r="13" spans="1:7" ht="45.75">
      <c r="A13" s="133" t="s">
        <v>142</v>
      </c>
      <c r="B13" s="134">
        <v>1</v>
      </c>
      <c r="C13" s="134">
        <v>1</v>
      </c>
      <c r="D13" s="134">
        <v>12</v>
      </c>
      <c r="E13" s="134">
        <f t="shared" si="0"/>
        <v>12</v>
      </c>
      <c r="F13" s="134" t="s">
        <v>19</v>
      </c>
      <c r="G13" s="218" t="s">
        <v>143</v>
      </c>
    </row>
    <row r="14" spans="1:7">
      <c r="A14" s="136" t="s">
        <v>144</v>
      </c>
      <c r="B14" s="137">
        <v>1</v>
      </c>
      <c r="C14" s="137">
        <v>1</v>
      </c>
      <c r="D14" s="137">
        <v>26</v>
      </c>
      <c r="E14" s="137">
        <f t="shared" si="0"/>
        <v>26</v>
      </c>
      <c r="F14" s="137" t="s">
        <v>31</v>
      </c>
      <c r="G14" s="138" t="s">
        <v>34</v>
      </c>
    </row>
    <row r="15" spans="1:7">
      <c r="A15" s="139" t="s">
        <v>145</v>
      </c>
      <c r="B15" s="287"/>
      <c r="C15" s="287"/>
      <c r="D15" s="140">
        <f>SUM(D8:D14)</f>
        <v>100</v>
      </c>
      <c r="E15" s="141">
        <f>(SUM(E8:E14)+E17+E18)/D15</f>
        <v>0.88</v>
      </c>
      <c r="F15" s="141"/>
      <c r="G15" s="142"/>
    </row>
    <row r="16" spans="1:7">
      <c r="A16" s="143" t="s">
        <v>146</v>
      </c>
      <c r="B16" s="144" t="s">
        <v>15</v>
      </c>
      <c r="C16" s="144"/>
      <c r="D16" s="144" t="s">
        <v>4</v>
      </c>
      <c r="E16" s="145" t="s">
        <v>135</v>
      </c>
      <c r="F16" s="145"/>
      <c r="G16" s="146" t="s">
        <v>16</v>
      </c>
    </row>
    <row r="17" spans="1:8">
      <c r="A17" s="147" t="s">
        <v>147</v>
      </c>
      <c r="B17" s="148">
        <v>0</v>
      </c>
      <c r="C17" s="148"/>
      <c r="D17" s="149">
        <v>-10</v>
      </c>
      <c r="E17" s="148">
        <f>B17*D17</f>
        <v>0</v>
      </c>
      <c r="F17" s="148"/>
      <c r="G17" s="150"/>
    </row>
    <row r="18" spans="1:8">
      <c r="A18" s="151" t="s">
        <v>148</v>
      </c>
      <c r="B18" s="152">
        <v>0.2</v>
      </c>
      <c r="C18" s="152"/>
      <c r="D18" s="153">
        <v>-15</v>
      </c>
      <c r="E18" s="152">
        <f>B18*D18</f>
        <v>-3</v>
      </c>
      <c r="F18" s="152"/>
      <c r="G18" s="154" t="s">
        <v>149</v>
      </c>
    </row>
    <row r="19" spans="1:8" ht="23.25">
      <c r="A19" s="288" t="s">
        <v>8</v>
      </c>
      <c r="B19" s="289"/>
      <c r="C19" s="289"/>
      <c r="D19" s="289"/>
      <c r="E19" s="289"/>
      <c r="F19" s="289"/>
      <c r="G19" s="290"/>
    </row>
    <row r="20" spans="1:8">
      <c r="A20" s="155" t="s">
        <v>133</v>
      </c>
      <c r="B20" s="156" t="s">
        <v>15</v>
      </c>
      <c r="C20" s="156" t="s">
        <v>134</v>
      </c>
      <c r="D20" s="156" t="s">
        <v>4</v>
      </c>
      <c r="E20" s="156" t="s">
        <v>135</v>
      </c>
      <c r="F20" s="156" t="s">
        <v>18</v>
      </c>
      <c r="G20" s="157" t="s">
        <v>16</v>
      </c>
    </row>
    <row r="21" spans="1:8">
      <c r="A21" s="158" t="s">
        <v>150</v>
      </c>
      <c r="B21" s="159">
        <v>1</v>
      </c>
      <c r="C21" s="159">
        <v>1</v>
      </c>
      <c r="D21" s="159">
        <v>26</v>
      </c>
      <c r="E21" s="159">
        <f>B21*C21*D21</f>
        <v>26</v>
      </c>
      <c r="F21" s="159" t="s">
        <v>31</v>
      </c>
      <c r="G21" s="160" t="s">
        <v>39</v>
      </c>
    </row>
    <row r="22" spans="1:8">
      <c r="A22" s="161" t="s">
        <v>151</v>
      </c>
      <c r="B22" s="162">
        <v>1</v>
      </c>
      <c r="C22" s="162">
        <v>1</v>
      </c>
      <c r="D22" s="162">
        <v>14</v>
      </c>
      <c r="E22" s="162">
        <f t="shared" ref="E22:E28" si="1">B22*C22*D22</f>
        <v>14</v>
      </c>
      <c r="F22" s="162" t="s">
        <v>19</v>
      </c>
      <c r="G22" s="163" t="s">
        <v>34</v>
      </c>
    </row>
    <row r="23" spans="1:8">
      <c r="A23" s="158" t="s">
        <v>152</v>
      </c>
      <c r="B23" s="159">
        <v>1</v>
      </c>
      <c r="C23" s="159">
        <v>1</v>
      </c>
      <c r="D23" s="159">
        <v>26</v>
      </c>
      <c r="E23" s="159">
        <f t="shared" si="1"/>
        <v>26</v>
      </c>
      <c r="F23" s="159" t="s">
        <v>89</v>
      </c>
      <c r="G23" s="160" t="s">
        <v>153</v>
      </c>
      <c r="H23" s="37" t="s">
        <v>154</v>
      </c>
    </row>
    <row r="24" spans="1:8">
      <c r="A24" s="161" t="s">
        <v>155</v>
      </c>
      <c r="B24" s="162">
        <v>1</v>
      </c>
      <c r="C24" s="162">
        <v>1</v>
      </c>
      <c r="D24" s="162">
        <v>12</v>
      </c>
      <c r="E24" s="162">
        <f t="shared" si="1"/>
        <v>12</v>
      </c>
      <c r="F24" s="162" t="s">
        <v>19</v>
      </c>
      <c r="G24" s="163" t="s">
        <v>34</v>
      </c>
    </row>
    <row r="25" spans="1:8">
      <c r="A25" s="158" t="s">
        <v>156</v>
      </c>
      <c r="B25" s="159">
        <v>1</v>
      </c>
      <c r="C25" s="159">
        <v>1</v>
      </c>
      <c r="D25" s="159">
        <v>8</v>
      </c>
      <c r="E25" s="159">
        <f t="shared" si="1"/>
        <v>8</v>
      </c>
      <c r="F25" s="159" t="s">
        <v>89</v>
      </c>
      <c r="G25" s="160" t="s">
        <v>39</v>
      </c>
    </row>
    <row r="26" spans="1:8">
      <c r="A26" s="161" t="s">
        <v>157</v>
      </c>
      <c r="B26" s="162">
        <v>1</v>
      </c>
      <c r="C26" s="162">
        <v>1</v>
      </c>
      <c r="D26" s="162">
        <v>6</v>
      </c>
      <c r="E26" s="162">
        <f t="shared" si="1"/>
        <v>6</v>
      </c>
      <c r="F26" s="162" t="s">
        <v>19</v>
      </c>
      <c r="G26" s="163" t="s">
        <v>71</v>
      </c>
    </row>
    <row r="27" spans="1:8">
      <c r="A27" s="215" t="s">
        <v>158</v>
      </c>
      <c r="B27" s="215">
        <v>1</v>
      </c>
      <c r="C27" s="215">
        <v>1</v>
      </c>
      <c r="D27" s="215">
        <v>8</v>
      </c>
      <c r="E27" s="162">
        <f t="shared" si="1"/>
        <v>8</v>
      </c>
      <c r="F27" s="215" t="s">
        <v>31</v>
      </c>
      <c r="G27" s="216" t="s">
        <v>153</v>
      </c>
    </row>
    <row r="28" spans="1:8">
      <c r="A28" s="164" t="s">
        <v>145</v>
      </c>
      <c r="B28" s="165"/>
      <c r="C28" s="165"/>
      <c r="D28" s="165">
        <f>SUM(D21:D27)</f>
        <v>100</v>
      </c>
      <c r="E28" s="166">
        <f>(SUM(E21:E27) + E30+E31+E32)/D28</f>
        <v>1</v>
      </c>
      <c r="F28" s="166"/>
      <c r="G28" s="167"/>
    </row>
    <row r="29" spans="1:8">
      <c r="A29" s="168" t="s">
        <v>146</v>
      </c>
      <c r="B29" s="169" t="s">
        <v>15</v>
      </c>
      <c r="C29" s="169"/>
      <c r="D29" s="169" t="s">
        <v>4</v>
      </c>
      <c r="E29" s="170" t="s">
        <v>135</v>
      </c>
      <c r="F29" s="170"/>
      <c r="G29" s="171" t="s">
        <v>16</v>
      </c>
    </row>
    <row r="30" spans="1:8">
      <c r="A30" s="172" t="s">
        <v>147</v>
      </c>
      <c r="B30" s="173">
        <v>0</v>
      </c>
      <c r="C30" s="173"/>
      <c r="D30" s="174">
        <v>-10</v>
      </c>
      <c r="E30" s="173">
        <f>B30*D30</f>
        <v>0</v>
      </c>
      <c r="F30" s="173"/>
      <c r="G30" s="175"/>
    </row>
    <row r="31" spans="1:8">
      <c r="A31" s="176" t="s">
        <v>159</v>
      </c>
      <c r="B31" s="177">
        <v>0</v>
      </c>
      <c r="C31" s="177"/>
      <c r="D31" s="178">
        <v>-15</v>
      </c>
      <c r="E31" s="177">
        <f>B31*D31</f>
        <v>0</v>
      </c>
      <c r="F31" s="177"/>
      <c r="G31" s="179"/>
    </row>
    <row r="32" spans="1:8">
      <c r="A32" s="180" t="s">
        <v>160</v>
      </c>
      <c r="B32" s="181">
        <v>0</v>
      </c>
      <c r="C32" s="181"/>
      <c r="D32" s="182">
        <v>-5</v>
      </c>
      <c r="E32" s="181">
        <f>B32*D32</f>
        <v>0</v>
      </c>
      <c r="F32" s="181"/>
      <c r="G32" s="183"/>
    </row>
    <row r="33" spans="1:7" ht="23.25">
      <c r="A33" s="281" t="s">
        <v>9</v>
      </c>
      <c r="B33" s="282"/>
      <c r="C33" s="282"/>
      <c r="D33" s="282"/>
      <c r="E33" s="282"/>
      <c r="F33" s="282"/>
      <c r="G33" s="283"/>
    </row>
    <row r="34" spans="1:7">
      <c r="A34" s="184" t="s">
        <v>133</v>
      </c>
      <c r="B34" s="185" t="s">
        <v>15</v>
      </c>
      <c r="C34" s="185" t="s">
        <v>134</v>
      </c>
      <c r="D34" s="185" t="s">
        <v>4</v>
      </c>
      <c r="E34" s="185" t="s">
        <v>135</v>
      </c>
      <c r="F34" s="185" t="s">
        <v>18</v>
      </c>
      <c r="G34" s="186" t="s">
        <v>16</v>
      </c>
    </row>
    <row r="35" spans="1:7" ht="45.75">
      <c r="A35" s="187" t="s">
        <v>161</v>
      </c>
      <c r="B35" s="188">
        <v>0.9</v>
      </c>
      <c r="C35" s="188">
        <v>1</v>
      </c>
      <c r="D35" s="188">
        <v>24</v>
      </c>
      <c r="E35" s="188">
        <f t="shared" ref="E35:E42" si="2">B35*C35*D35</f>
        <v>21.6</v>
      </c>
      <c r="F35" s="188" t="s">
        <v>162</v>
      </c>
      <c r="G35" s="238" t="s">
        <v>163</v>
      </c>
    </row>
    <row r="36" spans="1:7">
      <c r="A36" s="190" t="s">
        <v>164</v>
      </c>
      <c r="B36" s="191">
        <v>1</v>
      </c>
      <c r="C36" s="191">
        <v>1</v>
      </c>
      <c r="D36" s="191">
        <v>6</v>
      </c>
      <c r="E36" s="191">
        <f t="shared" si="2"/>
        <v>6</v>
      </c>
      <c r="F36" s="191" t="s">
        <v>162</v>
      </c>
      <c r="G36" s="192" t="s">
        <v>39</v>
      </c>
    </row>
    <row r="37" spans="1:7">
      <c r="A37" s="187" t="s">
        <v>165</v>
      </c>
      <c r="B37" s="188">
        <v>1</v>
      </c>
      <c r="C37" s="188">
        <v>1</v>
      </c>
      <c r="D37" s="188">
        <v>6</v>
      </c>
      <c r="E37" s="188">
        <f t="shared" si="2"/>
        <v>6</v>
      </c>
      <c r="F37" s="188" t="s">
        <v>31</v>
      </c>
      <c r="G37" s="189" t="s">
        <v>166</v>
      </c>
    </row>
    <row r="38" spans="1:7" ht="30.75">
      <c r="A38" s="190" t="s">
        <v>167</v>
      </c>
      <c r="B38" s="191">
        <v>1</v>
      </c>
      <c r="C38" s="191">
        <v>1</v>
      </c>
      <c r="D38" s="191">
        <v>12</v>
      </c>
      <c r="E38" s="191">
        <f t="shared" si="2"/>
        <v>12</v>
      </c>
      <c r="F38" s="191" t="s">
        <v>168</v>
      </c>
      <c r="G38" s="237" t="s">
        <v>169</v>
      </c>
    </row>
    <row r="39" spans="1:7" ht="30.75">
      <c r="A39" s="187" t="s">
        <v>170</v>
      </c>
      <c r="B39" s="188">
        <v>1</v>
      </c>
      <c r="C39" s="188">
        <v>1</v>
      </c>
      <c r="D39" s="188">
        <v>12</v>
      </c>
      <c r="E39" s="188">
        <f t="shared" si="2"/>
        <v>12</v>
      </c>
      <c r="F39" s="191" t="s">
        <v>168</v>
      </c>
      <c r="G39" s="238" t="s">
        <v>171</v>
      </c>
    </row>
    <row r="40" spans="1:7" ht="45.75">
      <c r="A40" s="190" t="s">
        <v>172</v>
      </c>
      <c r="B40" s="191">
        <v>0.9</v>
      </c>
      <c r="C40" s="191">
        <v>1</v>
      </c>
      <c r="D40" s="191">
        <v>14</v>
      </c>
      <c r="E40" s="191">
        <f t="shared" si="2"/>
        <v>12.6</v>
      </c>
      <c r="F40" s="191" t="s">
        <v>162</v>
      </c>
      <c r="G40" s="237" t="s">
        <v>173</v>
      </c>
    </row>
    <row r="41" spans="1:7">
      <c r="A41" s="187" t="s">
        <v>174</v>
      </c>
      <c r="B41" s="188">
        <v>1</v>
      </c>
      <c r="C41" s="188">
        <v>1</v>
      </c>
      <c r="D41" s="188">
        <v>6</v>
      </c>
      <c r="E41" s="188">
        <f t="shared" si="2"/>
        <v>6</v>
      </c>
      <c r="F41" s="188" t="s">
        <v>31</v>
      </c>
      <c r="G41" s="189" t="s">
        <v>166</v>
      </c>
    </row>
    <row r="42" spans="1:7">
      <c r="A42" s="217" t="s">
        <v>175</v>
      </c>
      <c r="B42" s="217">
        <v>1</v>
      </c>
      <c r="C42" s="217">
        <v>1</v>
      </c>
      <c r="D42" s="217">
        <v>20</v>
      </c>
      <c r="E42" s="188">
        <f t="shared" si="2"/>
        <v>20</v>
      </c>
      <c r="F42" s="217" t="s">
        <v>31</v>
      </c>
      <c r="G42" s="217" t="s">
        <v>166</v>
      </c>
    </row>
    <row r="43" spans="1:7">
      <c r="A43" s="193" t="s">
        <v>145</v>
      </c>
      <c r="B43" s="194"/>
      <c r="C43" s="194"/>
      <c r="D43" s="194">
        <f>SUM(D35:D42)</f>
        <v>100</v>
      </c>
      <c r="E43" s="195">
        <f>(SUM(E35:E42) +E45+E46+E47)/D43</f>
        <v>0.96200000000000008</v>
      </c>
      <c r="F43" s="195"/>
      <c r="G43" s="196"/>
    </row>
    <row r="44" spans="1:7">
      <c r="A44" s="197" t="s">
        <v>146</v>
      </c>
      <c r="B44" s="198" t="s">
        <v>15</v>
      </c>
      <c r="C44" s="198"/>
      <c r="D44" s="198" t="s">
        <v>4</v>
      </c>
      <c r="E44" s="199" t="s">
        <v>135</v>
      </c>
      <c r="F44" s="199"/>
      <c r="G44" s="200" t="s">
        <v>16</v>
      </c>
    </row>
    <row r="45" spans="1:7">
      <c r="A45" s="201" t="s">
        <v>147</v>
      </c>
      <c r="B45" s="202">
        <v>0</v>
      </c>
      <c r="C45" s="202"/>
      <c r="D45" s="203">
        <v>-10</v>
      </c>
      <c r="E45" s="202">
        <f>B45*D45</f>
        <v>0</v>
      </c>
      <c r="F45" s="202"/>
      <c r="G45" s="204"/>
    </row>
    <row r="46" spans="1:7">
      <c r="A46" s="205" t="s">
        <v>176</v>
      </c>
      <c r="B46" s="206">
        <v>0</v>
      </c>
      <c r="C46" s="206"/>
      <c r="D46" s="207">
        <v>-15</v>
      </c>
      <c r="E46" s="206">
        <f>B46*D46</f>
        <v>0</v>
      </c>
      <c r="F46" s="206"/>
      <c r="G46" s="208"/>
    </row>
    <row r="47" spans="1:7">
      <c r="A47" s="209" t="s">
        <v>160</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C4575-3B6F-41BF-BADD-0C981A2545A9}">
  <dimension ref="A1:G18"/>
  <sheetViews>
    <sheetView topLeftCell="E11" workbookViewId="0">
      <selection activeCell="G7" sqref="G7"/>
    </sheetView>
  </sheetViews>
  <sheetFormatPr defaultRowHeight="15"/>
  <cols>
    <col min="1" max="1" width="29.28515625" customWidth="1"/>
    <col min="2" max="2" width="88.85546875" customWidth="1"/>
    <col min="3" max="3" width="49.140625" customWidth="1"/>
    <col min="5" max="5" width="44.140625" customWidth="1"/>
    <col min="6" max="6" width="50.85546875" customWidth="1"/>
    <col min="7" max="7" width="34" customWidth="1"/>
  </cols>
  <sheetData>
    <row r="1" spans="1:7" ht="15" customHeight="1">
      <c r="A1" s="291" t="s">
        <v>177</v>
      </c>
      <c r="B1" s="291"/>
      <c r="E1" s="291" t="s">
        <v>178</v>
      </c>
      <c r="F1" s="291"/>
    </row>
    <row r="2" spans="1:7" ht="15" customHeight="1">
      <c r="B2" s="219" t="s">
        <v>8</v>
      </c>
      <c r="C2" s="219" t="s">
        <v>9</v>
      </c>
      <c r="D2" s="219"/>
      <c r="E2" s="219"/>
      <c r="F2" s="219" t="s">
        <v>8</v>
      </c>
      <c r="G2" s="219" t="s">
        <v>9</v>
      </c>
    </row>
    <row r="3" spans="1:7" ht="15.75" customHeight="1">
      <c r="A3" s="220" t="s">
        <v>179</v>
      </c>
      <c r="B3" s="221"/>
      <c r="E3" s="220" t="s">
        <v>179</v>
      </c>
      <c r="F3" s="221"/>
    </row>
    <row r="4" spans="1:7" ht="15.75" customHeight="1">
      <c r="A4" s="222" t="s">
        <v>180</v>
      </c>
      <c r="B4" s="223">
        <v>1</v>
      </c>
      <c r="C4" s="223">
        <v>1</v>
      </c>
      <c r="E4" s="222" t="s">
        <v>180</v>
      </c>
      <c r="F4" s="223">
        <v>0.9</v>
      </c>
      <c r="G4" s="223">
        <v>0.9</v>
      </c>
    </row>
    <row r="5" spans="1:7" ht="15.75" customHeight="1">
      <c r="A5" s="220"/>
      <c r="B5" s="224" t="s">
        <v>181</v>
      </c>
      <c r="E5" s="220" t="s">
        <v>182</v>
      </c>
      <c r="F5" s="224" t="s">
        <v>183</v>
      </c>
      <c r="G5" t="s">
        <v>184</v>
      </c>
    </row>
    <row r="6" spans="1:7" ht="16.5">
      <c r="A6" s="222" t="s">
        <v>185</v>
      </c>
      <c r="B6" s="223">
        <v>4.5</v>
      </c>
      <c r="C6" s="223">
        <v>4.75</v>
      </c>
      <c r="E6" s="222" t="s">
        <v>186</v>
      </c>
      <c r="F6" s="223">
        <v>5.5</v>
      </c>
      <c r="G6" s="223">
        <v>6</v>
      </c>
    </row>
    <row r="7" spans="1:7" ht="243">
      <c r="A7" s="220"/>
      <c r="B7" s="221" t="s">
        <v>187</v>
      </c>
      <c r="C7" s="221" t="s">
        <v>188</v>
      </c>
      <c r="E7" s="220"/>
      <c r="F7" s="236" t="s">
        <v>189</v>
      </c>
      <c r="G7" s="234" t="s">
        <v>190</v>
      </c>
    </row>
    <row r="8" spans="1:7" ht="16.5">
      <c r="A8" s="222" t="s">
        <v>191</v>
      </c>
      <c r="B8" s="223">
        <v>4</v>
      </c>
      <c r="C8" s="223">
        <v>3.75</v>
      </c>
      <c r="E8" s="222" t="s">
        <v>192</v>
      </c>
      <c r="F8" s="223">
        <v>9</v>
      </c>
      <c r="G8" s="223">
        <v>11</v>
      </c>
    </row>
    <row r="9" spans="1:7" ht="409.6">
      <c r="A9" s="220"/>
      <c r="B9" s="225" t="s">
        <v>193</v>
      </c>
      <c r="C9" s="221" t="s">
        <v>194</v>
      </c>
      <c r="E9" s="226"/>
      <c r="F9" s="225" t="s">
        <v>195</v>
      </c>
      <c r="G9" s="234" t="s">
        <v>196</v>
      </c>
    </row>
    <row r="10" spans="1:7" ht="16.5">
      <c r="A10" s="222" t="s">
        <v>197</v>
      </c>
      <c r="B10" s="223">
        <v>4.5</v>
      </c>
      <c r="C10" s="223">
        <v>4.5</v>
      </c>
    </row>
    <row r="11" spans="1:7" ht="307.5">
      <c r="A11" s="220"/>
      <c r="B11" s="227" t="s">
        <v>198</v>
      </c>
      <c r="C11" s="221" t="s">
        <v>199</v>
      </c>
    </row>
    <row r="12" spans="1:7" ht="16.5">
      <c r="A12" s="222" t="s">
        <v>200</v>
      </c>
      <c r="B12" s="223">
        <v>1</v>
      </c>
      <c r="C12" s="223">
        <v>1.25</v>
      </c>
    </row>
    <row r="13" spans="1:7" ht="167.25">
      <c r="A13" s="226"/>
      <c r="B13" s="234" t="s">
        <v>201</v>
      </c>
      <c r="C13" s="221" t="s">
        <v>202</v>
      </c>
    </row>
    <row r="14" spans="1:7" ht="16.5">
      <c r="A14" s="228" t="s">
        <v>203</v>
      </c>
      <c r="B14" s="223">
        <v>0.8</v>
      </c>
      <c r="C14" s="223">
        <v>0.8</v>
      </c>
      <c r="E14" s="228" t="s">
        <v>203</v>
      </c>
      <c r="F14" s="229">
        <v>0.5</v>
      </c>
      <c r="G14" s="223">
        <v>1</v>
      </c>
    </row>
    <row r="15" spans="1:7" ht="210.75">
      <c r="A15" s="220"/>
      <c r="B15" s="235" t="s">
        <v>204</v>
      </c>
      <c r="C15" s="221" t="s">
        <v>205</v>
      </c>
      <c r="E15" s="220"/>
      <c r="F15" s="225" t="s">
        <v>206</v>
      </c>
      <c r="G15" t="s">
        <v>39</v>
      </c>
    </row>
    <row r="16" spans="1:7" ht="16.5">
      <c r="A16" s="230" t="s">
        <v>207</v>
      </c>
      <c r="B16" s="231">
        <f t="shared" ref="B16" si="0">SUM(B4,B6,B8,B10,B12)</f>
        <v>15</v>
      </c>
      <c r="C16" s="231">
        <f>SUM(C4,C6,C8,C10,C12)</f>
        <v>15.25</v>
      </c>
      <c r="E16" s="230" t="s">
        <v>207</v>
      </c>
      <c r="F16" s="231">
        <f>SUM(F4,F6,F8)</f>
        <v>15.4</v>
      </c>
      <c r="G16" s="231">
        <f>SUM(G4,G6,G8)</f>
        <v>17.899999999999999</v>
      </c>
    </row>
    <row r="17" spans="1:7" ht="16.5">
      <c r="A17" s="230" t="s">
        <v>208</v>
      </c>
      <c r="B17" s="231">
        <f t="shared" ref="B17" si="1">B14</f>
        <v>0.8</v>
      </c>
      <c r="C17" s="231">
        <f>C14</f>
        <v>0.8</v>
      </c>
      <c r="E17" s="230" t="s">
        <v>208</v>
      </c>
      <c r="F17" s="231">
        <f>F14</f>
        <v>0.5</v>
      </c>
      <c r="G17" s="231">
        <f>G14</f>
        <v>1</v>
      </c>
    </row>
    <row r="18" spans="1:7" ht="16.5">
      <c r="A18" s="232" t="s">
        <v>209</v>
      </c>
      <c r="B18" s="233">
        <f t="shared" ref="B18" si="2">B16/20*0.9+B17*0.1</f>
        <v>0.75500000000000012</v>
      </c>
      <c r="C18" s="233">
        <f>C16/20*0.9+C17*0.1</f>
        <v>0.7662500000000001</v>
      </c>
      <c r="E18" s="232" t="s">
        <v>209</v>
      </c>
      <c r="F18" s="233">
        <f>F16/20*0.9+F17*0.1</f>
        <v>0.7430000000000001</v>
      </c>
      <c r="G18" s="233">
        <f>G16/20*0.9+G17*0.1</f>
        <v>0.90549999999999986</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2023-05-08T15:49:12Z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