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304" documentId="13_ncr:1_{89A5CB98-93EB-451E-A012-FBFD01AD492F}" xr6:coauthVersionLast="47" xr6:coauthVersionMax="47" xr10:uidLastSave="{7F12DAFE-79E4-4936-BA75-76C204F64D7D}"/>
  <bookViews>
    <workbookView xWindow="-120" yWindow="-120" windowWidth="29040" windowHeight="15840" tabRatio="500" firstSheet="3"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H6" i="9"/>
  <c r="C6" i="9"/>
  <c r="B6" i="9"/>
  <c r="D6" i="9" s="1"/>
  <c r="G6" i="9" s="1"/>
  <c r="C4" i="9"/>
  <c r="B4" i="9"/>
  <c r="D4" i="9" s="1"/>
  <c r="G4" i="9" s="1"/>
  <c r="G17" i="10"/>
  <c r="F17" i="10"/>
  <c r="C17" i="10"/>
  <c r="B17" i="10"/>
  <c r="G16" i="10"/>
  <c r="G18" i="10" s="1"/>
  <c r="F16" i="10"/>
  <c r="F18" i="10" s="1"/>
  <c r="C16" i="10"/>
  <c r="C18" i="10" s="1"/>
  <c r="B16" i="10"/>
  <c r="B18" i="10" s="1"/>
  <c r="H5" i="9" s="1"/>
  <c r="C18" i="6"/>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8" i="8" s="1"/>
  <c r="E24" i="8"/>
  <c r="E25" i="8"/>
  <c r="E10" i="8"/>
  <c r="E11" i="8"/>
  <c r="E12" i="8"/>
  <c r="E14" i="8"/>
  <c r="E9" i="8"/>
  <c r="D58" i="6" l="1"/>
  <c r="G58" i="6"/>
  <c r="F58" i="6"/>
  <c r="F59" i="6" s="1"/>
  <c r="C5" i="9" s="1"/>
  <c r="C58" i="6"/>
  <c r="C59" i="6" s="1"/>
  <c r="I58" i="6"/>
  <c r="J58" i="6"/>
  <c r="I59" i="6" l="1"/>
  <c r="E8" i="8" l="1"/>
  <c r="D15" i="8"/>
  <c r="E21" i="8"/>
  <c r="B5" i="9" s="1"/>
  <c r="D5" i="9" s="1"/>
  <c r="G5" i="9" s="1"/>
  <c r="E35" i="8"/>
  <c r="E36" i="8"/>
  <c r="E37" i="8"/>
  <c r="E38" i="8"/>
  <c r="E39" i="8"/>
  <c r="E15" i="8" l="1"/>
  <c r="E43" i="8"/>
</calcChain>
</file>

<file path=xl/sharedStrings.xml><?xml version="1.0" encoding="utf-8"?>
<sst xmlns="http://schemas.openxmlformats.org/spreadsheetml/2006/main" count="334" uniqueCount="188">
  <si>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</si>
  <si>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</si>
  <si>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</si>
  <si>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</si>
  <si>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</si>
  <si>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</si>
  <si>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</si>
  <si>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</si>
  <si>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</si>
  <si>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</si>
  <si>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</si>
  <si>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</si>
  <si>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</si>
  <si>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</si>
  <si>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</si>
  <si>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</si>
  <si>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</si>
  <si>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</si>
  <si>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</si>
  <si>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</si>
  <si>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</si>
  <si>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</si>
  <si>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Creation game contient trop de logiques</t>
  </si>
  <si>
    <t>game.card.component envoie et ecoute des events socket ce qui n'est pas une bonne pratique. Cette responsabilité devraient etre dans un service type controlleur qui lui est responsable de la communication avec le serveur 
Ok pour le reste</t>
  </si>
  <si>
    <t>1.2 Arborescence</t>
  </si>
  <si>
    <t>Le projet respecte une arborescence de fichier claire,uniforme et structurée.
Les noms de fichiers et dossiers respectent le format kebab-case.</t>
  </si>
  <si>
    <t xml:space="preserve">Client: services/  Server: services/ contient des noms de folders qui respectent pas kebabcase </t>
  </si>
  <si>
    <t>Sous-total</t>
  </si>
  <si>
    <t>2. Classe</t>
  </si>
  <si>
    <t>2.1 Responsabilité</t>
  </si>
  <si>
    <t>La classe n'a qu'une responsabilitée.</t>
  </si>
  <si>
    <t>Bon travail</t>
  </si>
  <si>
    <t>Vous avez des grosses classes avec beaucoup trop de responsabilités. Vos énormes fichiers de tests témoignent de ce problème</t>
  </si>
  <si>
    <t>2.2 Attributs</t>
  </si>
  <si>
    <t>La classe comporte uniquement des attributs utilisés.
La classe comporte uniquement des attributs qui sont des états de la classe.
La classe ne comporte pas d'attribut utilisé seulement dans les tests.</t>
  </si>
  <si>
    <t>inputValue2 n'est pas utilisé</t>
  </si>
  <si>
    <t>Bon travail!</t>
  </si>
  <si>
    <t>2.3 Accessibilité</t>
  </si>
  <si>
    <t>La classe minimise l'accessibilité des membres. (Bonne utilisation de public/private/protected pour les attributs et les fonctions)
Les méthodes get/set font une validation quelconque sur les attributs privés.</t>
  </si>
  <si>
    <t>Vous ne gérez aucunement accesibilité des membres</t>
  </si>
  <si>
    <t>2.4 Couplage</t>
  </si>
  <si>
    <t>La classe minimise le couplage aux autres classes.
La classe minimise les longues chaînes d'appels (ex : foo.bar.baz.foo)</t>
  </si>
  <si>
    <t>PlayAreaComponent a un peu trop de couplage</t>
  </si>
  <si>
    <t>2.5 Valeur par défaut</t>
  </si>
  <si>
    <t>La classe initialise tous ses attributs de la même façon. Soit à la définition, soit dans le constructeur.</t>
  </si>
  <si>
    <t>Parfois vous initialisez dans le constructeur parfois à la défintion. Voir PlayAreaComponent, CreationGamePageComponent</t>
  </si>
  <si>
    <t>Bravo</t>
  </si>
  <si>
    <t>3. Fonctions et méthodes</t>
  </si>
  <si>
    <t>3.1 Utilité</t>
  </si>
  <si>
    <t>La fonction est utilie et non-triviale.
La fonction ne peut pas être fragmenté en plusieurs fonctions.
La fonction n'a pas une longueur trop grande.</t>
  </si>
  <si>
    <t>flashDifference est trop complexe
differencesMatrix trop complexe
findDifference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</si>
  <si>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</si>
  <si>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</si>
  <si>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</si>
  <si>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</si>
  <si>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</si>
  <si>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Bon travial</t>
  </si>
  <si>
    <t>4.2 Code asynchrone</t>
  </si>
  <si>
    <t>Le code asynchrone (Promise, Observable, Event) est géré adéquatement.</t>
  </si>
  <si>
    <t>return await initule dans gameservice</t>
  </si>
  <si>
    <t>4.3 Message d'erreur</t>
  </si>
  <si>
    <t>Le message d'erreur est précis et compréhensible par l'utilisateur moyen.</t>
  </si>
  <si>
    <t>5. Variables et constantes</t>
  </si>
  <si>
    <t>5.1 Groupement</t>
  </si>
  <si>
    <t>Les constantes sont regroupées ensemble en groupes logiques.</t>
  </si>
  <si>
    <t>Configselect page : sideConfig? 
detection-differences: pictureDimensions? 
Il faut grouper les constantes dans un folders communs de facon logique</t>
  </si>
  <si>
    <t xml:space="preserve">slideConfig and config page devraient etre une constante qui respect le format et regroupé avec les autres
classic.mode.gateway constants devraient etre regroupé avec les autres consts
Vous avez un fichier constant.ts mais qui n'est pas mis dans un folder est qui ne contient pas tous les constantes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</si>
  <si>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</si>
  <si>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</si>
  <si>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</si>
  <si>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</si>
  <si>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OK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</si>
  <si>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</si>
  <si>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</si>
  <si>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</si>
  <si>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</si>
  <si>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</si>
  <si>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</si>
  <si>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</si>
  <si>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</si>
  <si>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</si>
  <si>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 if (game === undefined || game === null)   peut etre simplifié</t>
  </si>
  <si>
    <t>OK</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</si>
  <si>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</si>
  <si>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</si>
  <si>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</si>
  <si>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</si>
  <si>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</si>
  <si>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</si>
  <si>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7.3 Enum</t>
  </si>
  <si>
    <t>Le code utilise des enum lorsque c'est pertinent.</t>
  </si>
  <si>
    <t>Ok</t>
  </si>
  <si>
    <t>Déplacer vos enums dans un fodler de enums. Prioriser l'utilisation des enums sur des constantes.</t>
  </si>
  <si>
    <t>7.4 Classe et interface</t>
  </si>
  <si>
    <t>Le code n'utilise pas d'objets anonymes JS et priorise les classes et les interfaces.</t>
  </si>
  <si>
    <t>Le any dans un fichier de test n'est pass acceptable. Prioriser la création de stubs et de mocks spécifique à votre tests.</t>
  </si>
  <si>
    <t>7.5 Duplication</t>
  </si>
  <si>
    <t>Il n'y a pas de duplication de code.</t>
  </si>
  <si>
    <t>7.6 ESLint</t>
  </si>
  <si>
    <t>Il n'y a pas de "eslint:disable" non justifiés dans le code.
L'utilisation limitée de eslint:disable est tolérée dans les fichiers de test (.spec.ts). (Exemple : nombres magiques)</t>
  </si>
  <si>
    <t>Chiffres magiques dans DetectionDifferenceService</t>
  </si>
  <si>
    <t xml:space="preserve">eslint-disable-next-line max-params -- needed for constructor
eslint-disable-next-line max-params
</t>
  </si>
  <si>
    <t>7.7 Complexité</t>
  </si>
  <si>
    <t>Le code minimise la complexité cyclomatique. (Exemple : plusieurs if/else ou boucles for imbriqués, opérations complexes, etc.)</t>
  </si>
  <si>
    <t>pour les fonctions dans DetectionDifferenceService</t>
  </si>
  <si>
    <t xml:space="preserve">Switch case trop complexe partout dans le code. 
Séparer en focntions dans chaque case, et pour chaque event socket dans handleSockets. 
Vos components comportent beaucoup de logique, à revoir les fonctions de ngAfterViewInit. Ex: GameCreationComponent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</si>
  <si>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</si>
  <si>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</si>
  <si>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Les noms des fonctions: ctrlShiftZ, ctrlZ, pushAndSwapForegrounds, joinWaitingRoomClassicModeMulti ne sont pas idéales.
DelayBeforeEmittingTime pas correcte
</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</si>
  <si>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</si>
  <si>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</si>
  <si>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</si>
  <si>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</si>
  <si>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</si>
  <si>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</si>
  <si>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</si>
  <si>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</si>
  <si>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</si>
  <si>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</si>
  <si>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</si>
  <si>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</si>
  <si>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</si>
  <si>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</si>
  <si>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</si>
  <si>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</si>
  <si>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</si>
  <si>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</si>
  <si>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</si>
  <si>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</si>
  <si>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MOD</t>
  </si>
  <si>
    <t>1.2 Vue de Sélection de partie</t>
  </si>
  <si>
    <t>1.3 Vue de Configuration - interface de base</t>
  </si>
  <si>
    <t>1.4 Vue de création de jeu - modification de l'arrière plan</t>
  </si>
  <si>
    <t>Bon travail! Testing pas complet pour cette feature</t>
  </si>
  <si>
    <t>1.5 Système de détection de différences</t>
  </si>
  <si>
    <t>1.6 Vue de jeu en solo</t>
  </si>
  <si>
    <t xml:space="preserve">Bon travail.
classic.mode.gateway contient des lignes pas couvertes. 
Assurer vous de les tester pour le prochain sprint </t>
  </si>
  <si>
    <t>1.7 Mode classique en solo</t>
  </si>
  <si>
    <t>Note finale pour le sprint</t>
  </si>
  <si>
    <t>Pénalités</t>
  </si>
  <si>
    <t>Crash</t>
  </si>
  <si>
    <t>Erreur de build</t>
  </si>
  <si>
    <t>Erreur dans rouller les tests à cause de une ou plusieurs packages</t>
  </si>
  <si>
    <t>2.1 Vue de création de jeu - modification de l'avant-plan</t>
  </si>
  <si>
    <t>2.2 Créer et Joindre une partie un contre un</t>
  </si>
  <si>
    <t>2.3 Mode Classique en un contre un</t>
  </si>
  <si>
    <t xml:space="preserve">Bon travail! </t>
  </si>
  <si>
    <t>Tests qui faile server-side classic-mode, game.service</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</si>
  <si>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</si>
  <si>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</si>
  <si>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</si>
  <si>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</si>
  <si>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</si>
  <si>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</si>
  <si>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</si>
  <si>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</si>
  <si>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</si>
  <si>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</si>
  <si>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</si>
  <si>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</si>
  <si>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</si>
  <si>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</si>
  <si>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</si>
  <si>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</si>
  <si>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</si>
  <si>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</si>
  <si>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</si>
  <si>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</si>
  <si>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</si>
  <si>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 xml:space="preserve">Bien, mais vous devriez décrire un peu le contexte de votre application </t>
  </si>
  <si>
    <t>2 Vue des cas d'utilisation /5</t>
  </si>
  <si>
    <t>2 Communication client-serveur /7</t>
  </si>
  <si>
    <t xml:space="preserve">Commentaire général : 2 CUs doivent avoir une relation nommée entre eux. Il vous manque des relations "include", "extend" ou des généralisations. Ex : page 6, "Joueur en solo" - include - "Identifier une différence"
Figure 1 : Manque des relations "include"  entre "jouer en solo" et les 2 autres CUs. L'abandon ne doit pas être lié à "identifier une différence". Retirer "... à travers la touche i" dans le nom du CU en haut à droite.
Figure 2 : Manque un CU pour la réinitialisation des meilleurs temps d'un jeu spécifique.
Figure 3 et 4 : votre BD devrait être en relation directe avec les CUs. On assume par défaut que votre serveur fait partie de votre système.
Figure 5 :  "Visualiser l'historique" devrait être liée à votre serveur ( source des données)
Figure 6 : Les 2 premiers CUs présentent la même chose. Les 2 prochains CUs devraient inverser de place. Le 5e CU est un détail d'implémentation (à retirer). Le 6e CU devrait être dans la figure 2 et non ici.
 </t>
  </si>
  <si>
    <t>Vous ne devriez pas spécifier dans cette section les méthodes de requête HTTP, car cela alourdit la lecture. Vous pourriez être plus exhaustif sur la nécessité d'utiliser WebSocket pour la logique du jeu classique 1 contre 1. De plus, vous pourriez clarifier pourquoi il s'agit d'un avantage en termes de performances.</t>
  </si>
  <si>
    <t>3 Vue des processus /6</t>
  </si>
  <si>
    <t>3 Description des paquets /12</t>
  </si>
  <si>
    <t xml:space="preserve">Séparez ce diagramme en 2-3 plus petits pour améliorer la lisibilité. Tout mettre ensemble porte à confusion. Séparez le temps limté du mode classique et de la reprise vidéo. La page 13 devrait être un autre diagramme à part.
Le message "Recherche joueur 2" porte à confusion vu que l'origine est le Joueur 2. Manque un message de retour aux 2 joueurs qui débute la partie en les mettant ensemble. 
Manque un indicateur de fin de [loop] (plus de fiches ou temps  = 0). Les message de retour durant la partie devraient se rendre aux 2 Vues, pas juste "Vue". 
Pour l'abandon, le message devrait partir de Joueur 2 à "Vue  autre joueur en jeu"(changez le nom pour Vue Joueur 2)
Pour la reprise vidéo, les différents choix devraient être des [opt] sinon la séquence définie doit toujours avoir cet ordre. À mettre dans un diagramme à part.
Pour la configuration des constantes, les choix devraient être des [opt] sinon la séquence définie doit toujours avoir cet ordre. À mettre dans un diagramme à part. Idem pour la réinitialisation à la fin du diagramme.
La séquence de "Création nouveau jeu" n'a pas sa place ici : c'est une fonctionnalité du Sprint 1.
La supression de l'historique devrait être un [alt] et non forcée après l'accès à l'historique.
</t>
  </si>
  <si>
    <t xml:space="preserve">Le statut d'un PUT devrait dépendre du résultat de l'opération: 201, 204, 409, etc.
Vous ne mentionnez jamais des statuts d'erreur (40x/50x).
Vous ne devriez pas justifier vos structures de données de la sorte: GameForm est un objet qui contient le moins d’informations possible puisqu'il est envoyé en tableau lorsque tous les
jeux sont envoyés au client </t>
  </si>
  <si>
    <t>4 Vue logique /6</t>
  </si>
  <si>
    <t>Page 14 : mauvaise description des paquetages. Votre client n'est pas responsable du "développement front-end". Les 2 premières phrases décrivent le comportement et non l'architecture.
Page 15 : évitez des classes flottantes comme votre paquetage "services" : les liens entre ces services et les components définis plus haut sont les éléments les plus importants de cette section, mais ne sont pas présentées.
Page 16 : la description du paquetage "Serveur" devrait être à la page 14. SocketIO est une librairie et non un protocole
Figure 11 : vous avez seulement ClassicModeGateway. Est-ce que cette classe gère aussi le temps limité (donc un problème de nom) ou il manque une description de la gestion du temps limité. Vos constantes de temps sont dans Constants et devraient logiement être liés à GameService ou autre chose que ConfigService pour impacter le comportement de timer (attribut dans UserGame), mais une telle relation est absente.</t>
  </si>
  <si>
    <t>5 Vue de déploiement /2</t>
  </si>
  <si>
    <t>La notation UML n'est pas valide.
Le client et le site web statique sont 2 concepts différents : votre utilisateur est votre client. Un diagramme de déploiement ne présente pas les utilisateurs du système.
Le client ne communique pas par SSH avec votre instance AWS. De plus votre texte contredit votre diagramme.
Le serveur statique est servi sur le port 80 et non 4200 (port pour le déploiement local seulement)
Manque une indication que le client est un navigateur (Chrome ou autre) sur un ordinateur (à moins que votre site fonctionne sur un navigateur mobile)
Manque le contenu du site web statique : HTML, CSS, assets (le code source de votre site web).
Manque le système d'exploitation de la machine EC2 (Linux) dans le diagramme .
Manque l'environnement d'exécution NodeJS utilisé par le serveur dynamique.</t>
  </si>
  <si>
    <t>Forme /1</t>
  </si>
  <si>
    <t>Vous avez des diagrammes et non des "schémas" (titres des figures)
Notation UML à revoir dans les sections 2 à 5. Notions de include/exclude (section 2) et [alt]/[opt] (section 3) à revoir.
Revoir section 3 et séparer la présentation en plusieurs diagrammes.
Section 4 : la présentation entre Figure 10 et Figure 11 varie grandement.</t>
  </si>
  <si>
    <t xml:space="preserve">Votre présentation des termes dans la section 3 ne devrait pas s'y trouver. Vous devriez les introduire dans une annexe
Soyez constant dans votre présentation: - Username: Est une chaine de charactère du nom du créateur de la partie
- Username2: Est le nom du deuxième joueur s'il y a lieu
Au niveau des WS, il est inutile de mentionner la destination, si la source est le client, il est évident que la destination est le serveur.
</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</si>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</sst>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sz val="12"/>
      <color rgb="FF000000"/>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62">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8" xfId="0" applyFont="1" applyBorder="1" applyAlignment="1">
      <alignment wrapText="1" readingOrder="1"/>
    </xf>
    <xf numFmtId="0" fontId="20" fillId="0" borderId="59" xfId="0" applyFont="1" applyBorder="1" applyAlignment="1">
      <alignment horizontal="left" vertical="top" wrapText="1" readingOrder="1"/>
    </xf>
    <xf numFmtId="0" fontId="19" fillId="25" borderId="58" xfId="0" applyFont="1" applyFill="1" applyBorder="1" applyAlignment="1">
      <alignment wrapText="1" readingOrder="1"/>
    </xf>
    <xf numFmtId="0" fontId="19" fillId="25" borderId="59" xfId="0" applyFont="1" applyFill="1" applyBorder="1" applyAlignment="1">
      <alignment wrapText="1" readingOrder="1"/>
    </xf>
    <xf numFmtId="0" fontId="20" fillId="26" borderId="59" xfId="0" applyFont="1" applyFill="1" applyBorder="1" applyAlignment="1">
      <alignment readingOrder="1"/>
    </xf>
    <xf numFmtId="0" fontId="20" fillId="0" borderId="58" xfId="0" applyFont="1" applyBorder="1" applyAlignment="1">
      <alignment vertical="top" wrapText="1" readingOrder="1"/>
    </xf>
    <xf numFmtId="0" fontId="21" fillId="0" borderId="58" xfId="0" applyFont="1" applyBorder="1" applyAlignment="1">
      <alignment readingOrder="1"/>
    </xf>
    <xf numFmtId="0" fontId="20" fillId="0" borderId="58" xfId="0" applyFont="1" applyBorder="1" applyAlignment="1">
      <alignment horizontal="left" vertical="top" wrapText="1" readingOrder="1"/>
    </xf>
    <xf numFmtId="0" fontId="19" fillId="27" borderId="58" xfId="0" applyFont="1" applyFill="1" applyBorder="1" applyAlignment="1">
      <alignment wrapText="1" readingOrder="1"/>
    </xf>
    <xf numFmtId="0" fontId="19" fillId="27" borderId="59" xfId="0" applyFont="1" applyFill="1" applyBorder="1" applyAlignment="1">
      <alignment wrapText="1" readingOrder="1"/>
    </xf>
    <xf numFmtId="0" fontId="19" fillId="28" borderId="58" xfId="0" applyFont="1" applyFill="1" applyBorder="1" applyAlignment="1">
      <alignment wrapText="1" readingOrder="1"/>
    </xf>
    <xf numFmtId="0" fontId="19" fillId="28" borderId="59" xfId="0" applyFont="1" applyFill="1" applyBorder="1" applyAlignment="1">
      <alignment wrapText="1" readingOrder="1"/>
    </xf>
    <xf numFmtId="0" fontId="19" fillId="28" borderId="60" xfId="0" applyFont="1" applyFill="1" applyBorder="1" applyAlignment="1">
      <alignment wrapText="1" readingOrder="1"/>
    </xf>
    <xf numFmtId="10" fontId="21" fillId="28" borderId="61" xfId="0" applyNumberFormat="1" applyFont="1" applyFill="1" applyBorder="1" applyAlignment="1">
      <alignment readingOrder="1"/>
    </xf>
    <xf numFmtId="0" fontId="0" fillId="0" borderId="0" xfId="0" applyAlignment="1">
      <alignment vertical="top" wrapText="1"/>
    </xf>
    <xf numFmtId="0" fontId="21" fillId="0" borderId="59" xfId="0" applyFont="1" applyBorder="1" applyAlignment="1">
      <alignment vertical="center" wrapText="1" readingOrder="1"/>
    </xf>
    <xf numFmtId="0" fontId="22" fillId="0" borderId="0" xfId="0" applyFont="1"/>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54" xfId="0" applyFont="1" applyFill="1" applyBorder="1" applyAlignment="1">
      <alignment horizontal="center"/>
    </xf>
    <xf numFmtId="0" fontId="17" fillId="18" borderId="55" xfId="0" applyFont="1" applyFill="1" applyBorder="1" applyAlignment="1">
      <alignment horizontal="center"/>
    </xf>
    <xf numFmtId="0" fontId="17" fillId="18" borderId="56"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54"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xf numFmtId="2" fontId="17" fillId="20" borderId="56" xfId="0" applyNumberFormat="1" applyFont="1" applyFill="1" applyBorder="1" applyAlignment="1">
      <alignment horizontal="center" vertical="center" wrapText="1"/>
    </xf>
    <xf numFmtId="0" fontId="18" fillId="0" borderId="57"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D20" sqref="D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0.88</v>
      </c>
      <c r="C4" s="108">
        <f>'Assurance Qualité'!C59</f>
        <v>0.78900000000000003</v>
      </c>
      <c r="D4" s="108">
        <f>B4*0.6+C4*0.4 - 0.1*E4</f>
        <v>0.84360000000000013</v>
      </c>
      <c r="E4" s="109"/>
      <c r="F4" s="110">
        <v>20</v>
      </c>
      <c r="G4" s="111">
        <f>D4*F4</f>
        <v>16.872000000000003</v>
      </c>
      <c r="H4" s="111"/>
    </row>
    <row r="5" spans="1:8">
      <c r="A5" s="112" t="s">
        <v>8</v>
      </c>
      <c r="B5" s="113">
        <f>(Fonctionnalités!E28)</f>
        <v>0.94799999999999995</v>
      </c>
      <c r="C5" s="113">
        <f>'Assurance Qualité'!F59</f>
        <v>0.80199999999999994</v>
      </c>
      <c r="D5" s="113">
        <f t="shared" ref="D5:D6" si="0">B5*0.6+C5*0.4 - 0.1*E5</f>
        <v>0.88959999999999995</v>
      </c>
      <c r="E5" s="114"/>
      <c r="F5" s="115">
        <v>20</v>
      </c>
      <c r="G5" s="116">
        <f t="shared" ref="G5:G7" si="1">D5*F5</f>
        <v>17.791999999999998</v>
      </c>
      <c r="H5" s="116">
        <f>AVERAGE(Documents!B18,Documents!F18)*5</f>
        <v>3.7450000000000006</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7" zoomScaleNormal="100" workbookViewId="0">
      <selection activeCell="F11" sqref="F11"/>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37" t="s">
        <v>11</v>
      </c>
      <c r="B2" s="237"/>
      <c r="C2" s="237"/>
      <c r="D2" s="237"/>
      <c r="E2" s="237"/>
      <c r="F2" s="237"/>
      <c r="G2" s="237"/>
      <c r="H2" s="237"/>
      <c r="I2" s="237"/>
      <c r="J2" s="237"/>
      <c r="K2" s="237"/>
      <c r="L2" s="7"/>
      <c r="M2" s="7"/>
    </row>
    <row r="4" spans="1:17" ht="18.399999999999999" customHeight="1">
      <c r="A4" s="238" t="s">
        <v>12</v>
      </c>
      <c r="B4" s="238"/>
      <c r="C4" s="238"/>
      <c r="D4" s="238"/>
      <c r="E4" s="238"/>
      <c r="F4" s="238"/>
      <c r="G4" s="238"/>
      <c r="H4" s="238"/>
      <c r="I4" s="238"/>
      <c r="J4" s="238"/>
      <c r="K4" s="238"/>
      <c r="L4" s="4"/>
      <c r="M4" s="4"/>
    </row>
    <row r="5" spans="1:17" ht="18.75">
      <c r="A5" s="11"/>
      <c r="B5" s="41"/>
      <c r="C5" s="2"/>
      <c r="D5" s="2"/>
      <c r="E5" s="41"/>
      <c r="F5" s="2"/>
      <c r="G5" s="2"/>
      <c r="H5" s="41"/>
      <c r="I5" s="2"/>
      <c r="J5" s="2"/>
      <c r="K5" s="41"/>
      <c r="L5" s="2"/>
      <c r="M5" s="2"/>
    </row>
    <row r="6" spans="1:17" ht="18.399999999999999" customHeight="1">
      <c r="A6" s="255" t="s">
        <v>13</v>
      </c>
      <c r="B6" s="242" t="s">
        <v>14</v>
      </c>
      <c r="C6" s="257" t="s">
        <v>7</v>
      </c>
      <c r="D6" s="258"/>
      <c r="E6" s="258"/>
      <c r="F6" s="259" t="s">
        <v>8</v>
      </c>
      <c r="G6" s="260"/>
      <c r="H6" s="261"/>
      <c r="I6" s="239" t="s">
        <v>9</v>
      </c>
      <c r="J6" s="240"/>
      <c r="K6" s="241"/>
      <c r="L6" s="3"/>
      <c r="M6" s="3"/>
      <c r="N6" s="253"/>
      <c r="O6" s="254"/>
      <c r="P6" s="254"/>
    </row>
    <row r="7" spans="1:17" ht="18.75">
      <c r="A7" s="256"/>
      <c r="B7" s="243"/>
      <c r="C7" s="14" t="s">
        <v>15</v>
      </c>
      <c r="D7" s="15" t="s">
        <v>4</v>
      </c>
      <c r="E7" s="21" t="s">
        <v>16</v>
      </c>
      <c r="F7" s="16" t="s">
        <v>15</v>
      </c>
      <c r="G7" s="17" t="s">
        <v>4</v>
      </c>
      <c r="H7" s="20" t="s">
        <v>16</v>
      </c>
      <c r="I7" s="18" t="s">
        <v>15</v>
      </c>
      <c r="J7" s="19" t="s">
        <v>4</v>
      </c>
      <c r="K7" s="22" t="s">
        <v>16</v>
      </c>
      <c r="L7" s="3"/>
      <c r="M7" s="3"/>
      <c r="N7" s="40"/>
      <c r="O7" s="40"/>
      <c r="P7" s="40"/>
      <c r="Q7" s="40"/>
    </row>
    <row r="8" spans="1:17" ht="18.75">
      <c r="A8" s="252" t="s">
        <v>17</v>
      </c>
      <c r="B8" s="252"/>
      <c r="C8" s="245" t="s">
        <v>18</v>
      </c>
      <c r="D8" s="246"/>
      <c r="E8" s="46" t="s">
        <v>19</v>
      </c>
      <c r="F8" s="245" t="s">
        <v>18</v>
      </c>
      <c r="G8" s="246"/>
      <c r="H8" s="46" t="s">
        <v>19</v>
      </c>
      <c r="I8" s="245" t="s">
        <v>18</v>
      </c>
      <c r="J8" s="246"/>
      <c r="K8" s="46"/>
      <c r="L8" s="3"/>
      <c r="M8" s="3"/>
      <c r="N8" s="40"/>
      <c r="O8" s="40"/>
      <c r="P8" s="40"/>
      <c r="Q8" s="40"/>
    </row>
    <row r="9" spans="1:17" ht="213">
      <c r="A9" s="29" t="s">
        <v>20</v>
      </c>
      <c r="B9" s="29" t="s">
        <v>21</v>
      </c>
      <c r="C9" s="100">
        <v>0.8</v>
      </c>
      <c r="D9" s="98">
        <v>6</v>
      </c>
      <c r="E9" s="101" t="s">
        <v>22</v>
      </c>
      <c r="F9" s="102">
        <v>0.7</v>
      </c>
      <c r="G9" s="99">
        <v>6</v>
      </c>
      <c r="H9" s="103" t="s">
        <v>23</v>
      </c>
      <c r="I9" s="104"/>
      <c r="J9" s="105">
        <v>6</v>
      </c>
      <c r="K9" s="106"/>
      <c r="L9" s="3"/>
      <c r="M9" s="3"/>
      <c r="N9" s="40"/>
      <c r="O9" s="40"/>
      <c r="P9" s="40"/>
      <c r="Q9" s="40"/>
    </row>
    <row r="10" spans="1:17" ht="76.5">
      <c r="A10" s="23" t="s">
        <v>24</v>
      </c>
      <c r="B10" s="23" t="s">
        <v>25</v>
      </c>
      <c r="C10" s="100">
        <v>0.3</v>
      </c>
      <c r="D10" s="98">
        <v>2</v>
      </c>
      <c r="E10" s="101" t="s">
        <v>26</v>
      </c>
      <c r="F10" s="102">
        <v>1</v>
      </c>
      <c r="G10" s="99">
        <v>2</v>
      </c>
      <c r="H10" s="103"/>
      <c r="I10" s="104"/>
      <c r="J10" s="105">
        <v>2</v>
      </c>
      <c r="K10" s="106"/>
      <c r="L10" s="3"/>
      <c r="M10" s="3"/>
      <c r="N10" s="40"/>
      <c r="O10" s="40"/>
      <c r="P10" s="40"/>
      <c r="Q10" s="40"/>
    </row>
    <row r="11" spans="1:17" s="30" customFormat="1" ht="15.75">
      <c r="A11" s="247" t="s">
        <v>27</v>
      </c>
      <c r="B11" s="248"/>
      <c r="C11" s="47">
        <f>SUMPRODUCT(C6:C10,D6:D10)</f>
        <v>5.4</v>
      </c>
      <c r="D11" s="48">
        <f>SUM(D6:D10)</f>
        <v>8</v>
      </c>
      <c r="E11" s="49"/>
      <c r="F11" s="50">
        <f>SUMPRODUCT(F6:F10,G6:G10)</f>
        <v>6.1999999999999993</v>
      </c>
      <c r="G11" s="51">
        <f>SUM(G6:G10)</f>
        <v>8</v>
      </c>
      <c r="H11" s="52"/>
      <c r="I11" s="53">
        <f>SUMPRODUCT(I6:I10,J6:J10)</f>
        <v>0</v>
      </c>
      <c r="J11" s="54">
        <f>SUM(J6:J10)</f>
        <v>8</v>
      </c>
      <c r="K11" s="55"/>
      <c r="L11" s="56"/>
      <c r="M11" s="56"/>
      <c r="N11" s="44"/>
      <c r="O11" s="44"/>
      <c r="P11" s="44"/>
      <c r="Q11" s="44"/>
    </row>
    <row r="12" spans="1:17" s="12" customFormat="1" ht="18.399999999999999" customHeight="1">
      <c r="A12" s="252" t="s">
        <v>28</v>
      </c>
      <c r="B12" s="252"/>
      <c r="C12" s="245" t="s">
        <v>18</v>
      </c>
      <c r="D12" s="246"/>
      <c r="E12" s="46"/>
      <c r="F12" s="245" t="s">
        <v>18</v>
      </c>
      <c r="G12" s="246"/>
      <c r="H12" s="46"/>
      <c r="I12" s="245" t="s">
        <v>18</v>
      </c>
      <c r="J12" s="246"/>
      <c r="K12" s="46"/>
      <c r="L12" s="4"/>
      <c r="M12" s="4"/>
      <c r="N12" s="43"/>
      <c r="O12" s="43"/>
      <c r="P12" s="43"/>
      <c r="Q12" s="43"/>
    </row>
    <row r="13" spans="1:17" ht="106.5">
      <c r="A13" s="29" t="s">
        <v>29</v>
      </c>
      <c r="B13" s="29" t="s">
        <v>30</v>
      </c>
      <c r="C13" s="79">
        <v>1</v>
      </c>
      <c r="D13" s="80">
        <v>3</v>
      </c>
      <c r="E13" s="81" t="s">
        <v>31</v>
      </c>
      <c r="F13" s="89">
        <v>0</v>
      </c>
      <c r="G13" s="90">
        <f>D13</f>
        <v>3</v>
      </c>
      <c r="H13" s="91" t="s">
        <v>32</v>
      </c>
      <c r="I13" s="92"/>
      <c r="J13" s="93">
        <f>G13</f>
        <v>3</v>
      </c>
      <c r="K13" s="94"/>
      <c r="L13" s="5"/>
      <c r="M13" s="5"/>
    </row>
    <row r="14" spans="1:17" ht="45.75">
      <c r="A14" s="23" t="s">
        <v>33</v>
      </c>
      <c r="B14" s="23" t="s">
        <v>34</v>
      </c>
      <c r="C14" s="83">
        <v>0.8</v>
      </c>
      <c r="D14" s="84">
        <v>2</v>
      </c>
      <c r="E14" s="85" t="s">
        <v>35</v>
      </c>
      <c r="F14" s="86">
        <v>1</v>
      </c>
      <c r="G14" s="90">
        <f t="shared" ref="G14:G17" si="0">D14</f>
        <v>2</v>
      </c>
      <c r="H14" s="88" t="s">
        <v>36</v>
      </c>
      <c r="I14" s="76"/>
      <c r="J14" s="93">
        <f t="shared" ref="J14:J17" si="1">G14</f>
        <v>2</v>
      </c>
      <c r="K14" s="78"/>
      <c r="L14" s="5"/>
      <c r="M14" s="5"/>
    </row>
    <row r="15" spans="1:17" ht="60.75">
      <c r="A15" s="23" t="s">
        <v>37</v>
      </c>
      <c r="B15" s="23" t="s">
        <v>38</v>
      </c>
      <c r="C15" s="83">
        <v>0</v>
      </c>
      <c r="D15" s="84">
        <v>2</v>
      </c>
      <c r="E15" s="85" t="s">
        <v>39</v>
      </c>
      <c r="F15" s="86">
        <v>1</v>
      </c>
      <c r="G15" s="90">
        <f t="shared" si="0"/>
        <v>2</v>
      </c>
      <c r="H15" s="88" t="s">
        <v>36</v>
      </c>
      <c r="I15" s="76"/>
      <c r="J15" s="93">
        <f t="shared" si="1"/>
        <v>2</v>
      </c>
      <c r="K15" s="78"/>
      <c r="L15" s="5"/>
      <c r="M15" s="5"/>
    </row>
    <row r="16" spans="1:17" ht="45.75">
      <c r="A16" s="23" t="s">
        <v>40</v>
      </c>
      <c r="B16" s="23" t="s">
        <v>41</v>
      </c>
      <c r="C16" s="83">
        <v>1</v>
      </c>
      <c r="D16" s="84">
        <v>4</v>
      </c>
      <c r="E16" s="85" t="s">
        <v>36</v>
      </c>
      <c r="F16" s="86">
        <v>0.7</v>
      </c>
      <c r="G16" s="90">
        <f t="shared" si="0"/>
        <v>4</v>
      </c>
      <c r="H16" s="88" t="s">
        <v>42</v>
      </c>
      <c r="I16" s="76"/>
      <c r="J16" s="93">
        <f t="shared" si="1"/>
        <v>4</v>
      </c>
      <c r="K16" s="78"/>
      <c r="L16" s="5"/>
      <c r="M16" s="5"/>
    </row>
    <row r="17" spans="1:17" ht="106.5">
      <c r="A17" s="23" t="s">
        <v>43</v>
      </c>
      <c r="B17" s="23" t="s">
        <v>44</v>
      </c>
      <c r="C17" s="83">
        <v>0</v>
      </c>
      <c r="D17" s="84">
        <v>4</v>
      </c>
      <c r="E17" s="85" t="s">
        <v>45</v>
      </c>
      <c r="F17" s="86">
        <v>1</v>
      </c>
      <c r="G17" s="90">
        <f t="shared" si="0"/>
        <v>4</v>
      </c>
      <c r="H17" s="88" t="s">
        <v>46</v>
      </c>
      <c r="I17" s="76"/>
      <c r="J17" s="93">
        <f t="shared" si="1"/>
        <v>4</v>
      </c>
      <c r="K17" s="78"/>
      <c r="L17" s="5"/>
      <c r="M17" s="5"/>
    </row>
    <row r="18" spans="1:17" s="30" customFormat="1" ht="48.75">
      <c r="A18" s="247" t="s">
        <v>27</v>
      </c>
      <c r="B18" s="248"/>
      <c r="C18" s="47">
        <f>SUMPRODUCT(C13:C17,D13:D17)</f>
        <v>8.6</v>
      </c>
      <c r="D18" s="48">
        <f>SUM(D13:D17)</f>
        <v>15</v>
      </c>
      <c r="E18" s="49"/>
      <c r="F18" s="50">
        <f>SUMPRODUCT(F13:F17,G13:G17)</f>
        <v>10.8</v>
      </c>
      <c r="G18" s="51">
        <f>SUM(G13:G17)</f>
        <v>15</v>
      </c>
      <c r="H18" s="52"/>
      <c r="I18" s="53">
        <f>SUMPRODUCT(I13:I17,J13:J17)</f>
        <v>0</v>
      </c>
      <c r="J18" s="54">
        <f>SUM(J13:J17)</f>
        <v>15</v>
      </c>
      <c r="K18" s="55"/>
      <c r="L18" s="56"/>
      <c r="M18" s="56"/>
      <c r="N18" s="44"/>
      <c r="O18" s="44"/>
      <c r="P18" s="44"/>
      <c r="Q18" s="44"/>
    </row>
    <row r="19" spans="1:17" s="43" customFormat="1" ht="18.399999999999999" customHeight="1">
      <c r="A19" s="244" t="s">
        <v>47</v>
      </c>
      <c r="B19" s="244"/>
      <c r="C19" s="245" t="s">
        <v>18</v>
      </c>
      <c r="D19" s="246"/>
      <c r="E19" s="46"/>
      <c r="F19" s="245" t="s">
        <v>18</v>
      </c>
      <c r="G19" s="246"/>
      <c r="H19" s="46"/>
      <c r="I19" s="245" t="s">
        <v>18</v>
      </c>
      <c r="J19" s="246"/>
      <c r="K19" s="46"/>
      <c r="L19" s="4"/>
      <c r="M19" s="4"/>
    </row>
    <row r="20" spans="1:17" ht="91.5">
      <c r="A20" s="23" t="s">
        <v>48</v>
      </c>
      <c r="B20" s="23" t="s">
        <v>49</v>
      </c>
      <c r="C20" s="83">
        <v>0.4</v>
      </c>
      <c r="D20" s="84">
        <v>3</v>
      </c>
      <c r="E20" s="85" t="s">
        <v>50</v>
      </c>
      <c r="F20" s="86">
        <v>1</v>
      </c>
      <c r="G20" s="87">
        <v>3</v>
      </c>
      <c r="H20" s="88" t="s">
        <v>36</v>
      </c>
      <c r="I20" s="76"/>
      <c r="J20" s="77">
        <v>3</v>
      </c>
      <c r="K20" s="78"/>
      <c r="L20" s="5"/>
      <c r="M20" s="5"/>
    </row>
    <row r="21" spans="1:17" ht="30.75">
      <c r="A21" s="23" t="s">
        <v>51</v>
      </c>
      <c r="B21" s="23" t="s">
        <v>52</v>
      </c>
      <c r="C21" s="83">
        <v>1</v>
      </c>
      <c r="D21" s="84">
        <v>3</v>
      </c>
      <c r="E21" s="85" t="s">
        <v>36</v>
      </c>
      <c r="F21" s="86">
        <v>1</v>
      </c>
      <c r="G21" s="87">
        <v>3</v>
      </c>
      <c r="H21" s="88" t="s">
        <v>36</v>
      </c>
      <c r="I21" s="76"/>
      <c r="J21" s="77">
        <v>3</v>
      </c>
      <c r="K21" s="78"/>
      <c r="L21" s="5"/>
      <c r="M21" s="5"/>
    </row>
    <row r="22" spans="1:17" s="44" customFormat="1" ht="15.75">
      <c r="A22" s="249" t="s">
        <v>27</v>
      </c>
      <c r="B22" s="250"/>
      <c r="C22" s="57">
        <f>SUMPRODUCT(C20:C21,D20:D21)</f>
        <v>4.2</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4" t="s">
        <v>53</v>
      </c>
      <c r="B23" s="214"/>
      <c r="C23" s="245" t="s">
        <v>18</v>
      </c>
      <c r="D23" s="246"/>
      <c r="E23" s="46"/>
      <c r="F23" s="245" t="s">
        <v>18</v>
      </c>
      <c r="G23" s="246"/>
      <c r="H23" s="46"/>
      <c r="I23" s="245" t="s">
        <v>18</v>
      </c>
      <c r="J23" s="246"/>
      <c r="K23" s="46"/>
      <c r="L23" s="4"/>
      <c r="M23" s="4"/>
    </row>
    <row r="24" spans="1:17" ht="30.75">
      <c r="A24" s="42" t="s">
        <v>54</v>
      </c>
      <c r="B24" s="42" t="s">
        <v>55</v>
      </c>
      <c r="C24" s="97">
        <v>1</v>
      </c>
      <c r="D24" s="25">
        <v>1</v>
      </c>
      <c r="E24" s="26" t="s">
        <v>36</v>
      </c>
      <c r="F24" s="82">
        <v>1</v>
      </c>
      <c r="G24" s="27">
        <v>1</v>
      </c>
      <c r="H24" s="28" t="s">
        <v>56</v>
      </c>
      <c r="I24" s="73"/>
      <c r="J24" s="74">
        <v>1</v>
      </c>
      <c r="K24" s="75"/>
      <c r="L24" s="5"/>
      <c r="M24" s="5"/>
    </row>
    <row r="25" spans="1:17" ht="30.75">
      <c r="A25" s="23" t="s">
        <v>57</v>
      </c>
      <c r="B25" s="23" t="s">
        <v>58</v>
      </c>
      <c r="C25" s="83">
        <v>1</v>
      </c>
      <c r="D25" s="84">
        <v>2</v>
      </c>
      <c r="E25" s="85" t="s">
        <v>36</v>
      </c>
      <c r="F25" s="86">
        <v>0.8</v>
      </c>
      <c r="G25" s="87">
        <v>2</v>
      </c>
      <c r="H25" s="88" t="s">
        <v>59</v>
      </c>
      <c r="I25" s="76"/>
      <c r="J25" s="77">
        <v>2</v>
      </c>
      <c r="K25" s="78"/>
      <c r="L25" s="5"/>
      <c r="M25" s="5"/>
    </row>
    <row r="26" spans="1:17">
      <c r="A26" s="23" t="s">
        <v>60</v>
      </c>
      <c r="B26" s="23" t="s">
        <v>61</v>
      </c>
      <c r="C26" s="83">
        <v>1</v>
      </c>
      <c r="D26" s="84">
        <v>1</v>
      </c>
      <c r="E26" s="85" t="s">
        <v>36</v>
      </c>
      <c r="F26" s="86">
        <v>1</v>
      </c>
      <c r="G26" s="87">
        <v>1</v>
      </c>
      <c r="H26" s="88" t="s">
        <v>36</v>
      </c>
      <c r="I26" s="76"/>
      <c r="J26" s="77">
        <v>1</v>
      </c>
      <c r="K26" s="78"/>
      <c r="L26" s="5"/>
      <c r="M26" s="5"/>
    </row>
    <row r="27" spans="1:17" s="44" customFormat="1" ht="15.75">
      <c r="A27" s="251" t="s">
        <v>27</v>
      </c>
      <c r="B27" s="250"/>
      <c r="C27" s="47">
        <f>SUMPRODUCT(C24:C26,D24:D26)</f>
        <v>4</v>
      </c>
      <c r="D27" s="48">
        <f>SUM(D24:D26)</f>
        <v>4</v>
      </c>
      <c r="E27" s="49"/>
      <c r="F27" s="60">
        <f>SUMPRODUCT(F24:F26,G24:G26)</f>
        <v>3.6</v>
      </c>
      <c r="G27" s="61">
        <f>SUM(G24:G26)</f>
        <v>4</v>
      </c>
      <c r="H27" s="62"/>
      <c r="I27" s="63">
        <f>SUMPRODUCT(I24:I26,J24:J26)</f>
        <v>0</v>
      </c>
      <c r="J27" s="64">
        <f>SUM(J24:J26)</f>
        <v>4</v>
      </c>
      <c r="K27" s="65"/>
      <c r="L27" s="56"/>
      <c r="M27" s="56"/>
    </row>
    <row r="28" spans="1:17" ht="21" customHeight="1">
      <c r="A28" s="244" t="s">
        <v>62</v>
      </c>
      <c r="B28" s="244"/>
      <c r="C28" s="245" t="s">
        <v>18</v>
      </c>
      <c r="D28" s="246"/>
      <c r="E28" s="46" t="s">
        <v>19</v>
      </c>
      <c r="F28" s="245" t="s">
        <v>18</v>
      </c>
      <c r="G28" s="246"/>
      <c r="H28" s="66" t="s">
        <v>19</v>
      </c>
      <c r="I28" s="245" t="s">
        <v>18</v>
      </c>
      <c r="J28" s="246"/>
      <c r="K28" s="46"/>
      <c r="L28" s="9"/>
      <c r="M28" s="4"/>
    </row>
    <row r="29" spans="1:17" ht="275.25">
      <c r="A29" s="31" t="s">
        <v>63</v>
      </c>
      <c r="B29" s="31" t="s">
        <v>64</v>
      </c>
      <c r="C29" s="79">
        <v>0.3</v>
      </c>
      <c r="D29" s="80">
        <v>2</v>
      </c>
      <c r="E29" s="81" t="s">
        <v>65</v>
      </c>
      <c r="F29" s="89">
        <v>0.1</v>
      </c>
      <c r="G29" s="90">
        <f>D29</f>
        <v>2</v>
      </c>
      <c r="H29" s="95" t="s">
        <v>66</v>
      </c>
      <c r="I29" s="92"/>
      <c r="J29" s="93">
        <f>D29</f>
        <v>2</v>
      </c>
      <c r="K29" s="94"/>
      <c r="L29" s="5"/>
      <c r="M29" s="5"/>
    </row>
    <row r="30" spans="1:17">
      <c r="A30" s="24" t="s">
        <v>67</v>
      </c>
      <c r="B30" s="24" t="s">
        <v>68</v>
      </c>
      <c r="C30" s="83">
        <v>1</v>
      </c>
      <c r="D30" s="84">
        <v>2</v>
      </c>
      <c r="E30" s="85"/>
      <c r="F30" s="86">
        <v>1</v>
      </c>
      <c r="G30" s="90">
        <f t="shared" ref="G30:G31" si="2">D30</f>
        <v>2</v>
      </c>
      <c r="H30" s="96"/>
      <c r="I30" s="76"/>
      <c r="J30" s="93">
        <f t="shared" ref="J30:J31" si="3">D30</f>
        <v>2</v>
      </c>
      <c r="K30" s="78"/>
      <c r="L30" s="5"/>
      <c r="M30" s="5"/>
    </row>
    <row r="31" spans="1:17" ht="30.75">
      <c r="A31" s="24" t="s">
        <v>69</v>
      </c>
      <c r="B31" s="24" t="s">
        <v>70</v>
      </c>
      <c r="C31" s="83">
        <v>1</v>
      </c>
      <c r="D31" s="84">
        <v>2</v>
      </c>
      <c r="E31" s="85" t="s">
        <v>71</v>
      </c>
      <c r="F31" s="86">
        <v>1</v>
      </c>
      <c r="G31" s="90">
        <f t="shared" si="2"/>
        <v>2</v>
      </c>
      <c r="H31" s="96"/>
      <c r="I31" s="76"/>
      <c r="J31" s="93">
        <f t="shared" si="3"/>
        <v>2</v>
      </c>
      <c r="K31" s="78"/>
      <c r="L31" s="5"/>
      <c r="M31" s="5"/>
    </row>
    <row r="32" spans="1:17" s="44" customFormat="1" ht="15.75">
      <c r="A32" s="247" t="s">
        <v>27</v>
      </c>
      <c r="B32" s="248"/>
      <c r="C32" s="47">
        <f>SUMPRODUCT(C29:C31,D29:D31)</f>
        <v>4.5999999999999996</v>
      </c>
      <c r="D32" s="48">
        <f>SUM(D29:D31)</f>
        <v>6</v>
      </c>
      <c r="E32" s="49"/>
      <c r="F32" s="50">
        <f>SUMPRODUCT(F29:F31,G29:G31)</f>
        <v>4.2</v>
      </c>
      <c r="G32" s="51">
        <f>SUM(G29:G31)</f>
        <v>6</v>
      </c>
      <c r="H32" s="67"/>
      <c r="I32" s="63">
        <f>SUMPRODUCT(I29:I31,J29:J31)</f>
        <v>0</v>
      </c>
      <c r="J32" s="64">
        <f>SUM(J29:J31)</f>
        <v>6</v>
      </c>
      <c r="K32" s="65"/>
      <c r="L32" s="56"/>
      <c r="M32" s="56"/>
    </row>
    <row r="33" spans="1:13" ht="18.75" customHeight="1">
      <c r="A33" s="252" t="s">
        <v>72</v>
      </c>
      <c r="B33" s="252"/>
      <c r="C33" s="245" t="s">
        <v>18</v>
      </c>
      <c r="D33" s="246"/>
      <c r="E33" s="46" t="s">
        <v>19</v>
      </c>
      <c r="F33" s="245" t="s">
        <v>18</v>
      </c>
      <c r="G33" s="246"/>
      <c r="H33" s="46"/>
      <c r="I33" s="68" t="s">
        <v>18</v>
      </c>
      <c r="J33" s="66"/>
      <c r="K33" s="46"/>
      <c r="L33" s="8"/>
      <c r="M33" s="4"/>
    </row>
    <row r="34" spans="1:13" ht="30.75">
      <c r="A34" s="29" t="s">
        <v>73</v>
      </c>
      <c r="B34" s="29" t="s">
        <v>74</v>
      </c>
      <c r="C34" s="79">
        <v>1</v>
      </c>
      <c r="D34" s="80">
        <v>2</v>
      </c>
      <c r="E34" s="81"/>
      <c r="F34" s="89">
        <v>1</v>
      </c>
      <c r="G34" s="90">
        <v>2</v>
      </c>
      <c r="H34" s="91"/>
      <c r="I34" s="92"/>
      <c r="J34" s="93">
        <v>2</v>
      </c>
      <c r="K34" s="94"/>
      <c r="L34" s="5"/>
      <c r="M34" s="5"/>
    </row>
    <row r="35" spans="1:13">
      <c r="A35" s="23" t="s">
        <v>75</v>
      </c>
      <c r="B35" s="23" t="s">
        <v>76</v>
      </c>
      <c r="C35" s="83">
        <v>1</v>
      </c>
      <c r="D35" s="84">
        <v>2</v>
      </c>
      <c r="E35" s="85"/>
      <c r="F35" s="89">
        <v>1</v>
      </c>
      <c r="G35" s="87">
        <v>2</v>
      </c>
      <c r="H35" s="88"/>
      <c r="I35" s="76"/>
      <c r="J35" s="77">
        <v>2</v>
      </c>
      <c r="K35" s="78"/>
      <c r="L35" s="5"/>
      <c r="M35" s="5"/>
    </row>
    <row r="36" spans="1:13">
      <c r="A36" s="23" t="s">
        <v>77</v>
      </c>
      <c r="B36" s="23" t="s">
        <v>78</v>
      </c>
      <c r="C36" s="83">
        <v>1</v>
      </c>
      <c r="D36" s="84">
        <v>3</v>
      </c>
      <c r="E36" s="85"/>
      <c r="F36" s="89">
        <v>1</v>
      </c>
      <c r="G36" s="87">
        <v>3</v>
      </c>
      <c r="H36" s="88"/>
      <c r="I36" s="76"/>
      <c r="J36" s="77">
        <v>3</v>
      </c>
      <c r="K36" s="78"/>
      <c r="L36" s="5"/>
      <c r="M36" s="5"/>
    </row>
    <row r="37" spans="1:13" ht="60.75">
      <c r="A37" s="23" t="s">
        <v>79</v>
      </c>
      <c r="B37" s="23" t="s">
        <v>80</v>
      </c>
      <c r="C37" s="83">
        <v>0.7</v>
      </c>
      <c r="D37" s="84">
        <v>3</v>
      </c>
      <c r="E37" s="85" t="s">
        <v>81</v>
      </c>
      <c r="F37" s="89">
        <v>1</v>
      </c>
      <c r="G37" s="87">
        <v>3</v>
      </c>
      <c r="H37" s="88"/>
      <c r="I37" s="76"/>
      <c r="J37" s="77">
        <v>3</v>
      </c>
      <c r="K37" s="78"/>
      <c r="L37" s="5"/>
      <c r="M37" s="5"/>
    </row>
    <row r="38" spans="1:13" s="44" customFormat="1" ht="16.5">
      <c r="A38" s="247" t="s">
        <v>27</v>
      </c>
      <c r="B38" s="248"/>
      <c r="C38" s="69">
        <f>SUMPRODUCT(C34:C37,D34:D37)</f>
        <v>9.1</v>
      </c>
      <c r="D38" s="48">
        <f>SUM(D34:D37)</f>
        <v>10</v>
      </c>
      <c r="E38" s="49"/>
      <c r="F38" s="70">
        <f>SUMPRODUCT(F34:F37,G34:G37)</f>
        <v>10</v>
      </c>
      <c r="G38" s="51">
        <f>SUM(G34:G37)</f>
        <v>10</v>
      </c>
      <c r="H38" s="52" t="s">
        <v>82</v>
      </c>
      <c r="I38" s="63">
        <f>SUMPRODUCT(I34:I37,J34:J37)</f>
        <v>0</v>
      </c>
      <c r="J38" s="64">
        <f>SUM(J34:J37)</f>
        <v>10</v>
      </c>
      <c r="K38" s="65"/>
      <c r="L38" s="56"/>
      <c r="M38" s="56"/>
    </row>
    <row r="39" spans="1:13" ht="18.75" customHeight="1">
      <c r="A39" s="45" t="s">
        <v>83</v>
      </c>
      <c r="B39" s="45"/>
      <c r="C39" s="245" t="s">
        <v>18</v>
      </c>
      <c r="D39" s="246"/>
      <c r="E39" s="66" t="s">
        <v>84</v>
      </c>
      <c r="F39" s="245" t="s">
        <v>18</v>
      </c>
      <c r="G39" s="246"/>
      <c r="H39" s="46"/>
      <c r="I39" s="245" t="s">
        <v>18</v>
      </c>
      <c r="J39" s="246"/>
      <c r="K39" s="46"/>
      <c r="L39" s="4"/>
      <c r="M39" s="4"/>
    </row>
    <row r="40" spans="1:13" ht="60.75">
      <c r="A40" s="23" t="s">
        <v>85</v>
      </c>
      <c r="B40" s="23" t="s">
        <v>86</v>
      </c>
      <c r="C40" s="83">
        <v>1</v>
      </c>
      <c r="D40" s="84">
        <v>2</v>
      </c>
      <c r="E40" s="85" t="s">
        <v>82</v>
      </c>
      <c r="F40" s="86">
        <v>1</v>
      </c>
      <c r="G40" s="87">
        <f>D40</f>
        <v>2</v>
      </c>
      <c r="H40" s="88" t="s">
        <v>82</v>
      </c>
      <c r="I40" s="76"/>
      <c r="J40" s="77">
        <f>D40</f>
        <v>2</v>
      </c>
      <c r="K40" s="78"/>
      <c r="L40" s="5"/>
      <c r="M40" s="5"/>
    </row>
    <row r="41" spans="1:13">
      <c r="A41" s="23" t="s">
        <v>87</v>
      </c>
      <c r="B41" s="23" t="s">
        <v>88</v>
      </c>
      <c r="C41" s="83">
        <v>1</v>
      </c>
      <c r="D41" s="84">
        <v>2</v>
      </c>
      <c r="E41" s="85" t="s">
        <v>82</v>
      </c>
      <c r="F41" s="86">
        <v>1</v>
      </c>
      <c r="G41" s="87">
        <f t="shared" ref="G41:G48" si="4">D41</f>
        <v>2</v>
      </c>
      <c r="H41" s="88" t="s">
        <v>82</v>
      </c>
      <c r="I41" s="76"/>
      <c r="J41" s="77">
        <f t="shared" ref="J41:J48" si="5">D41</f>
        <v>2</v>
      </c>
      <c r="K41" s="78"/>
      <c r="L41" s="5"/>
      <c r="M41" s="5"/>
    </row>
    <row r="42" spans="1:13" ht="76.5">
      <c r="A42" s="23" t="s">
        <v>89</v>
      </c>
      <c r="B42" s="23" t="s">
        <v>90</v>
      </c>
      <c r="C42" s="83">
        <v>1</v>
      </c>
      <c r="D42" s="84">
        <v>2</v>
      </c>
      <c r="E42" s="85" t="s">
        <v>91</v>
      </c>
      <c r="F42" s="86">
        <v>0.25</v>
      </c>
      <c r="G42" s="87">
        <f t="shared" si="4"/>
        <v>2</v>
      </c>
      <c r="H42" s="88" t="s">
        <v>92</v>
      </c>
      <c r="I42" s="76"/>
      <c r="J42" s="77">
        <f t="shared" si="5"/>
        <v>2</v>
      </c>
      <c r="K42" s="78"/>
      <c r="L42" s="5"/>
    </row>
    <row r="43" spans="1:13" ht="91.5">
      <c r="A43" s="23" t="s">
        <v>93</v>
      </c>
      <c r="B43" s="23" t="s">
        <v>94</v>
      </c>
      <c r="C43" s="83">
        <v>1</v>
      </c>
      <c r="D43" s="84">
        <v>4</v>
      </c>
      <c r="E43" s="85" t="s">
        <v>91</v>
      </c>
      <c r="F43" s="86">
        <v>0.75</v>
      </c>
      <c r="G43" s="87">
        <f t="shared" si="4"/>
        <v>4</v>
      </c>
      <c r="H43" s="88" t="s">
        <v>95</v>
      </c>
      <c r="I43" s="76"/>
      <c r="J43" s="77">
        <f t="shared" si="5"/>
        <v>4</v>
      </c>
      <c r="K43" s="78"/>
      <c r="L43" s="5"/>
      <c r="M43" s="5"/>
    </row>
    <row r="44" spans="1:13">
      <c r="A44" s="23" t="s">
        <v>96</v>
      </c>
      <c r="B44" s="23" t="s">
        <v>97</v>
      </c>
      <c r="C44" s="83">
        <v>1</v>
      </c>
      <c r="D44" s="84">
        <v>6</v>
      </c>
      <c r="E44" s="85" t="s">
        <v>91</v>
      </c>
      <c r="F44" s="86">
        <v>1</v>
      </c>
      <c r="G44" s="87">
        <f t="shared" si="4"/>
        <v>6</v>
      </c>
      <c r="H44" s="88" t="s">
        <v>82</v>
      </c>
      <c r="I44" s="76"/>
      <c r="J44" s="77">
        <f t="shared" si="5"/>
        <v>6</v>
      </c>
      <c r="K44" s="78"/>
      <c r="L44" s="5"/>
      <c r="M44" s="5"/>
    </row>
    <row r="45" spans="1:13" ht="91.5">
      <c r="A45" s="23" t="s">
        <v>98</v>
      </c>
      <c r="B45" s="23" t="s">
        <v>99</v>
      </c>
      <c r="C45" s="83">
        <v>0.75</v>
      </c>
      <c r="D45" s="84">
        <v>8</v>
      </c>
      <c r="E45" s="85" t="s">
        <v>100</v>
      </c>
      <c r="F45" s="86">
        <v>0.5</v>
      </c>
      <c r="G45" s="87">
        <f t="shared" si="4"/>
        <v>8</v>
      </c>
      <c r="H45" s="88" t="s">
        <v>101</v>
      </c>
      <c r="I45" s="76"/>
      <c r="J45" s="77">
        <f t="shared" si="5"/>
        <v>8</v>
      </c>
      <c r="K45" s="78"/>
      <c r="L45" s="5"/>
      <c r="M45" s="5"/>
    </row>
    <row r="46" spans="1:13" ht="244.5">
      <c r="A46" s="23" t="s">
        <v>102</v>
      </c>
      <c r="B46" s="23" t="s">
        <v>103</v>
      </c>
      <c r="C46" s="83">
        <v>0</v>
      </c>
      <c r="D46" s="84">
        <v>6</v>
      </c>
      <c r="E46" s="85" t="s">
        <v>104</v>
      </c>
      <c r="F46" s="86">
        <v>0.4</v>
      </c>
      <c r="G46" s="87">
        <f t="shared" si="4"/>
        <v>6</v>
      </c>
      <c r="H46" s="88" t="s">
        <v>105</v>
      </c>
      <c r="I46" s="76"/>
      <c r="J46" s="77">
        <f t="shared" si="5"/>
        <v>6</v>
      </c>
      <c r="K46" s="78"/>
      <c r="L46" s="5"/>
      <c r="M46" s="5"/>
    </row>
    <row r="47" spans="1:13" ht="183">
      <c r="A47" s="23" t="s">
        <v>106</v>
      </c>
      <c r="B47" s="23" t="s">
        <v>107</v>
      </c>
      <c r="C47" s="83">
        <v>1</v>
      </c>
      <c r="D47" s="84">
        <v>6</v>
      </c>
      <c r="E47" s="85" t="s">
        <v>91</v>
      </c>
      <c r="F47" s="86">
        <v>0.75</v>
      </c>
      <c r="G47" s="87">
        <f t="shared" si="4"/>
        <v>6</v>
      </c>
      <c r="H47" s="88" t="s">
        <v>108</v>
      </c>
      <c r="I47" s="76"/>
      <c r="J47" s="77">
        <f t="shared" si="5"/>
        <v>6</v>
      </c>
      <c r="K47" s="78"/>
      <c r="L47" s="5"/>
      <c r="M47" s="5"/>
    </row>
    <row r="48" spans="1:13">
      <c r="A48" s="13" t="s">
        <v>109</v>
      </c>
      <c r="B48" s="23" t="s">
        <v>110</v>
      </c>
      <c r="C48" s="83">
        <v>1</v>
      </c>
      <c r="D48" s="84">
        <v>4</v>
      </c>
      <c r="E48" s="85"/>
      <c r="F48" s="86">
        <v>1</v>
      </c>
      <c r="G48" s="87">
        <f t="shared" si="4"/>
        <v>4</v>
      </c>
      <c r="H48" s="88"/>
      <c r="I48" s="76"/>
      <c r="J48" s="77">
        <f t="shared" si="5"/>
        <v>4</v>
      </c>
      <c r="K48" s="78"/>
      <c r="L48" s="5"/>
      <c r="M48" s="5"/>
    </row>
    <row r="49" spans="1:17" s="30" customFormat="1" ht="15.75">
      <c r="A49" s="247" t="s">
        <v>27</v>
      </c>
      <c r="B49" s="248"/>
      <c r="C49" s="71">
        <f>SUMPRODUCT(C40:C48,D40:D48)</f>
        <v>32</v>
      </c>
      <c r="D49" s="58">
        <f>SUM(D40:D48)</f>
        <v>40</v>
      </c>
      <c r="E49" s="59"/>
      <c r="F49" s="70">
        <f>SUMPRODUCT(F40:F48,G40:G48)</f>
        <v>28.4</v>
      </c>
      <c r="G49" s="51">
        <f>SUM(G40:G48)</f>
        <v>40</v>
      </c>
      <c r="H49" s="52"/>
      <c r="I49" s="53">
        <f>SUMPRODUCT(I40:I48,J40:J48)</f>
        <v>0</v>
      </c>
      <c r="J49" s="54">
        <f>SUM(J40:J48)</f>
        <v>40</v>
      </c>
      <c r="K49" s="55"/>
      <c r="L49" s="56"/>
      <c r="M49" s="56"/>
      <c r="N49" s="44"/>
      <c r="O49" s="44"/>
      <c r="P49" s="44"/>
      <c r="Q49" s="44"/>
    </row>
    <row r="50" spans="1:17" ht="18.399999999999999" customHeight="1">
      <c r="A50" s="252" t="s">
        <v>111</v>
      </c>
      <c r="B50" s="252"/>
      <c r="C50" s="245" t="s">
        <v>18</v>
      </c>
      <c r="D50" s="246"/>
      <c r="E50" s="46" t="s">
        <v>84</v>
      </c>
      <c r="F50" s="245" t="s">
        <v>18</v>
      </c>
      <c r="G50" s="246"/>
      <c r="H50" s="46"/>
      <c r="I50" s="245" t="s">
        <v>18</v>
      </c>
      <c r="J50" s="246"/>
      <c r="K50" s="46"/>
      <c r="L50" s="8"/>
      <c r="M50" s="4"/>
    </row>
    <row r="51" spans="1:17">
      <c r="A51" s="29" t="s">
        <v>112</v>
      </c>
      <c r="B51" s="29" t="s">
        <v>113</v>
      </c>
      <c r="C51" s="79">
        <v>1</v>
      </c>
      <c r="D51" s="80">
        <v>2</v>
      </c>
      <c r="E51" s="81" t="s">
        <v>82</v>
      </c>
      <c r="F51" s="82">
        <v>1</v>
      </c>
      <c r="G51" s="27">
        <v>2</v>
      </c>
      <c r="H51" s="28" t="s">
        <v>82</v>
      </c>
      <c r="I51" s="73"/>
      <c r="J51" s="74">
        <v>2</v>
      </c>
      <c r="K51" s="75"/>
      <c r="L51" s="5"/>
      <c r="M51" s="5"/>
    </row>
    <row r="52" spans="1:17">
      <c r="A52" s="23" t="s">
        <v>114</v>
      </c>
      <c r="B52" s="23" t="s">
        <v>115</v>
      </c>
      <c r="C52" s="83">
        <v>1</v>
      </c>
      <c r="D52" s="84">
        <v>2</v>
      </c>
      <c r="E52" s="85" t="s">
        <v>82</v>
      </c>
      <c r="F52" s="86">
        <v>1</v>
      </c>
      <c r="G52" s="87">
        <v>2</v>
      </c>
      <c r="H52" s="88" t="s">
        <v>91</v>
      </c>
      <c r="I52" s="76"/>
      <c r="J52" s="77">
        <v>2</v>
      </c>
      <c r="K52" s="78"/>
      <c r="L52" s="5"/>
      <c r="M52" s="5"/>
    </row>
    <row r="53" spans="1:17" ht="30.75">
      <c r="A53" s="23" t="s">
        <v>116</v>
      </c>
      <c r="B53" s="23" t="s">
        <v>117</v>
      </c>
      <c r="C53" s="83">
        <v>1</v>
      </c>
      <c r="D53" s="84">
        <v>1</v>
      </c>
      <c r="E53" s="85" t="s">
        <v>82</v>
      </c>
      <c r="F53" s="86">
        <v>1</v>
      </c>
      <c r="G53" s="87">
        <v>1</v>
      </c>
      <c r="H53" s="88" t="s">
        <v>82</v>
      </c>
      <c r="I53" s="76"/>
      <c r="J53" s="77">
        <v>1</v>
      </c>
      <c r="K53" s="78"/>
      <c r="L53" s="5"/>
      <c r="M53" s="5"/>
    </row>
    <row r="54" spans="1:17" ht="60.75">
      <c r="A54" s="23" t="s">
        <v>118</v>
      </c>
      <c r="B54" s="23" t="s">
        <v>119</v>
      </c>
      <c r="C54" s="83">
        <v>1</v>
      </c>
      <c r="D54" s="84">
        <v>4</v>
      </c>
      <c r="E54" s="85" t="s">
        <v>82</v>
      </c>
      <c r="F54" s="86">
        <v>1</v>
      </c>
      <c r="G54" s="87">
        <v>4</v>
      </c>
      <c r="H54" s="88" t="s">
        <v>91</v>
      </c>
      <c r="I54" s="76"/>
      <c r="J54" s="77">
        <v>4</v>
      </c>
      <c r="K54" s="78"/>
      <c r="L54" s="5"/>
      <c r="M54" s="5"/>
    </row>
    <row r="55" spans="1:17" ht="30.75">
      <c r="A55" s="23" t="s">
        <v>120</v>
      </c>
      <c r="B55" s="23" t="s">
        <v>121</v>
      </c>
      <c r="C55" s="83">
        <v>1</v>
      </c>
      <c r="D55" s="84">
        <v>2</v>
      </c>
      <c r="E55" s="85" t="s">
        <v>82</v>
      </c>
      <c r="F55" s="86">
        <v>1</v>
      </c>
      <c r="G55" s="87">
        <v>2</v>
      </c>
      <c r="H55" s="88" t="s">
        <v>82</v>
      </c>
      <c r="I55" s="76"/>
      <c r="J55" s="77">
        <v>2</v>
      </c>
      <c r="K55" s="78"/>
      <c r="L55" s="6"/>
      <c r="M55" s="5"/>
    </row>
    <row r="56" spans="1:17" s="44" customFormat="1" ht="15.75">
      <c r="A56" s="247" t="s">
        <v>27</v>
      </c>
      <c r="B56" s="248"/>
      <c r="C56" s="57">
        <f>SUMPRODUCT(C51:C55,D51:D55)</f>
        <v>11</v>
      </c>
      <c r="D56" s="58">
        <f>SUM(D51:D55)</f>
        <v>11</v>
      </c>
      <c r="E56" s="59"/>
      <c r="F56" s="60">
        <f>SUMPRODUCT(F51:F55,G51:G55)</f>
        <v>11</v>
      </c>
      <c r="G56" s="61">
        <f>SUM(G51:G55)</f>
        <v>11</v>
      </c>
      <c r="H56" s="62"/>
      <c r="I56" s="53">
        <f>SUMPRODUCT(I51:I55,J51:J55)</f>
        <v>0</v>
      </c>
      <c r="J56" s="54">
        <f>SUM(J51:J55)</f>
        <v>11</v>
      </c>
      <c r="K56" s="55"/>
      <c r="L56" s="56"/>
      <c r="M56" s="56"/>
    </row>
    <row r="57" spans="1:17" ht="18.75" customHeight="1">
      <c r="A57" s="275" t="s">
        <v>2</v>
      </c>
      <c r="B57" s="276"/>
      <c r="C57" s="276"/>
      <c r="D57" s="276"/>
      <c r="E57" s="276"/>
      <c r="F57" s="276"/>
      <c r="G57" s="276"/>
      <c r="H57" s="276"/>
      <c r="I57" s="276"/>
      <c r="J57" s="276"/>
      <c r="K57" s="277"/>
      <c r="L57" s="4"/>
      <c r="M57" s="4"/>
    </row>
    <row r="58" spans="1:17">
      <c r="A58" s="262" t="s">
        <v>122</v>
      </c>
      <c r="B58" s="263"/>
      <c r="C58" s="34">
        <f>C11+C18+C22+C27+C32+C38+C49+C56</f>
        <v>78.900000000000006</v>
      </c>
      <c r="D58" s="25">
        <f>D11+D18+D22+D27+D32+D38+D49+D56</f>
        <v>100</v>
      </c>
      <c r="E58" s="26"/>
      <c r="F58" s="35">
        <f>F11+F18+F22+F27+F32+F38+F49+F56</f>
        <v>80.199999999999989</v>
      </c>
      <c r="G58" s="27">
        <f>G11+G18+G22+G27+G32+G38+G49+G56</f>
        <v>100</v>
      </c>
      <c r="H58" s="28"/>
      <c r="I58" s="213">
        <f>I11+I18+I22+I27+I32+I38+I49+I56</f>
        <v>0</v>
      </c>
      <c r="J58" s="32">
        <f>J11+J18+J22+J27+J32+J38+J49+J56</f>
        <v>100</v>
      </c>
      <c r="K58" s="33"/>
      <c r="L58" s="6"/>
      <c r="M58" s="5"/>
    </row>
    <row r="59" spans="1:17" s="44" customFormat="1" ht="15.75">
      <c r="A59" s="264" t="s">
        <v>123</v>
      </c>
      <c r="B59" s="265"/>
      <c r="C59" s="266">
        <f>C58/D58</f>
        <v>0.78900000000000003</v>
      </c>
      <c r="D59" s="267"/>
      <c r="E59" s="268"/>
      <c r="F59" s="269">
        <f>F58/G58</f>
        <v>0.80199999999999994</v>
      </c>
      <c r="G59" s="270"/>
      <c r="H59" s="271"/>
      <c r="I59" s="272">
        <f>I58/J58</f>
        <v>0</v>
      </c>
      <c r="J59" s="273"/>
      <c r="K59" s="274"/>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H47"/>
  <sheetViews>
    <sheetView topLeftCell="A15" workbookViewId="0">
      <selection activeCell="D23" sqref="D2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7.42578125" style="37" customWidth="1"/>
    <col min="8" max="8" width="59" style="37" customWidth="1"/>
    <col min="9" max="16384" width="9.140625" style="37"/>
  </cols>
  <sheetData>
    <row r="2" spans="1:7" ht="18.75">
      <c r="A2" s="278" t="s">
        <v>11</v>
      </c>
      <c r="B2" s="278"/>
      <c r="C2" s="278"/>
      <c r="D2" s="278"/>
      <c r="E2" s="278"/>
      <c r="F2" s="278"/>
      <c r="G2" s="278"/>
    </row>
    <row r="3" spans="1:7">
      <c r="A3" s="38"/>
      <c r="B3" s="38"/>
      <c r="C3" s="39"/>
      <c r="D3" s="39"/>
      <c r="E3" s="38"/>
      <c r="F3" s="38"/>
      <c r="G3" s="39"/>
    </row>
    <row r="4" spans="1:7" ht="18.75">
      <c r="A4" s="36" t="s">
        <v>124</v>
      </c>
      <c r="B4" s="36"/>
      <c r="C4" s="36"/>
      <c r="D4" s="36"/>
      <c r="E4" s="36"/>
      <c r="F4" s="36"/>
      <c r="G4" s="36"/>
    </row>
    <row r="5" spans="1:7" ht="15.75" thickBot="1"/>
    <row r="6" spans="1:7" ht="23.25">
      <c r="A6" s="282" t="s">
        <v>7</v>
      </c>
      <c r="B6" s="283"/>
      <c r="C6" s="283"/>
      <c r="D6" s="283"/>
      <c r="E6" s="283"/>
      <c r="F6" s="283"/>
      <c r="G6" s="284"/>
    </row>
    <row r="7" spans="1:7">
      <c r="A7" s="130" t="s">
        <v>125</v>
      </c>
      <c r="B7" s="131" t="s">
        <v>15</v>
      </c>
      <c r="C7" s="131" t="s">
        <v>126</v>
      </c>
      <c r="D7" s="131" t="s">
        <v>4</v>
      </c>
      <c r="E7" s="131" t="s">
        <v>127</v>
      </c>
      <c r="F7" s="131" t="s">
        <v>18</v>
      </c>
      <c r="G7" s="132" t="s">
        <v>16</v>
      </c>
    </row>
    <row r="8" spans="1:7">
      <c r="A8" s="133" t="s">
        <v>128</v>
      </c>
      <c r="B8" s="134">
        <v>1</v>
      </c>
      <c r="C8" s="134">
        <v>1</v>
      </c>
      <c r="D8" s="134">
        <v>4</v>
      </c>
      <c r="E8" s="134">
        <f t="shared" ref="E8:E14" si="0">B8*C8*D8</f>
        <v>4</v>
      </c>
      <c r="F8" s="134" t="s">
        <v>129</v>
      </c>
      <c r="G8" s="135" t="s">
        <v>31</v>
      </c>
    </row>
    <row r="9" spans="1:7">
      <c r="A9" s="136" t="s">
        <v>130</v>
      </c>
      <c r="B9" s="137">
        <v>1</v>
      </c>
      <c r="C9" s="137">
        <v>1</v>
      </c>
      <c r="D9" s="137">
        <v>12</v>
      </c>
      <c r="E9" s="137">
        <f t="shared" si="0"/>
        <v>12</v>
      </c>
      <c r="F9" s="137" t="s">
        <v>19</v>
      </c>
      <c r="G9" s="138"/>
    </row>
    <row r="10" spans="1:7">
      <c r="A10" s="133" t="s">
        <v>131</v>
      </c>
      <c r="B10" s="134">
        <v>1</v>
      </c>
      <c r="C10" s="134">
        <v>1</v>
      </c>
      <c r="D10" s="134">
        <v>10</v>
      </c>
      <c r="E10" s="134">
        <f t="shared" si="0"/>
        <v>10</v>
      </c>
      <c r="F10" s="134" t="s">
        <v>19</v>
      </c>
      <c r="G10" s="135"/>
    </row>
    <row r="11" spans="1:7">
      <c r="A11" s="136" t="s">
        <v>132</v>
      </c>
      <c r="B11" s="137">
        <v>1</v>
      </c>
      <c r="C11" s="137">
        <v>0.75</v>
      </c>
      <c r="D11" s="137">
        <v>16</v>
      </c>
      <c r="E11" s="137">
        <f t="shared" si="0"/>
        <v>12</v>
      </c>
      <c r="F11" s="137" t="s">
        <v>84</v>
      </c>
      <c r="G11" s="135" t="s">
        <v>133</v>
      </c>
    </row>
    <row r="12" spans="1:7">
      <c r="A12" s="133" t="s">
        <v>134</v>
      </c>
      <c r="B12" s="134">
        <v>1</v>
      </c>
      <c r="C12" s="134">
        <v>0.75</v>
      </c>
      <c r="D12" s="134">
        <v>20</v>
      </c>
      <c r="E12" s="134">
        <f t="shared" si="0"/>
        <v>15</v>
      </c>
      <c r="F12" s="134" t="s">
        <v>84</v>
      </c>
      <c r="G12" s="135" t="s">
        <v>133</v>
      </c>
    </row>
    <row r="13" spans="1:7" ht="45.75">
      <c r="A13" s="133" t="s">
        <v>135</v>
      </c>
      <c r="B13" s="134">
        <v>1</v>
      </c>
      <c r="C13" s="134">
        <v>1</v>
      </c>
      <c r="D13" s="134">
        <v>12</v>
      </c>
      <c r="E13" s="134">
        <f t="shared" si="0"/>
        <v>12</v>
      </c>
      <c r="F13" s="134" t="s">
        <v>19</v>
      </c>
      <c r="G13" s="218" t="s">
        <v>136</v>
      </c>
    </row>
    <row r="14" spans="1:7">
      <c r="A14" s="136" t="s">
        <v>137</v>
      </c>
      <c r="B14" s="137">
        <v>1</v>
      </c>
      <c r="C14" s="137">
        <v>1</v>
      </c>
      <c r="D14" s="137">
        <v>26</v>
      </c>
      <c r="E14" s="137">
        <f t="shared" si="0"/>
        <v>26</v>
      </c>
      <c r="F14" s="137" t="s">
        <v>129</v>
      </c>
      <c r="G14" s="138" t="s">
        <v>31</v>
      </c>
    </row>
    <row r="15" spans="1:7">
      <c r="A15" s="139" t="s">
        <v>138</v>
      </c>
      <c r="B15" s="285"/>
      <c r="C15" s="285"/>
      <c r="D15" s="140">
        <f>SUM(D8:D14)</f>
        <v>100</v>
      </c>
      <c r="E15" s="141">
        <f>(SUM(E8:E14)+E17+E18)/D15</f>
        <v>0.88</v>
      </c>
      <c r="F15" s="141"/>
      <c r="G15" s="142"/>
    </row>
    <row r="16" spans="1:7">
      <c r="A16" s="143" t="s">
        <v>139</v>
      </c>
      <c r="B16" s="144" t="s">
        <v>15</v>
      </c>
      <c r="C16" s="144"/>
      <c r="D16" s="144" t="s">
        <v>4</v>
      </c>
      <c r="E16" s="145" t="s">
        <v>127</v>
      </c>
      <c r="F16" s="145"/>
      <c r="G16" s="146" t="s">
        <v>16</v>
      </c>
    </row>
    <row r="17" spans="1:8">
      <c r="A17" s="147" t="s">
        <v>140</v>
      </c>
      <c r="B17" s="148">
        <v>0</v>
      </c>
      <c r="C17" s="148"/>
      <c r="D17" s="149">
        <v>-10</v>
      </c>
      <c r="E17" s="148">
        <f>B17*D17</f>
        <v>0</v>
      </c>
      <c r="F17" s="148"/>
      <c r="G17" s="150"/>
    </row>
    <row r="18" spans="1:8">
      <c r="A18" s="151" t="s">
        <v>141</v>
      </c>
      <c r="B18" s="152">
        <v>0.2</v>
      </c>
      <c r="C18" s="152"/>
      <c r="D18" s="153">
        <v>-15</v>
      </c>
      <c r="E18" s="152">
        <f>B18*D18</f>
        <v>-3</v>
      </c>
      <c r="F18" s="152"/>
      <c r="G18" s="154" t="s">
        <v>142</v>
      </c>
    </row>
    <row r="19" spans="1:8" ht="23.25">
      <c r="A19" s="286" t="s">
        <v>8</v>
      </c>
      <c r="B19" s="287"/>
      <c r="C19" s="287"/>
      <c r="D19" s="287"/>
      <c r="E19" s="287"/>
      <c r="F19" s="287"/>
      <c r="G19" s="288"/>
    </row>
    <row r="20" spans="1:8">
      <c r="A20" s="155" t="s">
        <v>125</v>
      </c>
      <c r="B20" s="156" t="s">
        <v>15</v>
      </c>
      <c r="C20" s="156" t="s">
        <v>126</v>
      </c>
      <c r="D20" s="156" t="s">
        <v>4</v>
      </c>
      <c r="E20" s="156" t="s">
        <v>127</v>
      </c>
      <c r="F20" s="156" t="s">
        <v>18</v>
      </c>
      <c r="G20" s="157" t="s">
        <v>16</v>
      </c>
    </row>
    <row r="21" spans="1:8">
      <c r="A21" s="158" t="s">
        <v>143</v>
      </c>
      <c r="B21" s="159">
        <v>1</v>
      </c>
      <c r="C21" s="159">
        <v>1</v>
      </c>
      <c r="D21" s="159">
        <v>26</v>
      </c>
      <c r="E21" s="159">
        <f>B21*C21*D21</f>
        <v>26</v>
      </c>
      <c r="F21" s="159" t="s">
        <v>129</v>
      </c>
      <c r="G21" s="160" t="s">
        <v>36</v>
      </c>
    </row>
    <row r="22" spans="1:8">
      <c r="A22" s="161" t="s">
        <v>144</v>
      </c>
      <c r="B22" s="162">
        <v>1</v>
      </c>
      <c r="C22" s="162">
        <v>1</v>
      </c>
      <c r="D22" s="162">
        <v>14</v>
      </c>
      <c r="E22" s="162">
        <f t="shared" ref="E22:E28" si="1">B22*C22*D22</f>
        <v>14</v>
      </c>
      <c r="F22" s="162" t="s">
        <v>19</v>
      </c>
      <c r="G22" s="163" t="s">
        <v>31</v>
      </c>
    </row>
    <row r="23" spans="1:8">
      <c r="A23" s="158" t="s">
        <v>145</v>
      </c>
      <c r="B23" s="159">
        <v>1</v>
      </c>
      <c r="C23" s="159">
        <v>0.8</v>
      </c>
      <c r="D23" s="159">
        <v>26</v>
      </c>
      <c r="E23" s="159">
        <f t="shared" si="1"/>
        <v>20.8</v>
      </c>
      <c r="F23" s="159" t="s">
        <v>84</v>
      </c>
      <c r="G23" s="160" t="s">
        <v>146</v>
      </c>
      <c r="H23" s="37" t="s">
        <v>147</v>
      </c>
    </row>
    <row r="24" spans="1:8">
      <c r="A24" s="161" t="s">
        <v>148</v>
      </c>
      <c r="B24" s="162">
        <v>1</v>
      </c>
      <c r="C24" s="162">
        <v>1</v>
      </c>
      <c r="D24" s="162">
        <v>12</v>
      </c>
      <c r="E24" s="162">
        <f t="shared" si="1"/>
        <v>12</v>
      </c>
      <c r="F24" s="162" t="s">
        <v>19</v>
      </c>
      <c r="G24" s="163" t="s">
        <v>31</v>
      </c>
    </row>
    <row r="25" spans="1:8">
      <c r="A25" s="158" t="s">
        <v>149</v>
      </c>
      <c r="B25" s="159">
        <v>1</v>
      </c>
      <c r="C25" s="159">
        <v>1</v>
      </c>
      <c r="D25" s="159">
        <v>8</v>
      </c>
      <c r="E25" s="159">
        <f t="shared" si="1"/>
        <v>8</v>
      </c>
      <c r="F25" s="159" t="s">
        <v>84</v>
      </c>
      <c r="G25" s="160" t="s">
        <v>36</v>
      </c>
    </row>
    <row r="26" spans="1:8">
      <c r="A26" s="161" t="s">
        <v>150</v>
      </c>
      <c r="B26" s="162">
        <v>1</v>
      </c>
      <c r="C26" s="162">
        <v>1</v>
      </c>
      <c r="D26" s="162">
        <v>6</v>
      </c>
      <c r="E26" s="162">
        <f t="shared" si="1"/>
        <v>6</v>
      </c>
      <c r="F26" s="162" t="s">
        <v>19</v>
      </c>
      <c r="G26" s="163" t="s">
        <v>82</v>
      </c>
    </row>
    <row r="27" spans="1:8">
      <c r="A27" s="215" t="s">
        <v>151</v>
      </c>
      <c r="B27" s="215">
        <v>1</v>
      </c>
      <c r="C27" s="215">
        <v>1</v>
      </c>
      <c r="D27" s="215">
        <v>8</v>
      </c>
      <c r="E27" s="162">
        <f t="shared" si="1"/>
        <v>8</v>
      </c>
      <c r="F27" s="215" t="s">
        <v>129</v>
      </c>
      <c r="G27" s="216" t="s">
        <v>146</v>
      </c>
    </row>
    <row r="28" spans="1:8">
      <c r="A28" s="164" t="s">
        <v>138</v>
      </c>
      <c r="B28" s="165"/>
      <c r="C28" s="165"/>
      <c r="D28" s="165">
        <f>SUM(D21:D27)</f>
        <v>100</v>
      </c>
      <c r="E28" s="166">
        <f>(SUM(E21:E27) + E30+E31+E32)/D28</f>
        <v>0.94799999999999995</v>
      </c>
      <c r="F28" s="166"/>
      <c r="G28" s="167"/>
    </row>
    <row r="29" spans="1:8">
      <c r="A29" s="168" t="s">
        <v>139</v>
      </c>
      <c r="B29" s="169" t="s">
        <v>15</v>
      </c>
      <c r="C29" s="169"/>
      <c r="D29" s="169" t="s">
        <v>4</v>
      </c>
      <c r="E29" s="170" t="s">
        <v>127</v>
      </c>
      <c r="F29" s="170"/>
      <c r="G29" s="171" t="s">
        <v>16</v>
      </c>
    </row>
    <row r="30" spans="1:8">
      <c r="A30" s="172" t="s">
        <v>140</v>
      </c>
      <c r="B30" s="173">
        <v>0</v>
      </c>
      <c r="C30" s="173"/>
      <c r="D30" s="174">
        <v>-10</v>
      </c>
      <c r="E30" s="173">
        <f>B30*D30</f>
        <v>0</v>
      </c>
      <c r="F30" s="173"/>
      <c r="G30" s="175"/>
    </row>
    <row r="31" spans="1:8">
      <c r="A31" s="176" t="s">
        <v>152</v>
      </c>
      <c r="B31" s="177">
        <v>0</v>
      </c>
      <c r="C31" s="177"/>
      <c r="D31" s="178">
        <v>-15</v>
      </c>
      <c r="E31" s="177">
        <f>B31*D31</f>
        <v>0</v>
      </c>
      <c r="F31" s="177"/>
      <c r="G31" s="179"/>
    </row>
    <row r="32" spans="1:8">
      <c r="A32" s="180" t="s">
        <v>153</v>
      </c>
      <c r="B32" s="181">
        <v>0</v>
      </c>
      <c r="C32" s="181"/>
      <c r="D32" s="182">
        <v>-5</v>
      </c>
      <c r="E32" s="181">
        <f>B32*D32</f>
        <v>0</v>
      </c>
      <c r="F32" s="181"/>
      <c r="G32" s="183"/>
    </row>
    <row r="33" spans="1:7" ht="23.25">
      <c r="A33" s="279" t="s">
        <v>9</v>
      </c>
      <c r="B33" s="280"/>
      <c r="C33" s="280"/>
      <c r="D33" s="280"/>
      <c r="E33" s="280"/>
      <c r="F33" s="280"/>
      <c r="G33" s="281"/>
    </row>
    <row r="34" spans="1:7">
      <c r="A34" s="184" t="s">
        <v>125</v>
      </c>
      <c r="B34" s="185" t="s">
        <v>15</v>
      </c>
      <c r="C34" s="185" t="s">
        <v>126</v>
      </c>
      <c r="D34" s="185" t="s">
        <v>4</v>
      </c>
      <c r="E34" s="185" t="s">
        <v>127</v>
      </c>
      <c r="F34" s="185" t="s">
        <v>18</v>
      </c>
      <c r="G34" s="186" t="s">
        <v>16</v>
      </c>
    </row>
    <row r="35" spans="1:7">
      <c r="A35" s="187" t="s">
        <v>154</v>
      </c>
      <c r="B35" s="188">
        <v>0</v>
      </c>
      <c r="C35" s="188">
        <v>0</v>
      </c>
      <c r="D35" s="188">
        <v>24</v>
      </c>
      <c r="E35" s="188">
        <f t="shared" ref="E35:E42" si="2">B35*C35*D35</f>
        <v>0</v>
      </c>
      <c r="F35" s="188"/>
      <c r="G35" s="189"/>
    </row>
    <row r="36" spans="1:7">
      <c r="A36" s="190" t="s">
        <v>155</v>
      </c>
      <c r="B36" s="191">
        <v>0</v>
      </c>
      <c r="C36" s="191">
        <v>0</v>
      </c>
      <c r="D36" s="191">
        <v>6</v>
      </c>
      <c r="E36" s="191">
        <f t="shared" si="2"/>
        <v>0</v>
      </c>
      <c r="F36" s="191"/>
      <c r="G36" s="192"/>
    </row>
    <row r="37" spans="1:7">
      <c r="A37" s="187" t="s">
        <v>156</v>
      </c>
      <c r="B37" s="188">
        <v>0</v>
      </c>
      <c r="C37" s="188">
        <v>0</v>
      </c>
      <c r="D37" s="188">
        <v>6</v>
      </c>
      <c r="E37" s="188">
        <f t="shared" si="2"/>
        <v>0</v>
      </c>
      <c r="F37" s="188"/>
      <c r="G37" s="189"/>
    </row>
    <row r="38" spans="1:7">
      <c r="A38" s="190" t="s">
        <v>157</v>
      </c>
      <c r="B38" s="191">
        <v>0</v>
      </c>
      <c r="C38" s="191">
        <v>0</v>
      </c>
      <c r="D38" s="191">
        <v>12</v>
      </c>
      <c r="E38" s="191">
        <f t="shared" si="2"/>
        <v>0</v>
      </c>
      <c r="F38" s="191"/>
      <c r="G38" s="192"/>
    </row>
    <row r="39" spans="1:7">
      <c r="A39" s="187" t="s">
        <v>158</v>
      </c>
      <c r="B39" s="188">
        <v>0</v>
      </c>
      <c r="C39" s="188">
        <v>0</v>
      </c>
      <c r="D39" s="188">
        <v>12</v>
      </c>
      <c r="E39" s="188">
        <f t="shared" si="2"/>
        <v>0</v>
      </c>
      <c r="F39" s="188"/>
      <c r="G39" s="189"/>
    </row>
    <row r="40" spans="1:7">
      <c r="A40" s="190" t="s">
        <v>159</v>
      </c>
      <c r="B40" s="191">
        <v>0</v>
      </c>
      <c r="C40" s="191">
        <v>0</v>
      </c>
      <c r="D40" s="191">
        <v>14</v>
      </c>
      <c r="E40" s="191">
        <f t="shared" si="2"/>
        <v>0</v>
      </c>
      <c r="F40" s="191"/>
      <c r="G40" s="192"/>
    </row>
    <row r="41" spans="1:7">
      <c r="A41" s="187" t="s">
        <v>160</v>
      </c>
      <c r="B41" s="188">
        <v>0</v>
      </c>
      <c r="C41" s="188">
        <v>0</v>
      </c>
      <c r="D41" s="188">
        <v>6</v>
      </c>
      <c r="E41" s="188">
        <f t="shared" si="2"/>
        <v>0</v>
      </c>
      <c r="F41" s="188"/>
      <c r="G41" s="189"/>
    </row>
    <row r="42" spans="1:7">
      <c r="A42" s="217" t="s">
        <v>161</v>
      </c>
      <c r="B42" s="217">
        <v>0</v>
      </c>
      <c r="C42" s="217">
        <v>0</v>
      </c>
      <c r="D42" s="217">
        <v>20</v>
      </c>
      <c r="E42" s="188">
        <f t="shared" si="2"/>
        <v>0</v>
      </c>
      <c r="F42" s="217"/>
      <c r="G42" s="217"/>
    </row>
    <row r="43" spans="1:7">
      <c r="A43" s="193" t="s">
        <v>138</v>
      </c>
      <c r="B43" s="194"/>
      <c r="C43" s="194"/>
      <c r="D43" s="194">
        <f>SUM(D35:D42)</f>
        <v>100</v>
      </c>
      <c r="E43" s="195">
        <f>(SUM(E35:E41) +E45+E46+E47)/D43</f>
        <v>0</v>
      </c>
      <c r="F43" s="195"/>
      <c r="G43" s="196"/>
    </row>
    <row r="44" spans="1:7">
      <c r="A44" s="197" t="s">
        <v>139</v>
      </c>
      <c r="B44" s="198" t="s">
        <v>15</v>
      </c>
      <c r="C44" s="198"/>
      <c r="D44" s="198" t="s">
        <v>4</v>
      </c>
      <c r="E44" s="199" t="s">
        <v>127</v>
      </c>
      <c r="F44" s="199"/>
      <c r="G44" s="200" t="s">
        <v>16</v>
      </c>
    </row>
    <row r="45" spans="1:7">
      <c r="A45" s="201" t="s">
        <v>140</v>
      </c>
      <c r="B45" s="202">
        <v>0</v>
      </c>
      <c r="C45" s="202"/>
      <c r="D45" s="203">
        <v>-10</v>
      </c>
      <c r="E45" s="202">
        <f>B45*D45</f>
        <v>0</v>
      </c>
      <c r="F45" s="202"/>
      <c r="G45" s="204"/>
    </row>
    <row r="46" spans="1:7">
      <c r="A46" s="205" t="s">
        <v>162</v>
      </c>
      <c r="B46" s="206">
        <v>0</v>
      </c>
      <c r="C46" s="206"/>
      <c r="D46" s="207">
        <v>-15</v>
      </c>
      <c r="E46" s="206">
        <f>B46*D46</f>
        <v>0</v>
      </c>
      <c r="F46" s="206"/>
      <c r="G46" s="208"/>
    </row>
    <row r="47" spans="1:7">
      <c r="A47" s="209" t="s">
        <v>153</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4575-3B6F-41BF-BADD-0C981A2545A9}">
  <dimension ref="A1:G18"/>
  <sheetViews>
    <sheetView topLeftCell="B1" workbookViewId="0">
      <selection activeCell="I16" sqref="I16"/>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89" t="s">
        <v>163</v>
      </c>
      <c r="B1" s="289"/>
      <c r="E1" s="289" t="s">
        <v>164</v>
      </c>
      <c r="F1" s="289"/>
    </row>
    <row r="2" spans="1:7" ht="15" customHeight="1">
      <c r="B2" s="219" t="s">
        <v>8</v>
      </c>
      <c r="C2" s="219" t="s">
        <v>9</v>
      </c>
      <c r="D2" s="219"/>
      <c r="E2" s="219"/>
      <c r="F2" s="219" t="s">
        <v>8</v>
      </c>
      <c r="G2" s="219" t="s">
        <v>9</v>
      </c>
    </row>
    <row r="3" spans="1:7" ht="15.75" customHeight="1">
      <c r="A3" s="220" t="s">
        <v>165</v>
      </c>
      <c r="B3" s="221"/>
      <c r="E3" s="220" t="s">
        <v>165</v>
      </c>
      <c r="F3" s="221"/>
    </row>
    <row r="4" spans="1:7" ht="15.75" customHeight="1">
      <c r="A4" s="222" t="s">
        <v>166</v>
      </c>
      <c r="B4" s="223">
        <v>1</v>
      </c>
      <c r="C4" s="223"/>
      <c r="E4" s="222" t="s">
        <v>166</v>
      </c>
      <c r="F4" s="223">
        <v>0.9</v>
      </c>
      <c r="G4" s="223"/>
    </row>
    <row r="5" spans="1:7" ht="15.75" customHeight="1">
      <c r="A5" s="220"/>
      <c r="B5" s="224" t="s">
        <v>167</v>
      </c>
      <c r="E5" s="220" t="s">
        <v>168</v>
      </c>
      <c r="F5" s="224" t="s">
        <v>169</v>
      </c>
    </row>
    <row r="6" spans="1:7" ht="16.5">
      <c r="A6" s="222" t="s">
        <v>170</v>
      </c>
      <c r="B6" s="223">
        <v>4.5</v>
      </c>
      <c r="C6" s="223"/>
      <c r="E6" s="222" t="s">
        <v>171</v>
      </c>
      <c r="F6" s="223">
        <v>5.5</v>
      </c>
      <c r="G6" s="223"/>
    </row>
    <row r="7" spans="1:7" ht="15.75" customHeight="1">
      <c r="A7" s="220"/>
      <c r="B7" s="221" t="s">
        <v>172</v>
      </c>
      <c r="E7" s="220"/>
      <c r="F7" s="236" t="s">
        <v>173</v>
      </c>
    </row>
    <row r="8" spans="1:7" ht="16.5">
      <c r="A8" s="222" t="s">
        <v>174</v>
      </c>
      <c r="B8" s="223">
        <v>4</v>
      </c>
      <c r="C8" s="223"/>
      <c r="E8" s="222" t="s">
        <v>175</v>
      </c>
      <c r="F8" s="223">
        <v>9</v>
      </c>
      <c r="G8" s="223"/>
    </row>
    <row r="9" spans="1:7" ht="238.5" customHeight="1">
      <c r="A9" s="220"/>
      <c r="B9" s="225" t="s">
        <v>176</v>
      </c>
      <c r="E9" s="226"/>
      <c r="F9" s="225" t="s">
        <v>177</v>
      </c>
    </row>
    <row r="10" spans="1:7" ht="16.5">
      <c r="A10" s="222" t="s">
        <v>178</v>
      </c>
      <c r="B10" s="223">
        <v>4.5</v>
      </c>
      <c r="C10" s="223"/>
    </row>
    <row r="11" spans="1:7" ht="15.75" customHeight="1">
      <c r="A11" s="220"/>
      <c r="B11" s="227" t="s">
        <v>179</v>
      </c>
    </row>
    <row r="12" spans="1:7" ht="16.5">
      <c r="A12" s="222" t="s">
        <v>180</v>
      </c>
      <c r="B12" s="223">
        <v>1</v>
      </c>
      <c r="C12" s="223"/>
    </row>
    <row r="13" spans="1:7" ht="15.75" customHeight="1">
      <c r="A13" s="226"/>
      <c r="B13" s="234" t="s">
        <v>181</v>
      </c>
    </row>
    <row r="14" spans="1:7" ht="16.5">
      <c r="A14" s="228" t="s">
        <v>182</v>
      </c>
      <c r="B14" s="223">
        <v>0.8</v>
      </c>
      <c r="C14" s="223"/>
      <c r="E14" s="228" t="s">
        <v>182</v>
      </c>
      <c r="F14" s="229">
        <v>0.5</v>
      </c>
      <c r="G14" s="223"/>
    </row>
    <row r="15" spans="1:7" ht="210.75">
      <c r="A15" s="220"/>
      <c r="B15" s="235" t="s">
        <v>183</v>
      </c>
      <c r="E15" s="220"/>
      <c r="F15" s="225" t="s">
        <v>184</v>
      </c>
    </row>
    <row r="16" spans="1:7" ht="16.5">
      <c r="A16" s="230" t="s">
        <v>185</v>
      </c>
      <c r="B16" s="231">
        <f t="shared" ref="B16" si="0">SUM(B4,B6,B8,B10,B12)</f>
        <v>15</v>
      </c>
      <c r="C16" s="231">
        <f>SUM(C4,C6,C8,C10,C12)</f>
        <v>0</v>
      </c>
      <c r="E16" s="230" t="s">
        <v>185</v>
      </c>
      <c r="F16" s="231">
        <f>SUM(F4,F6,F8)</f>
        <v>15.4</v>
      </c>
      <c r="G16" s="231">
        <f>SUM(G4,G6,G8)</f>
        <v>0</v>
      </c>
    </row>
    <row r="17" spans="1:7" ht="16.5">
      <c r="A17" s="230" t="s">
        <v>186</v>
      </c>
      <c r="B17" s="231">
        <f t="shared" ref="B17" si="1">B14</f>
        <v>0.8</v>
      </c>
      <c r="C17" s="231">
        <f>C14</f>
        <v>0</v>
      </c>
      <c r="E17" s="230" t="s">
        <v>186</v>
      </c>
      <c r="F17" s="231">
        <f>F14</f>
        <v>0.5</v>
      </c>
      <c r="G17" s="231">
        <f>G14</f>
        <v>0</v>
      </c>
    </row>
    <row r="18" spans="1:7" ht="16.5">
      <c r="A18" s="232" t="s">
        <v>187</v>
      </c>
      <c r="B18" s="233">
        <f t="shared" ref="B18" si="2">B16/20*0.9+B17*0.1</f>
        <v>0.75500000000000012</v>
      </c>
      <c r="C18" s="233">
        <f>C16/20*0.9+C17*0.1</f>
        <v>0</v>
      </c>
      <c r="E18" s="232" t="s">
        <v>187</v>
      </c>
      <c r="F18" s="233">
        <f>F16/20*0.9+F17*0.1</f>
        <v>0.7430000000000001</v>
      </c>
      <c r="G18" s="233">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2023-04-07T21:18:11Z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