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 (x86)\PROJECT 77\KULIAH\TUGAS AKHIR DAMN\IDX30-Analyzer\"/>
    </mc:Choice>
  </mc:AlternateContent>
  <xr:revisionPtr revIDLastSave="0" documentId="13_ncr:1_{F0BFF8C1-A8E8-4114-AFAC-8C98F34B88CE}" xr6:coauthVersionLast="47" xr6:coauthVersionMax="47" xr10:uidLastSave="{00000000-0000-0000-0000-000000000000}"/>
  <bookViews>
    <workbookView xWindow="-108" yWindow="-108" windowWidth="23256" windowHeight="13176" xr2:uid="{0F2FEC19-947E-4993-A89A-9245A0EA58E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4" i="1" l="1"/>
  <c r="D28" i="1"/>
  <c r="E25" i="1"/>
  <c r="E26" i="1"/>
  <c r="E27" i="1"/>
  <c r="E28" i="1"/>
  <c r="E24" i="1"/>
  <c r="C25" i="1"/>
  <c r="C26" i="1"/>
  <c r="D26" i="1" s="1"/>
  <c r="C27" i="1"/>
  <c r="C28" i="1"/>
  <c r="C24" i="1"/>
  <c r="B25" i="1"/>
  <c r="B26" i="1"/>
  <c r="B27" i="1"/>
  <c r="B28" i="1"/>
  <c r="B24" i="1"/>
  <c r="A25" i="1"/>
  <c r="A26" i="1"/>
  <c r="A27" i="1"/>
  <c r="A28" i="1"/>
  <c r="A24" i="1"/>
  <c r="D25" i="1" l="1"/>
  <c r="D27" i="1"/>
  <c r="C21" i="1" l="1"/>
  <c r="D21" i="1"/>
  <c r="E21" i="1"/>
  <c r="F21" i="1"/>
  <c r="G21" i="1"/>
  <c r="H21" i="1"/>
  <c r="I21" i="1"/>
  <c r="B21" i="1"/>
  <c r="C19" i="1"/>
  <c r="D19" i="1"/>
  <c r="E19" i="1"/>
  <c r="F19" i="1"/>
  <c r="G19" i="1"/>
  <c r="H19" i="1"/>
  <c r="I19" i="1"/>
  <c r="B19" i="1"/>
  <c r="S11" i="1"/>
  <c r="S12" i="1"/>
  <c r="S13" i="1"/>
  <c r="S14" i="1"/>
  <c r="S10" i="1"/>
  <c r="R11" i="1"/>
  <c r="R12" i="1"/>
  <c r="R13" i="1"/>
  <c r="R14" i="1"/>
  <c r="R10" i="1"/>
  <c r="Q11" i="1"/>
  <c r="Q12" i="1"/>
  <c r="Q13" i="1"/>
  <c r="Q14" i="1"/>
  <c r="Q10" i="1"/>
  <c r="P11" i="1"/>
  <c r="P12" i="1"/>
  <c r="P13" i="1"/>
  <c r="P14" i="1"/>
  <c r="P10" i="1"/>
  <c r="O11" i="1"/>
  <c r="O12" i="1"/>
  <c r="O13" i="1"/>
  <c r="O14" i="1"/>
  <c r="O10" i="1"/>
  <c r="N11" i="1"/>
  <c r="N12" i="1"/>
  <c r="N13" i="1"/>
  <c r="N14" i="1"/>
  <c r="N10" i="1"/>
  <c r="M11" i="1"/>
  <c r="M12" i="1"/>
  <c r="M13" i="1"/>
  <c r="M14" i="1"/>
  <c r="M10" i="1"/>
  <c r="L11" i="1"/>
  <c r="L12" i="1"/>
  <c r="L13" i="1"/>
  <c r="L14" i="1"/>
  <c r="L10" i="1"/>
  <c r="B10" i="1" l="1" a="1"/>
  <c r="B10" i="1" s="1"/>
  <c r="I11" i="1" a="1"/>
  <c r="I11" i="1" s="1"/>
  <c r="I12" i="1" a="1"/>
  <c r="I12" i="1" s="1"/>
  <c r="I13" i="1" a="1"/>
  <c r="I13" i="1" s="1"/>
  <c r="I14" i="1" a="1"/>
  <c r="I14" i="1" s="1"/>
  <c r="L24" i="2"/>
  <c r="K16" i="2"/>
  <c r="K17" i="2"/>
  <c r="L17" i="2" s="1"/>
  <c r="K18" i="2"/>
  <c r="K19" i="2"/>
  <c r="L19" i="2" s="1"/>
  <c r="K20" i="2"/>
  <c r="K21" i="2"/>
  <c r="K22" i="2"/>
  <c r="K15" i="2"/>
  <c r="L16" i="2"/>
  <c r="L22" i="2"/>
  <c r="L20" i="2"/>
  <c r="L21" i="2"/>
  <c r="L18" i="2"/>
  <c r="S2" i="2"/>
  <c r="T2" i="2" s="1"/>
  <c r="U2" i="2" s="1"/>
  <c r="V2" i="2" s="1"/>
  <c r="W2" i="2" s="1"/>
  <c r="X2" i="2" s="1"/>
  <c r="Y2" i="2" s="1"/>
  <c r="Z2" i="2" s="1"/>
  <c r="AA2" i="2" s="1"/>
  <c r="AB2" i="2" s="1"/>
  <c r="AC2" i="2" s="1"/>
  <c r="AD2" i="2" s="1"/>
  <c r="L15" i="2"/>
  <c r="I21" i="2"/>
  <c r="I22" i="2"/>
  <c r="G17" i="2"/>
  <c r="G18" i="2"/>
  <c r="F21" i="2"/>
  <c r="F22" i="2"/>
  <c r="F15" i="2"/>
  <c r="E15" i="2"/>
  <c r="D16" i="2"/>
  <c r="D17" i="2"/>
  <c r="D18" i="2"/>
  <c r="D19" i="2"/>
  <c r="D20" i="2"/>
  <c r="C19" i="2"/>
  <c r="C20" i="2"/>
  <c r="C21" i="2"/>
  <c r="C22" i="2"/>
  <c r="C15" i="2"/>
  <c r="B16" i="2"/>
  <c r="B17" i="2"/>
  <c r="B18" i="2"/>
  <c r="B20" i="2"/>
  <c r="B21" i="2"/>
  <c r="B15" i="2"/>
  <c r="I10" i="2"/>
  <c r="I15" i="2" s="1"/>
  <c r="H10" i="2"/>
  <c r="H16" i="2" s="1"/>
  <c r="G10" i="2"/>
  <c r="G19" i="2" s="1"/>
  <c r="F10" i="2"/>
  <c r="F20" i="2" s="1"/>
  <c r="E10" i="2"/>
  <c r="E16" i="2" s="1"/>
  <c r="D10" i="2"/>
  <c r="D21" i="2" s="1"/>
  <c r="C10" i="2"/>
  <c r="C16" i="2" s="1"/>
  <c r="B10" i="2"/>
  <c r="B19" i="2" s="1"/>
  <c r="H11" i="1" a="1"/>
  <c r="H11" i="1" s="1"/>
  <c r="H12" i="1" a="1"/>
  <c r="H12" i="1" s="1"/>
  <c r="H13" i="1" a="1"/>
  <c r="H13" i="1" s="1"/>
  <c r="H14" i="1" a="1"/>
  <c r="H14" i="1"/>
  <c r="G11" i="1" a="1"/>
  <c r="G11" i="1"/>
  <c r="G12" i="1" a="1"/>
  <c r="G12" i="1" s="1"/>
  <c r="G13" i="1" a="1"/>
  <c r="G13" i="1" s="1"/>
  <c r="G14" i="1" a="1"/>
  <c r="G14" i="1" s="1"/>
  <c r="F11" i="1" a="1"/>
  <c r="F11" i="1" s="1"/>
  <c r="F12" i="1" a="1"/>
  <c r="F12" i="1" s="1"/>
  <c r="F13" i="1" a="1"/>
  <c r="F13" i="1" s="1"/>
  <c r="F14" i="1" a="1"/>
  <c r="F14" i="1" s="1"/>
  <c r="E11" i="1" a="1"/>
  <c r="E11" i="1" s="1"/>
  <c r="E12" i="1" a="1"/>
  <c r="E12" i="1" s="1"/>
  <c r="E13" i="1" a="1"/>
  <c r="E13" i="1" s="1"/>
  <c r="E14" i="1" a="1"/>
  <c r="E14" i="1" s="1"/>
  <c r="D11" i="1" a="1"/>
  <c r="D11" i="1" s="1"/>
  <c r="D12" i="1" a="1"/>
  <c r="D12" i="1" s="1"/>
  <c r="D13" i="1" a="1"/>
  <c r="D13" i="1" s="1"/>
  <c r="D14" i="1" a="1"/>
  <c r="D14" i="1" s="1"/>
  <c r="C11" i="1" a="1"/>
  <c r="C11" i="1" s="1"/>
  <c r="C12" i="1" a="1"/>
  <c r="C12" i="1"/>
  <c r="C13" i="1" a="1"/>
  <c r="C13" i="1" s="1"/>
  <c r="C14" i="1" a="1"/>
  <c r="C14" i="1" s="1"/>
  <c r="I10" i="1" a="1"/>
  <c r="I10" i="1" s="1"/>
  <c r="H10" i="1" a="1"/>
  <c r="H10" i="1" s="1"/>
  <c r="G10" i="1" a="1"/>
  <c r="G10" i="1" s="1"/>
  <c r="F10" i="1" a="1"/>
  <c r="F10" i="1" s="1"/>
  <c r="E10" i="1" a="1"/>
  <c r="E10" i="1" s="1"/>
  <c r="D10" i="1" a="1"/>
  <c r="D10" i="1" s="1"/>
  <c r="C10" i="1" a="1"/>
  <c r="C10" i="1" s="1"/>
  <c r="B11" i="1" a="1"/>
  <c r="B11" i="1" s="1"/>
  <c r="B12" i="1" a="1"/>
  <c r="B12" i="1" s="1"/>
  <c r="B13" i="1" a="1"/>
  <c r="B13" i="1" s="1"/>
  <c r="B14" i="1" a="1"/>
  <c r="B14" i="1" s="1"/>
  <c r="L23" i="2" l="1"/>
  <c r="L25" i="2" s="1"/>
  <c r="B22" i="2"/>
  <c r="C18" i="2"/>
  <c r="E22" i="2"/>
  <c r="F19" i="2"/>
  <c r="H15" i="2"/>
  <c r="I19" i="2"/>
  <c r="G16" i="2"/>
  <c r="C17" i="2"/>
  <c r="J17" i="2" s="1"/>
  <c r="E21" i="2"/>
  <c r="F18" i="2"/>
  <c r="H22" i="2"/>
  <c r="I18" i="2"/>
  <c r="I20" i="2"/>
  <c r="E20" i="2"/>
  <c r="J20" i="2" s="1"/>
  <c r="F17" i="2"/>
  <c r="H21" i="2"/>
  <c r="I17" i="2"/>
  <c r="D15" i="2"/>
  <c r="J15" i="2" s="1"/>
  <c r="E19" i="2"/>
  <c r="J19" i="2" s="1"/>
  <c r="F16" i="2"/>
  <c r="J16" i="2" s="1"/>
  <c r="H20" i="2"/>
  <c r="I16" i="2"/>
  <c r="D22" i="2"/>
  <c r="E18" i="2"/>
  <c r="G15" i="2"/>
  <c r="H19" i="2"/>
  <c r="E17" i="2"/>
  <c r="G22" i="2"/>
  <c r="H18" i="2"/>
  <c r="G21" i="2"/>
  <c r="J21" i="2" s="1"/>
  <c r="H17" i="2"/>
  <c r="G20" i="2"/>
  <c r="J22" i="2" l="1"/>
  <c r="J18" i="2"/>
</calcChain>
</file>

<file path=xl/sharedStrings.xml><?xml version="1.0" encoding="utf-8"?>
<sst xmlns="http://schemas.openxmlformats.org/spreadsheetml/2006/main" count="107" uniqueCount="39">
  <si>
    <t>Name</t>
  </si>
  <si>
    <t>Price Earning TTM</t>
  </si>
  <si>
    <t>Price Book Ratio</t>
  </si>
  <si>
    <t>Debt to Equity</t>
  </si>
  <si>
    <t>Return on Equity</t>
  </si>
  <si>
    <t>Return on Assets</t>
  </si>
  <si>
    <t>After Tax Margin</t>
  </si>
  <si>
    <t>Current Ratio</t>
  </si>
  <si>
    <t>Operating Margin</t>
  </si>
  <si>
    <t>ADRO</t>
  </si>
  <si>
    <t>AKRA</t>
  </si>
  <si>
    <t>AMRT</t>
  </si>
  <si>
    <t>ANTM</t>
  </si>
  <si>
    <t>ARTO</t>
  </si>
  <si>
    <t>Normalisasi</t>
  </si>
  <si>
    <t>Total</t>
  </si>
  <si>
    <t>NORMALISASI</t>
  </si>
  <si>
    <t>Bobot AHP</t>
  </si>
  <si>
    <t>Eigen</t>
  </si>
  <si>
    <t>Kriteria</t>
  </si>
  <si>
    <t>λmaks</t>
  </si>
  <si>
    <t>Eigen/bobot</t>
  </si>
  <si>
    <t>CI</t>
  </si>
  <si>
    <t>Indeks Random Consistency</t>
  </si>
  <si>
    <t>Ukuran Matriks</t>
  </si>
  <si>
    <t>Nilai IR</t>
  </si>
  <si>
    <t>CR</t>
  </si>
  <si>
    <t>Cost</t>
  </si>
  <si>
    <t>Benefit</t>
  </si>
  <si>
    <t>BOBOT</t>
  </si>
  <si>
    <t>SOLUSI IDEAL POSITIF</t>
  </si>
  <si>
    <t>A+</t>
  </si>
  <si>
    <t>SOLUSI IDEAL NEGATIF</t>
  </si>
  <si>
    <t>A-</t>
  </si>
  <si>
    <t>Nilai Terbobot</t>
  </si>
  <si>
    <t>Di+</t>
  </si>
  <si>
    <t>Di-</t>
  </si>
  <si>
    <t>Ci</t>
  </si>
  <si>
    <t>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</si>
</sst>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vertical="top"/>
    </xf>
    <xf numFmtId="0" fontId="2" fillId="3" borderId="0" xfId="0" applyFont="1" applyFill="1"/>
    <xf numFmtId="0" fontId="0" fillId="3" borderId="0" xfId="0" applyFill="1"/>
    <xf numFmtId="0" fontId="2" fillId="0" borderId="0" xfId="0" applyFont="1"/>
    <xf numFmtId="2" fontId="0" fillId="0" borderId="1" xfId="0" applyNumberFormat="1" applyBorder="1" applyAlignment="1">
      <alignment horizontal="left"/>
    </xf>
    <xf numFmtId="0" fontId="1" fillId="0" borderId="0" xfId="0" applyFont="1"/>
    <xf numFmtId="2" fontId="0" fillId="0" borderId="0" xfId="0" applyNumberFormat="1"/>
    <xf numFmtId="0" fontId="2" fillId="0" borderId="0" xfId="0" applyFont="1" applyFill="1" applyBorder="1" applyAlignment="1">
      <alignment vertical="top"/>
    </xf>
    <xf numFmtId="0" fontId="2" fillId="0" borderId="0" xfId="0" applyFont="1" applyFill="1" applyBorder="1" applyAlignment="1">
      <alignment horizontal="center" vertical="top"/>
    </xf>
    <xf numFmtId="0" fontId="2" fillId="4" borderId="1" xfId="0" applyFont="1" applyFill="1" applyBorder="1"/>
    <xf numFmtId="0" fontId="0" fillId="4" borderId="3" xfId="0" applyFill="1" applyBorder="1"/>
    <xf numFmtId="0" fontId="0" fillId="0" borderId="4" xfId="0" applyBorder="1"/>
    <xf numFmtId="0" fontId="4" fillId="0" borderId="0" xfId="0" applyFont="1"/>
    <xf numFmtId="0" fontId="0" fillId="5" borderId="5" xfId="0" applyFill="1" applyBorder="1"/>
    <xf numFmtId="0" fontId="2" fillId="0" borderId="0" xfId="0" applyFont="1" applyAlignment="1">
      <alignment horizontal="right"/>
    </xf>
    <xf numFmtId="0" fontId="0" fillId="5" borderId="0" xfId="0" applyFill="1"/>
    <xf numFmtId="0" fontId="2" fillId="5" borderId="1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center" vertical="top" wrapText="1"/>
    </xf>
    <xf numFmtId="0" fontId="2" fillId="6" borderId="1" xfId="0" applyFont="1" applyFill="1" applyBorder="1" applyAlignment="1">
      <alignment horizontal="center" vertical="top"/>
    </xf>
    <xf numFmtId="0" fontId="2" fillId="7" borderId="1" xfId="0" applyFont="1" applyFill="1" applyBorder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0" fillId="3" borderId="1" xfId="0" applyFill="1" applyBorder="1"/>
    <xf numFmtId="0" fontId="0" fillId="6" borderId="1" xfId="0" applyFill="1" applyBorder="1"/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6B841-383F-4C21-B7E5-181EB1BA6238}">
  <dimension ref="A1:S28"/>
  <sheetViews>
    <sheetView tabSelected="1" workbookViewId="0">
      <selection activeCell="F5" sqref="F5"/>
    </sheetView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19" x14ac:dyDescent="0.3">
      <c r="A2" s="3" t="s">
        <v>9</v>
      </c>
      <c r="B2" s="3">
        <v>3.41</v>
      </c>
      <c r="C2" s="3">
        <v>0.93</v>
      </c>
      <c r="D2" s="3">
        <v>0.12</v>
      </c>
      <c r="E2" s="3">
        <v>9.84</v>
      </c>
      <c r="F2" s="3">
        <v>6.71</v>
      </c>
      <c r="G2" s="3">
        <v>27.42</v>
      </c>
      <c r="H2" s="3">
        <v>4.0199999999999996</v>
      </c>
      <c r="I2" s="3">
        <v>35.29</v>
      </c>
    </row>
    <row r="3" spans="1:19" x14ac:dyDescent="0.3">
      <c r="A3" s="3" t="s">
        <v>10</v>
      </c>
      <c r="B3" s="3">
        <v>9.94</v>
      </c>
      <c r="C3" s="3">
        <v>1.91</v>
      </c>
      <c r="D3" s="3">
        <v>0.46</v>
      </c>
      <c r="E3" s="3">
        <v>19.5</v>
      </c>
      <c r="F3" s="3">
        <v>7.02</v>
      </c>
      <c r="G3" s="3">
        <v>5.75</v>
      </c>
      <c r="H3" s="3">
        <v>1.56</v>
      </c>
      <c r="I3" s="3">
        <v>6.48</v>
      </c>
    </row>
    <row r="4" spans="1:19" x14ac:dyDescent="0.3">
      <c r="A4" s="3" t="s">
        <v>11</v>
      </c>
      <c r="B4" s="3">
        <v>37.590000000000003</v>
      </c>
      <c r="C4" s="3">
        <v>7.23</v>
      </c>
      <c r="D4" s="3">
        <v>0.11</v>
      </c>
      <c r="E4" s="3">
        <v>20.41</v>
      </c>
      <c r="F4" s="3">
        <v>8.6199999999999992</v>
      </c>
      <c r="G4" s="3">
        <v>2.66</v>
      </c>
      <c r="H4" s="3">
        <v>1.04</v>
      </c>
      <c r="I4" s="3">
        <v>2.58</v>
      </c>
    </row>
    <row r="5" spans="1:19" x14ac:dyDescent="0.3">
      <c r="A5" s="3" t="s">
        <v>12</v>
      </c>
      <c r="B5" s="3">
        <v>10.050000000000001</v>
      </c>
      <c r="C5" s="3">
        <v>1.1599999999999999</v>
      </c>
      <c r="D5" s="3">
        <v>0.01</v>
      </c>
      <c r="E5" s="3">
        <v>11.75</v>
      </c>
      <c r="F5" s="3">
        <v>8.35</v>
      </c>
      <c r="G5" s="3">
        <v>5.27</v>
      </c>
      <c r="H5" s="3">
        <v>1.84</v>
      </c>
      <c r="I5" s="3">
        <v>5.47</v>
      </c>
    </row>
    <row r="6" spans="1:19" x14ac:dyDescent="0.3">
      <c r="A6" s="3" t="s">
        <v>13</v>
      </c>
      <c r="B6" s="3">
        <v>264.55</v>
      </c>
      <c r="C6" s="3">
        <v>3.95</v>
      </c>
      <c r="D6" s="3">
        <v>0.05</v>
      </c>
      <c r="E6" s="3">
        <v>1.52</v>
      </c>
      <c r="F6" s="3">
        <v>0.52</v>
      </c>
      <c r="G6" s="3">
        <v>5.5</v>
      </c>
      <c r="H6" s="3">
        <v>0.46</v>
      </c>
      <c r="I6" s="3">
        <v>7.73</v>
      </c>
    </row>
    <row r="8" spans="1:19" x14ac:dyDescent="0.3">
      <c r="A8" t="s">
        <v>14</v>
      </c>
      <c r="K8" t="s">
        <v>34</v>
      </c>
    </row>
    <row r="9" spans="1:19" x14ac:dyDescent="0.3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  <c r="H9" s="1" t="s">
        <v>7</v>
      </c>
      <c r="I9" s="2" t="s">
        <v>8</v>
      </c>
      <c r="K9" s="1" t="s">
        <v>0</v>
      </c>
      <c r="L9" s="1" t="s">
        <v>1</v>
      </c>
      <c r="M9" s="1" t="s">
        <v>2</v>
      </c>
      <c r="N9" s="1" t="s">
        <v>3</v>
      </c>
      <c r="O9" s="1" t="s">
        <v>4</v>
      </c>
      <c r="P9" s="1" t="s">
        <v>5</v>
      </c>
      <c r="Q9" s="1" t="s">
        <v>6</v>
      </c>
      <c r="R9" s="1" t="s">
        <v>7</v>
      </c>
      <c r="S9" s="2" t="s">
        <v>8</v>
      </c>
    </row>
    <row r="10" spans="1:19" x14ac:dyDescent="0.3">
      <c r="A10" s="3" t="s">
        <v>9</v>
      </c>
      <c r="B10" s="3">
        <f t="array" ref="B10">B2/SQRT(SUM($B$2:$B$6^2))</f>
        <v>1.2742776640280732E-2</v>
      </c>
      <c r="C10" s="3">
        <f t="array" ref="C10">C2/SQRT(SUM($C$2:$C$6^2))</f>
        <v>0.10830513580254439</v>
      </c>
      <c r="D10" s="3">
        <f t="array" ref="D10">D2/SQRT(SUM($D$2:$D$6^2))</f>
        <v>0.2445925365424727</v>
      </c>
      <c r="E10" s="3">
        <f t="array" ref="E10">E2/SQRT(SUM($E$2:$E$6^2))</f>
        <v>0.3060069871444977</v>
      </c>
      <c r="F10" s="3">
        <f t="array" ref="F10">F2/SQRT(SUM($F$2:$F$6^2))</f>
        <v>0.43439584477751991</v>
      </c>
      <c r="G10" s="3">
        <f t="array" ref="G10">G2/SQRT(SUM($G$2:$G$6^2))</f>
        <v>0.94048861479319457</v>
      </c>
      <c r="H10" s="3">
        <f t="array" ref="H10">H2/SQRT(SUM($H$2:$H$6^2))</f>
        <v>0.83330067654550433</v>
      </c>
      <c r="I10" s="3">
        <f t="array" ref="I10">I2/SQRT(SUM($I$2:$I$6^2))</f>
        <v>0.94870229309670195</v>
      </c>
      <c r="K10" s="3" t="s">
        <v>9</v>
      </c>
      <c r="L10" s="3">
        <f>B10*$B$16</f>
        <v>2.9308386272645687E-3</v>
      </c>
      <c r="M10" s="3">
        <f>C10*$C$16</f>
        <v>1.4079667654330771E-2</v>
      </c>
      <c r="N10" s="3">
        <f>D10*$D$16</f>
        <v>1.9567402923397818E-2</v>
      </c>
      <c r="O10" s="3">
        <f>E10*$E$16</f>
        <v>9.1802096143349304E-2</v>
      </c>
      <c r="P10" s="3">
        <f>F10*$F$16</f>
        <v>1.3031875343325597E-2</v>
      </c>
      <c r="Q10" s="3">
        <f>G10*$G$16</f>
        <v>6.583420303552362E-2</v>
      </c>
      <c r="R10" s="3">
        <f>H10*$H$16</f>
        <v>1.6666013530910087E-2</v>
      </c>
      <c r="S10" s="3">
        <f>I10*$I$16</f>
        <v>0.13281832103353827</v>
      </c>
    </row>
    <row r="11" spans="1:19" x14ac:dyDescent="0.3">
      <c r="A11" s="3" t="s">
        <v>10</v>
      </c>
      <c r="B11" s="3">
        <f t="array" ref="B11">B3/SQRT(SUM($B$2:$B$6^2))</f>
        <v>3.7144633373721543E-2</v>
      </c>
      <c r="C11" s="3">
        <f t="array" ref="C11">C3/SQRT(SUM($C$2:$C$6^2))</f>
        <v>0.22243312836866644</v>
      </c>
      <c r="D11" s="3">
        <f t="array" ref="D11">D3/SQRT(SUM($D$2:$D$6^2))</f>
        <v>0.93760472341281209</v>
      </c>
      <c r="E11" s="3">
        <f t="array" ref="E11">E3/SQRT(SUM($E$2:$E$6^2))</f>
        <v>0.60641628549976678</v>
      </c>
      <c r="F11" s="3">
        <f t="array" ref="F11">F3/SQRT(SUM($F$2:$F$6^2))</f>
        <v>0.4544648033290894</v>
      </c>
      <c r="G11" s="3">
        <f t="array" ref="G11">G3/SQRT(SUM($G$2:$G$6^2))</f>
        <v>0.19722135430564802</v>
      </c>
      <c r="H11" s="3">
        <f t="array" ref="H11">H3/SQRT(SUM($H$2:$H$6^2))</f>
        <v>0.32337041179377785</v>
      </c>
      <c r="I11" s="3">
        <f t="array" ref="I11">I3/SQRT(SUM($I$2:$I$6^2))</f>
        <v>0.1742020645867563</v>
      </c>
      <c r="K11" s="3" t="s">
        <v>10</v>
      </c>
      <c r="L11" s="3">
        <f t="shared" ref="L11:L14" si="0">B11*$B$16</f>
        <v>8.5432656759559557E-3</v>
      </c>
      <c r="M11" s="3">
        <f t="shared" ref="M11:M14" si="1">C11*$C$16</f>
        <v>2.8916306687926639E-2</v>
      </c>
      <c r="N11" s="3">
        <f t="shared" ref="N11:N14" si="2">D11*$D$16</f>
        <v>7.5008377873024973E-2</v>
      </c>
      <c r="O11" s="3">
        <f t="shared" ref="O11:O14" si="3">E11*$E$16</f>
        <v>0.18192488564993003</v>
      </c>
      <c r="P11" s="3">
        <f t="shared" ref="P11:P14" si="4">F11*$F$16</f>
        <v>1.3633944099872682E-2</v>
      </c>
      <c r="Q11" s="3">
        <f t="shared" ref="Q11:Q14" si="5">G11*$G$16</f>
        <v>1.3805494801395363E-2</v>
      </c>
      <c r="R11" s="3">
        <f t="shared" ref="R11:R14" si="6">H11*$H$16</f>
        <v>6.4674082358755569E-3</v>
      </c>
      <c r="S11" s="3">
        <f t="shared" ref="S11:S14" si="7">I11*$I$16</f>
        <v>2.4388289042145884E-2</v>
      </c>
    </row>
    <row r="12" spans="1:19" x14ac:dyDescent="0.3">
      <c r="A12" s="3" t="s">
        <v>11</v>
      </c>
      <c r="B12" s="3">
        <f t="array" ref="B12">B4/SQRT(SUM($B$2:$B$6^2))</f>
        <v>0.14046949381470755</v>
      </c>
      <c r="C12" s="3">
        <f t="array" ref="C12">C4/SQRT(SUM($C$2:$C$6^2))</f>
        <v>0.84198508801332905</v>
      </c>
      <c r="D12" s="3">
        <f t="array" ref="D12">D4/SQRT(SUM($D$2:$D$6^2))</f>
        <v>0.22420982516393334</v>
      </c>
      <c r="E12" s="3">
        <f t="array" ref="E12">E4/SQRT(SUM($E$2:$E$6^2))</f>
        <v>0.63471571215642253</v>
      </c>
      <c r="F12" s="3">
        <f t="array" ref="F12">F4/SQRT(SUM($F$2:$F$6^2))</f>
        <v>0.55804652488557693</v>
      </c>
      <c r="G12" s="3">
        <f t="array" ref="G12">G4/SQRT(SUM($G$2:$G$6^2))</f>
        <v>9.123631347009109E-2</v>
      </c>
      <c r="H12" s="3">
        <f t="array" ref="H12">H4/SQRT(SUM($H$2:$H$6^2))</f>
        <v>0.21558027452918524</v>
      </c>
      <c r="I12" s="3">
        <f t="array" ref="I12">I4/SQRT(SUM($I$2:$I$6^2))</f>
        <v>6.9358229418801112E-2</v>
      </c>
      <c r="K12" s="3" t="s">
        <v>11</v>
      </c>
      <c r="L12" s="3">
        <f t="shared" si="0"/>
        <v>3.2307983577382737E-2</v>
      </c>
      <c r="M12" s="3">
        <f t="shared" si="1"/>
        <v>0.10945806144173278</v>
      </c>
      <c r="N12" s="3">
        <f t="shared" si="2"/>
        <v>1.7936786013114669E-2</v>
      </c>
      <c r="O12" s="3">
        <f t="shared" si="3"/>
        <v>0.19041471364692675</v>
      </c>
      <c r="P12" s="3">
        <f t="shared" si="4"/>
        <v>1.6741395746567307E-2</v>
      </c>
      <c r="Q12" s="3">
        <f t="shared" si="5"/>
        <v>6.386541942906377E-3</v>
      </c>
      <c r="R12" s="3">
        <f t="shared" si="6"/>
        <v>4.3116054905837052E-3</v>
      </c>
      <c r="S12" s="3">
        <f t="shared" si="7"/>
        <v>9.7101521186321559E-3</v>
      </c>
    </row>
    <row r="13" spans="1:19" x14ac:dyDescent="0.3">
      <c r="A13" s="3" t="s">
        <v>12</v>
      </c>
      <c r="B13" s="3">
        <f t="array" ref="B13">B5/SQRT(SUM($B$2:$B$6^2))</f>
        <v>3.7555690684698342E-2</v>
      </c>
      <c r="C13" s="3">
        <f t="array" ref="C13">C5/SQRT(SUM($C$2:$C$6^2))</f>
        <v>0.13509027691500158</v>
      </c>
      <c r="D13" s="3">
        <f t="array" ref="D13">D5/SQRT(SUM($D$2:$D$6^2))</f>
        <v>2.0382711378539396E-2</v>
      </c>
      <c r="E13" s="3">
        <f t="array" ref="E13">E5/SQRT(SUM($E$2:$E$6^2))</f>
        <v>0.36540468485242356</v>
      </c>
      <c r="F13" s="3">
        <f t="array" ref="F13">F5/SQRT(SUM($F$2:$F$6^2))</f>
        <v>0.54056710937291974</v>
      </c>
      <c r="G13" s="3">
        <f t="array" ref="G13">G5/SQRT(SUM($G$2:$G$6^2))</f>
        <v>0.18075765864187215</v>
      </c>
      <c r="H13" s="3">
        <f t="array" ref="H13">H5/SQRT(SUM($H$2:$H$6^2))</f>
        <v>0.38141125493625083</v>
      </c>
      <c r="I13" s="3">
        <f t="array" ref="I13">I5/SQRT(SUM($I$2:$I$6^2))</f>
        <v>0.14705019958172172</v>
      </c>
      <c r="K13" s="3" t="s">
        <v>12</v>
      </c>
      <c r="L13" s="3">
        <f t="shared" si="0"/>
        <v>8.6378088574806198E-3</v>
      </c>
      <c r="M13" s="3">
        <f t="shared" si="1"/>
        <v>1.7561735998950206E-2</v>
      </c>
      <c r="N13" s="3">
        <f t="shared" si="2"/>
        <v>1.6306169102831517E-3</v>
      </c>
      <c r="O13" s="3">
        <f t="shared" si="3"/>
        <v>0.10962140545572706</v>
      </c>
      <c r="P13" s="3">
        <f t="shared" si="4"/>
        <v>1.6217013281187593E-2</v>
      </c>
      <c r="Q13" s="3">
        <f t="shared" si="5"/>
        <v>1.2653036104931051E-2</v>
      </c>
      <c r="R13" s="3">
        <f t="shared" si="6"/>
        <v>7.6282250987250166E-3</v>
      </c>
      <c r="S13" s="3">
        <f t="shared" si="7"/>
        <v>2.0587027941441044E-2</v>
      </c>
    </row>
    <row r="14" spans="1:19" x14ac:dyDescent="0.3">
      <c r="A14" s="3" t="s">
        <v>13</v>
      </c>
      <c r="B14" s="3">
        <f t="array" ref="B14">B6/SQRT(SUM($B$2:$B$6^2))</f>
        <v>0.98859283289919875</v>
      </c>
      <c r="C14" s="3">
        <f t="array" ref="C14">C6/SQRT(SUM($C$2:$C$6^2))</f>
        <v>0.46000568432263478</v>
      </c>
      <c r="D14" s="3">
        <f t="array" ref="D14">D6/SQRT(SUM($D$2:$D$6^2))</f>
        <v>0.10191355689269697</v>
      </c>
      <c r="E14" s="3">
        <f t="array" ref="E14">E6/SQRT(SUM($E$2:$E$6^2))</f>
        <v>4.7269371997930534E-2</v>
      </c>
      <c r="F14" s="3">
        <f t="array" ref="F14">F6/SQRT(SUM($F$2:$F$6^2))</f>
        <v>3.3664059505858476E-2</v>
      </c>
      <c r="G14" s="3">
        <f t="array" ref="G14">G6/SQRT(SUM($G$2:$G$6^2))</f>
        <v>0.18864651281409811</v>
      </c>
      <c r="H14" s="3">
        <f t="array" ref="H14">H6/SQRT(SUM($H$2:$H$6^2))</f>
        <v>9.5352813734062708E-2</v>
      </c>
      <c r="I14" s="3">
        <f t="array" ref="I14">I6/SQRT(SUM($I$2:$I$6^2))</f>
        <v>0.20780585790981884</v>
      </c>
      <c r="K14" s="3" t="s">
        <v>13</v>
      </c>
      <c r="L14" s="3">
        <f t="shared" si="0"/>
        <v>0.22737635156681571</v>
      </c>
      <c r="M14" s="3">
        <f t="shared" si="1"/>
        <v>5.9800738961942525E-2</v>
      </c>
      <c r="N14" s="3">
        <f t="shared" si="2"/>
        <v>8.1530845514157582E-3</v>
      </c>
      <c r="O14" s="3">
        <f t="shared" si="3"/>
        <v>1.4180811599379159E-2</v>
      </c>
      <c r="P14" s="3">
        <f t="shared" si="4"/>
        <v>1.0099217851757543E-3</v>
      </c>
      <c r="Q14" s="3">
        <f t="shared" si="5"/>
        <v>1.3205255896986869E-2</v>
      </c>
      <c r="R14" s="3">
        <f t="shared" si="6"/>
        <v>1.9070562746812542E-3</v>
      </c>
      <c r="S14" s="3">
        <f t="shared" si="7"/>
        <v>2.9092820107374642E-2</v>
      </c>
    </row>
    <row r="15" spans="1:19" x14ac:dyDescent="0.3">
      <c r="B15" s="19" t="s">
        <v>27</v>
      </c>
      <c r="C15" s="19" t="s">
        <v>27</v>
      </c>
      <c r="D15" s="19" t="s">
        <v>27</v>
      </c>
      <c r="E15" s="19" t="s">
        <v>28</v>
      </c>
      <c r="F15" s="19" t="s">
        <v>28</v>
      </c>
      <c r="G15" s="19" t="s">
        <v>28</v>
      </c>
      <c r="H15" s="19" t="s">
        <v>28</v>
      </c>
      <c r="I15" s="19" t="s">
        <v>28</v>
      </c>
    </row>
    <row r="16" spans="1:19" x14ac:dyDescent="0.3">
      <c r="A16" t="s">
        <v>29</v>
      </c>
      <c r="B16" s="11">
        <v>0.23</v>
      </c>
      <c r="C16" s="11">
        <v>0.13</v>
      </c>
      <c r="D16" s="11">
        <v>0.08</v>
      </c>
      <c r="E16" s="11">
        <v>0.3</v>
      </c>
      <c r="F16" s="11">
        <v>0.03</v>
      </c>
      <c r="G16" s="11">
        <v>7.0000000000000007E-2</v>
      </c>
      <c r="H16" s="11">
        <v>0.02</v>
      </c>
      <c r="I16" s="11">
        <v>0.14000000000000001</v>
      </c>
    </row>
    <row r="18" spans="1:9" x14ac:dyDescent="0.3">
      <c r="A18" s="9" t="s">
        <v>30</v>
      </c>
      <c r="B18" s="9"/>
    </row>
    <row r="19" spans="1:9" x14ac:dyDescent="0.3">
      <c r="A19" s="20" t="s">
        <v>31</v>
      </c>
      <c r="B19" s="21">
        <f>IF(B15="Benefit",MAX(L10:L14),MIN(L10:L14))</f>
        <v>2.9308386272645687E-3</v>
      </c>
      <c r="C19" s="21">
        <f>IF(C15="Benefit",MAX(M10:M14),MIN(M10:M14))</f>
        <v>1.4079667654330771E-2</v>
      </c>
      <c r="D19" s="21">
        <f t="shared" ref="C19:I19" si="8">IF(D15="Benefit",MAX(N10:N14),MIN(N10:N14))</f>
        <v>1.6306169102831517E-3</v>
      </c>
      <c r="E19" s="21">
        <f t="shared" si="8"/>
        <v>0.19041471364692675</v>
      </c>
      <c r="F19" s="21">
        <f t="shared" si="8"/>
        <v>1.6741395746567307E-2</v>
      </c>
      <c r="G19" s="21">
        <f t="shared" si="8"/>
        <v>6.583420303552362E-2</v>
      </c>
      <c r="H19" s="21">
        <f t="shared" si="8"/>
        <v>1.6666013530910087E-2</v>
      </c>
      <c r="I19" s="21">
        <f t="shared" si="8"/>
        <v>0.13281832103353827</v>
      </c>
    </row>
    <row r="20" spans="1:9" x14ac:dyDescent="0.3">
      <c r="A20" s="9" t="s">
        <v>32</v>
      </c>
      <c r="B20" s="9"/>
    </row>
    <row r="21" spans="1:9" x14ac:dyDescent="0.3">
      <c r="A21" s="20" t="s">
        <v>33</v>
      </c>
      <c r="B21" s="21">
        <f>IF(B15="Cost",MAX(L10:L14),MIN(L10:L14))</f>
        <v>0.22737635156681571</v>
      </c>
      <c r="C21" s="21">
        <f t="shared" ref="C21:I21" si="9">IF(C15="Cost",MAX(M10:M14),MIN(M10:M14))</f>
        <v>0.10945806144173278</v>
      </c>
      <c r="D21" s="21">
        <f t="shared" si="9"/>
        <v>7.5008377873024973E-2</v>
      </c>
      <c r="E21" s="21">
        <f t="shared" si="9"/>
        <v>1.4180811599379159E-2</v>
      </c>
      <c r="F21" s="21">
        <f t="shared" si="9"/>
        <v>1.0099217851757543E-3</v>
      </c>
      <c r="G21" s="21">
        <f t="shared" si="9"/>
        <v>6.386541942906377E-3</v>
      </c>
      <c r="H21" s="21">
        <f t="shared" si="9"/>
        <v>1.9070562746812542E-3</v>
      </c>
      <c r="I21" s="21">
        <f t="shared" si="9"/>
        <v>9.7101521186321559E-3</v>
      </c>
    </row>
    <row r="23" spans="1:9" x14ac:dyDescent="0.3">
      <c r="A23" s="22" t="s">
        <v>0</v>
      </c>
      <c r="B23" s="23" t="s">
        <v>35</v>
      </c>
      <c r="C23" s="24" t="s">
        <v>36</v>
      </c>
      <c r="D23" s="25" t="s">
        <v>37</v>
      </c>
      <c r="E23" s="26" t="s">
        <v>38</v>
      </c>
    </row>
    <row r="24" spans="1:9" x14ac:dyDescent="0.3">
      <c r="A24" s="3" t="str">
        <f>A2</f>
        <v>ADRO</v>
      </c>
      <c r="B24" s="27">
        <f>SQRT((($B$19-L10)^2)+(($C$19-M10)^2)+(($D$19-N10)^2)+(($E$19-O10)^2)+(($F$19-P10)^2)+(($G$19-Q10)^2)+(($H$19-R10)^2)+(($I$19-S10)^2))</f>
        <v>0.10029923810782014</v>
      </c>
      <c r="C24" s="28">
        <f>SQRT((($B$21-L10)^2)+(($C$21-M10)^2)+(($D$21-N10)^2)+(($E$21-O10)^2)+(($F$21-P10)^2)+(($G$21-Q10)^2)+(($H$21-R10)^2)+(($I$21-S10)^2))</f>
        <v>0.29601282345093322</v>
      </c>
      <c r="D24" s="29">
        <f>C24/(C24+B24)</f>
        <v>0.74691853254900054</v>
      </c>
      <c r="E24">
        <f>RANK(D24,$D$24:$D$28,0)</f>
        <v>1</v>
      </c>
    </row>
    <row r="25" spans="1:9" x14ac:dyDescent="0.3">
      <c r="A25" s="3" t="str">
        <f t="shared" ref="A25:A28" si="10">A3</f>
        <v>AKRA</v>
      </c>
      <c r="B25" s="27">
        <f t="shared" ref="B25:B28" si="11">SQRT((($B$19-L11)^2)+(($C$19-M11)^2)+(($D$19-N11)^2)+(($E$19-O11)^2)+(($F$19-P11)^2)+(($G$19-Q11)^2)+(($H$19-R11)^2)+(($I$19-S11)^2))</f>
        <v>0.14242796179957379</v>
      </c>
      <c r="C25" s="28">
        <f t="shared" ref="C25:C28" si="12">SQRT((($B$21-L11)^2)+(($C$21-M11)^2)+(($D$21-N11)^2)+(($E$21-O11)^2)+(($F$21-P11)^2)+(($G$21-Q11)^2)+(($H$21-R11)^2)+(($I$21-S11)^2))</f>
        <v>0.28803405950145755</v>
      </c>
      <c r="D25" s="29">
        <f t="shared" ref="D24:D28" si="13">C25/(C25+B25)</f>
        <v>0.66912769361371638</v>
      </c>
      <c r="E25">
        <f t="shared" ref="E25:E28" si="14">RANK(D25,$D$24:$D$28,0)</f>
        <v>2</v>
      </c>
    </row>
    <row r="26" spans="1:9" x14ac:dyDescent="0.3">
      <c r="A26" s="3" t="str">
        <f t="shared" si="10"/>
        <v>AMRT</v>
      </c>
      <c r="B26" s="27">
        <f t="shared" si="11"/>
        <v>0.17049405520042549</v>
      </c>
      <c r="C26" s="28">
        <f t="shared" si="12"/>
        <v>0.26948188092767805</v>
      </c>
      <c r="D26" s="29">
        <f t="shared" si="13"/>
        <v>0.61249231787352942</v>
      </c>
      <c r="E26">
        <f t="shared" si="14"/>
        <v>4</v>
      </c>
    </row>
    <row r="27" spans="1:9" x14ac:dyDescent="0.3">
      <c r="A27" s="3" t="str">
        <f t="shared" si="10"/>
        <v>ANTM</v>
      </c>
      <c r="B27" s="27">
        <f t="shared" si="11"/>
        <v>0.14858771557427641</v>
      </c>
      <c r="C27" s="28">
        <f t="shared" si="12"/>
        <v>0.26684499290276337</v>
      </c>
      <c r="D27" s="29">
        <f t="shared" si="13"/>
        <v>0.64233024376199643</v>
      </c>
      <c r="E27">
        <f t="shared" si="14"/>
        <v>3</v>
      </c>
    </row>
    <row r="28" spans="1:9" x14ac:dyDescent="0.3">
      <c r="A28" s="3" t="str">
        <f t="shared" si="10"/>
        <v>ARTO</v>
      </c>
      <c r="B28" s="27">
        <f t="shared" si="11"/>
        <v>0.31234792646475462</v>
      </c>
      <c r="C28" s="28">
        <f t="shared" si="12"/>
        <v>8.5776818542830577E-2</v>
      </c>
      <c r="D28" s="29">
        <f>C28/(C28+B28)</f>
        <v>0.21545211549509771</v>
      </c>
      <c r="E28">
        <f t="shared" si="14"/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30926-CCB4-4D20-8290-8A0AB9769E1B}">
  <dimension ref="A1:AD25"/>
  <sheetViews>
    <sheetView workbookViewId="0">
      <selection activeCell="B5" sqref="B5"/>
    </sheetView>
  </sheetViews>
  <sheetFormatPr defaultRowHeight="14.4" x14ac:dyDescent="0.3"/>
  <sheetData>
    <row r="1" spans="1:30" x14ac:dyDescent="0.3">
      <c r="A1" s="4" t="s">
        <v>19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P1" s="15" t="s">
        <v>23</v>
      </c>
      <c r="Q1" s="16"/>
      <c r="R1" s="16"/>
    </row>
    <row r="2" spans="1:30" x14ac:dyDescent="0.3">
      <c r="A2" s="6" t="s">
        <v>1</v>
      </c>
      <c r="B2" s="10">
        <v>1</v>
      </c>
      <c r="C2" s="10">
        <v>3</v>
      </c>
      <c r="D2" s="10">
        <v>5</v>
      </c>
      <c r="E2" s="10">
        <v>0.5</v>
      </c>
      <c r="F2" s="10">
        <v>6</v>
      </c>
      <c r="G2" s="10">
        <v>4</v>
      </c>
      <c r="H2" s="10">
        <v>7</v>
      </c>
      <c r="I2" s="10">
        <v>2</v>
      </c>
      <c r="P2" s="17" t="s">
        <v>24</v>
      </c>
      <c r="Q2" s="3">
        <v>1.2</v>
      </c>
      <c r="R2" s="3">
        <v>3</v>
      </c>
      <c r="S2" s="3">
        <f>SUM(1,R2)</f>
        <v>4</v>
      </c>
      <c r="T2" s="3">
        <f t="shared" ref="T2:AD2" si="0">SUM(1,S2)</f>
        <v>5</v>
      </c>
      <c r="U2" s="3">
        <f t="shared" si="0"/>
        <v>6</v>
      </c>
      <c r="V2" s="3">
        <f t="shared" si="0"/>
        <v>7</v>
      </c>
      <c r="W2" s="3">
        <f t="shared" si="0"/>
        <v>8</v>
      </c>
      <c r="X2" s="3">
        <f t="shared" si="0"/>
        <v>9</v>
      </c>
      <c r="Y2" s="3">
        <f t="shared" si="0"/>
        <v>10</v>
      </c>
      <c r="Z2" s="3">
        <f t="shared" si="0"/>
        <v>11</v>
      </c>
      <c r="AA2" s="3">
        <f t="shared" si="0"/>
        <v>12</v>
      </c>
      <c r="AB2" s="3">
        <f t="shared" si="0"/>
        <v>13</v>
      </c>
      <c r="AC2" s="3">
        <f t="shared" si="0"/>
        <v>14</v>
      </c>
      <c r="AD2" s="3">
        <f t="shared" si="0"/>
        <v>15</v>
      </c>
    </row>
    <row r="3" spans="1:30" x14ac:dyDescent="0.3">
      <c r="A3" s="6" t="s">
        <v>2</v>
      </c>
      <c r="B3" s="10">
        <v>0.33333333332999998</v>
      </c>
      <c r="C3" s="10">
        <v>1</v>
      </c>
      <c r="D3" s="10">
        <v>4</v>
      </c>
      <c r="E3" s="10">
        <v>0.33333333333333331</v>
      </c>
      <c r="F3" s="10">
        <v>5</v>
      </c>
      <c r="G3" s="10">
        <v>3</v>
      </c>
      <c r="H3" s="10">
        <v>6</v>
      </c>
      <c r="I3" s="10">
        <v>0.5</v>
      </c>
      <c r="P3" s="3" t="s">
        <v>25</v>
      </c>
      <c r="Q3" s="3">
        <v>0</v>
      </c>
      <c r="R3" s="3">
        <v>0.57999999999999996</v>
      </c>
      <c r="S3" s="3">
        <v>0.9</v>
      </c>
      <c r="T3" s="3">
        <v>1.1200000000000001</v>
      </c>
      <c r="U3" s="3">
        <v>1.24</v>
      </c>
      <c r="V3" s="3">
        <v>1.32</v>
      </c>
      <c r="W3" s="3">
        <v>1.41</v>
      </c>
      <c r="X3" s="3">
        <v>1.45</v>
      </c>
      <c r="Y3" s="3">
        <v>1.49</v>
      </c>
      <c r="Z3" s="3">
        <v>1.51</v>
      </c>
      <c r="AA3" s="3">
        <v>1.48</v>
      </c>
      <c r="AB3" s="3">
        <v>1.56</v>
      </c>
      <c r="AC3" s="3">
        <v>1.57</v>
      </c>
      <c r="AD3" s="3">
        <v>1.59</v>
      </c>
    </row>
    <row r="4" spans="1:30" x14ac:dyDescent="0.3">
      <c r="A4" s="6" t="s">
        <v>3</v>
      </c>
      <c r="B4" s="10">
        <v>0.2</v>
      </c>
      <c r="C4" s="10">
        <v>0.25</v>
      </c>
      <c r="D4" s="10">
        <v>1</v>
      </c>
      <c r="E4" s="10">
        <v>0.2</v>
      </c>
      <c r="F4" s="10">
        <v>4</v>
      </c>
      <c r="G4" s="10">
        <v>2</v>
      </c>
      <c r="H4" s="10">
        <v>5</v>
      </c>
      <c r="I4" s="10">
        <v>0.33333333333333331</v>
      </c>
    </row>
    <row r="5" spans="1:30" x14ac:dyDescent="0.3">
      <c r="A5" s="6" t="s">
        <v>4</v>
      </c>
      <c r="B5" s="10">
        <v>2</v>
      </c>
      <c r="C5" s="10">
        <v>3</v>
      </c>
      <c r="D5" s="10">
        <v>5</v>
      </c>
      <c r="E5" s="10">
        <v>1</v>
      </c>
      <c r="F5" s="10">
        <v>7</v>
      </c>
      <c r="G5" s="10">
        <v>4</v>
      </c>
      <c r="H5" s="10">
        <v>8</v>
      </c>
      <c r="I5" s="10">
        <v>3</v>
      </c>
    </row>
    <row r="6" spans="1:30" x14ac:dyDescent="0.3">
      <c r="A6" s="6" t="s">
        <v>5</v>
      </c>
      <c r="B6" s="10">
        <v>0.16666666666666666</v>
      </c>
      <c r="C6" s="10">
        <v>0.2</v>
      </c>
      <c r="D6" s="10">
        <v>0.25</v>
      </c>
      <c r="E6" s="10">
        <v>0.14285714285714285</v>
      </c>
      <c r="F6" s="10">
        <v>1</v>
      </c>
      <c r="G6" s="10">
        <v>0.33333333332999998</v>
      </c>
      <c r="H6" s="10">
        <v>2</v>
      </c>
      <c r="I6" s="10">
        <v>0.2</v>
      </c>
    </row>
    <row r="7" spans="1:30" x14ac:dyDescent="0.3">
      <c r="A7" s="6" t="s">
        <v>6</v>
      </c>
      <c r="B7" s="10">
        <v>0.25</v>
      </c>
      <c r="C7" s="10">
        <v>0.33333333333333331</v>
      </c>
      <c r="D7" s="10">
        <v>0.5</v>
      </c>
      <c r="E7" s="10">
        <v>0.25</v>
      </c>
      <c r="F7" s="10">
        <v>3</v>
      </c>
      <c r="G7" s="10">
        <v>1</v>
      </c>
      <c r="H7" s="10">
        <v>4</v>
      </c>
      <c r="I7" s="10">
        <v>0.5</v>
      </c>
    </row>
    <row r="8" spans="1:30" x14ac:dyDescent="0.3">
      <c r="A8" s="6" t="s">
        <v>7</v>
      </c>
      <c r="B8" s="10">
        <v>0.14285714285714285</v>
      </c>
      <c r="C8" s="10">
        <v>0.16666666666666666</v>
      </c>
      <c r="D8" s="10">
        <v>0.2</v>
      </c>
      <c r="E8" s="10">
        <v>0.125</v>
      </c>
      <c r="F8" s="10">
        <v>0.5</v>
      </c>
      <c r="G8" s="10">
        <v>0.25</v>
      </c>
      <c r="H8" s="10">
        <v>1</v>
      </c>
      <c r="I8" s="10">
        <v>0.16666666666666666</v>
      </c>
    </row>
    <row r="9" spans="1:30" x14ac:dyDescent="0.3">
      <c r="A9" s="6" t="s">
        <v>8</v>
      </c>
      <c r="B9" s="10">
        <v>0.5</v>
      </c>
      <c r="C9" s="10">
        <v>2</v>
      </c>
      <c r="D9" s="10">
        <v>3</v>
      </c>
      <c r="E9" s="10">
        <v>0.33333333333333331</v>
      </c>
      <c r="F9" s="10">
        <v>5</v>
      </c>
      <c r="G9" s="10">
        <v>2</v>
      </c>
      <c r="H9" s="10">
        <v>6</v>
      </c>
      <c r="I9" s="10">
        <v>1</v>
      </c>
    </row>
    <row r="10" spans="1:30" x14ac:dyDescent="0.3">
      <c r="A10" s="7" t="s">
        <v>15</v>
      </c>
      <c r="B10" s="8">
        <f>SUM(B2:B9)</f>
        <v>4.5928571428538092</v>
      </c>
      <c r="C10" s="8">
        <f t="shared" ref="C10:I10" si="1">SUM(C2:C9)</f>
        <v>9.9499999999999993</v>
      </c>
      <c r="D10" s="8">
        <f t="shared" si="1"/>
        <v>18.95</v>
      </c>
      <c r="E10" s="8">
        <f t="shared" si="1"/>
        <v>2.8845238095238095</v>
      </c>
      <c r="F10" s="8">
        <f t="shared" si="1"/>
        <v>31.5</v>
      </c>
      <c r="G10" s="8">
        <f t="shared" si="1"/>
        <v>16.58333333333</v>
      </c>
      <c r="H10" s="8">
        <f t="shared" si="1"/>
        <v>39</v>
      </c>
      <c r="I10" s="8">
        <f t="shared" si="1"/>
        <v>7.7000000000000011</v>
      </c>
    </row>
    <row r="12" spans="1:30" x14ac:dyDescent="0.3">
      <c r="A12" s="9" t="s">
        <v>16</v>
      </c>
    </row>
    <row r="14" spans="1:30" x14ac:dyDescent="0.3">
      <c r="A14" s="4" t="s">
        <v>19</v>
      </c>
      <c r="B14" s="5" t="s">
        <v>1</v>
      </c>
      <c r="C14" s="5" t="s">
        <v>2</v>
      </c>
      <c r="D14" s="5" t="s">
        <v>3</v>
      </c>
      <c r="E14" s="5" t="s">
        <v>4</v>
      </c>
      <c r="F14" s="5" t="s">
        <v>5</v>
      </c>
      <c r="G14" s="5" t="s">
        <v>6</v>
      </c>
      <c r="H14" s="5" t="s">
        <v>7</v>
      </c>
      <c r="I14" s="5" t="s">
        <v>8</v>
      </c>
      <c r="J14" s="11" t="s">
        <v>17</v>
      </c>
      <c r="K14" s="14" t="s">
        <v>18</v>
      </c>
      <c r="L14" s="9" t="s">
        <v>21</v>
      </c>
    </row>
    <row r="15" spans="1:30" x14ac:dyDescent="0.3">
      <c r="A15" s="6" t="s">
        <v>1</v>
      </c>
      <c r="B15" s="10">
        <f>B2/$B$10</f>
        <v>0.21772939346827624</v>
      </c>
      <c r="C15" s="10">
        <f>C2/$C$10</f>
        <v>0.30150753768844224</v>
      </c>
      <c r="D15" s="10">
        <f>D2/$D$10</f>
        <v>0.26385224274406333</v>
      </c>
      <c r="E15" s="10">
        <f>E2/$E$10</f>
        <v>0.17333883615352869</v>
      </c>
      <c r="F15" s="10">
        <f>F2/$F$10</f>
        <v>0.19047619047619047</v>
      </c>
      <c r="G15" s="10">
        <f>G2/$G$10</f>
        <v>0.24120603015080225</v>
      </c>
      <c r="H15" s="10">
        <f>H2/$H$10</f>
        <v>0.17948717948717949</v>
      </c>
      <c r="I15" s="10">
        <f>I2/$I$10</f>
        <v>0.25974025974025972</v>
      </c>
      <c r="J15" s="12">
        <f>AVERAGE(B15:I15)</f>
        <v>0.22841720873859278</v>
      </c>
      <c r="K15" s="12">
        <f>B2*$J$15+C2*$J$16+D2*$J$17+E2*$J$18+F2*$J$19+G2*$J$20+H2*$J$21+I2*$J$22</f>
        <v>2.0490828557965988</v>
      </c>
      <c r="L15">
        <f>K15/J15</f>
        <v>8.9707901918266941</v>
      </c>
    </row>
    <row r="16" spans="1:30" x14ac:dyDescent="0.3">
      <c r="A16" s="6" t="s">
        <v>2</v>
      </c>
      <c r="B16" s="10">
        <f t="shared" ref="B16:B22" si="2">B3/$B$10</f>
        <v>7.2576464488699644E-2</v>
      </c>
      <c r="C16" s="10">
        <f t="shared" ref="C16:C22" si="3">C3/$C$10</f>
        <v>0.10050251256281408</v>
      </c>
      <c r="D16" s="10">
        <f t="shared" ref="D16:D22" si="4">D3/$D$10</f>
        <v>0.21108179419525067</v>
      </c>
      <c r="E16" s="10">
        <f t="shared" ref="E16:E22" si="5">E3/$E$10</f>
        <v>0.11555922410235245</v>
      </c>
      <c r="F16" s="10">
        <f t="shared" ref="F16:F22" si="6">F3/$F$10</f>
        <v>0.15873015873015872</v>
      </c>
      <c r="G16" s="10">
        <f t="shared" ref="G16:G22" si="7">G3/$G$10</f>
        <v>0.18090452261310169</v>
      </c>
      <c r="H16" s="10">
        <f t="shared" ref="H16:H22" si="8">H3/$H$10</f>
        <v>0.15384615384615385</v>
      </c>
      <c r="I16" s="10">
        <f t="shared" ref="I16:I22" si="9">I3/$I$10</f>
        <v>6.4935064935064929E-2</v>
      </c>
      <c r="J16" s="12">
        <f t="shared" ref="J16:J22" si="10">AVERAGE(B16:I16)</f>
        <v>0.1322669869341995</v>
      </c>
      <c r="K16" s="12">
        <f t="shared" ref="K16:K22" si="11">B3*$J$15+C3*$J$16+D3*$J$17+E3*$J$18+F3*$J$19+G3*$J$20+H3*$J$21+I3*$J$22</f>
        <v>1.1718704839942413</v>
      </c>
      <c r="L16">
        <f>K16/J16</f>
        <v>8.8598864399717989</v>
      </c>
    </row>
    <row r="17" spans="1:12" x14ac:dyDescent="0.3">
      <c r="A17" s="6" t="s">
        <v>3</v>
      </c>
      <c r="B17" s="10">
        <f t="shared" si="2"/>
        <v>4.3545878693655247E-2</v>
      </c>
      <c r="C17" s="10">
        <f t="shared" si="3"/>
        <v>2.5125628140703519E-2</v>
      </c>
      <c r="D17" s="10">
        <f t="shared" si="4"/>
        <v>5.2770448548812667E-2</v>
      </c>
      <c r="E17" s="10">
        <f t="shared" si="5"/>
        <v>6.9335534461411483E-2</v>
      </c>
      <c r="F17" s="10">
        <f t="shared" si="6"/>
        <v>0.12698412698412698</v>
      </c>
      <c r="G17" s="10">
        <f t="shared" si="7"/>
        <v>0.12060301507540112</v>
      </c>
      <c r="H17" s="10">
        <f t="shared" si="8"/>
        <v>0.12820512820512819</v>
      </c>
      <c r="I17" s="10">
        <f t="shared" si="9"/>
        <v>4.3290043290043281E-2</v>
      </c>
      <c r="J17" s="12">
        <f t="shared" si="10"/>
        <v>7.6232475424910309E-2</v>
      </c>
      <c r="K17" s="12">
        <f t="shared" si="11"/>
        <v>0.63050462738860047</v>
      </c>
      <c r="L17">
        <f t="shared" ref="L16:L22" si="12">K17/J17</f>
        <v>8.2708140313461733</v>
      </c>
    </row>
    <row r="18" spans="1:12" x14ac:dyDescent="0.3">
      <c r="A18" s="6" t="s">
        <v>4</v>
      </c>
      <c r="B18" s="10">
        <f t="shared" si="2"/>
        <v>0.43545878693655249</v>
      </c>
      <c r="C18" s="10">
        <f t="shared" si="3"/>
        <v>0.30150753768844224</v>
      </c>
      <c r="D18" s="10">
        <f t="shared" si="4"/>
        <v>0.26385224274406333</v>
      </c>
      <c r="E18" s="10">
        <f t="shared" si="5"/>
        <v>0.34667767230705737</v>
      </c>
      <c r="F18" s="10">
        <f t="shared" si="6"/>
        <v>0.22222222222222221</v>
      </c>
      <c r="G18" s="10">
        <f t="shared" si="7"/>
        <v>0.24120603015080225</v>
      </c>
      <c r="H18" s="10">
        <f t="shared" si="8"/>
        <v>0.20512820512820512</v>
      </c>
      <c r="I18" s="10">
        <f t="shared" si="9"/>
        <v>0.38961038961038957</v>
      </c>
      <c r="J18" s="12">
        <f t="shared" si="10"/>
        <v>0.30070788584846686</v>
      </c>
      <c r="K18" s="12">
        <f t="shared" si="11"/>
        <v>2.624726125698988</v>
      </c>
      <c r="L18">
        <f t="shared" si="12"/>
        <v>8.7284911677429164</v>
      </c>
    </row>
    <row r="19" spans="1:12" x14ac:dyDescent="0.3">
      <c r="A19" s="6" t="s">
        <v>5</v>
      </c>
      <c r="B19" s="10">
        <f t="shared" si="2"/>
        <v>3.6288232244712705E-2</v>
      </c>
      <c r="C19" s="10">
        <f t="shared" si="3"/>
        <v>2.0100502512562818E-2</v>
      </c>
      <c r="D19" s="10">
        <f t="shared" si="4"/>
        <v>1.3192612137203167E-2</v>
      </c>
      <c r="E19" s="10">
        <f t="shared" si="5"/>
        <v>4.9525381758151049E-2</v>
      </c>
      <c r="F19" s="10">
        <f t="shared" si="6"/>
        <v>3.1746031746031744E-2</v>
      </c>
      <c r="G19" s="10">
        <f t="shared" si="7"/>
        <v>2.0100502512365847E-2</v>
      </c>
      <c r="H19" s="10">
        <f t="shared" si="8"/>
        <v>5.128205128205128E-2</v>
      </c>
      <c r="I19" s="10">
        <f t="shared" si="9"/>
        <v>2.5974025974025972E-2</v>
      </c>
      <c r="J19" s="12">
        <f t="shared" si="10"/>
        <v>3.1026167520888069E-2</v>
      </c>
      <c r="K19" s="12">
        <f t="shared" si="11"/>
        <v>0.25306413744819201</v>
      </c>
      <c r="L19">
        <f t="shared" si="12"/>
        <v>8.1564742818402891</v>
      </c>
    </row>
    <row r="20" spans="1:12" x14ac:dyDescent="0.3">
      <c r="A20" s="6" t="s">
        <v>6</v>
      </c>
      <c r="B20" s="10">
        <f t="shared" si="2"/>
        <v>5.4432348367069061E-2</v>
      </c>
      <c r="C20" s="10">
        <f t="shared" si="3"/>
        <v>3.3500837520938027E-2</v>
      </c>
      <c r="D20" s="10">
        <f t="shared" si="4"/>
        <v>2.6385224274406333E-2</v>
      </c>
      <c r="E20" s="10">
        <f t="shared" si="5"/>
        <v>8.6669418076764343E-2</v>
      </c>
      <c r="F20" s="10">
        <f t="shared" si="6"/>
        <v>9.5238095238095233E-2</v>
      </c>
      <c r="G20" s="10">
        <f t="shared" si="7"/>
        <v>6.0301507537700562E-2</v>
      </c>
      <c r="H20" s="10">
        <f t="shared" si="8"/>
        <v>0.10256410256410256</v>
      </c>
      <c r="I20" s="10">
        <f t="shared" si="9"/>
        <v>6.4935064935064929E-2</v>
      </c>
      <c r="J20" s="12">
        <f t="shared" si="10"/>
        <v>6.5503324814267641E-2</v>
      </c>
      <c r="K20" s="12">
        <f t="shared" si="11"/>
        <v>0.5347316220110343</v>
      </c>
      <c r="L20">
        <f t="shared" si="12"/>
        <v>8.1634271775859766</v>
      </c>
    </row>
    <row r="21" spans="1:12" x14ac:dyDescent="0.3">
      <c r="A21" s="6" t="s">
        <v>7</v>
      </c>
      <c r="B21" s="10">
        <f t="shared" si="2"/>
        <v>3.1104199066896602E-2</v>
      </c>
      <c r="C21" s="10">
        <f t="shared" si="3"/>
        <v>1.6750418760469014E-2</v>
      </c>
      <c r="D21" s="10">
        <f t="shared" si="4"/>
        <v>1.0554089709762534E-2</v>
      </c>
      <c r="E21" s="10">
        <f t="shared" si="5"/>
        <v>4.3334709038382171E-2</v>
      </c>
      <c r="F21" s="10">
        <f t="shared" si="6"/>
        <v>1.5873015873015872E-2</v>
      </c>
      <c r="G21" s="10">
        <f t="shared" si="7"/>
        <v>1.507537688442514E-2</v>
      </c>
      <c r="H21" s="10">
        <f t="shared" si="8"/>
        <v>2.564102564102564E-2</v>
      </c>
      <c r="I21" s="10">
        <f t="shared" si="9"/>
        <v>2.1645021645021641E-2</v>
      </c>
      <c r="J21" s="12">
        <f t="shared" si="10"/>
        <v>2.2497232077374824E-2</v>
      </c>
      <c r="K21" s="12">
        <f t="shared" si="11"/>
        <v>0.1857881086064751</v>
      </c>
      <c r="L21">
        <f t="shared" si="12"/>
        <v>8.2582651931354611</v>
      </c>
    </row>
    <row r="22" spans="1:12" x14ac:dyDescent="0.3">
      <c r="A22" s="6" t="s">
        <v>8</v>
      </c>
      <c r="B22" s="10">
        <f t="shared" si="2"/>
        <v>0.10886469673413812</v>
      </c>
      <c r="C22" s="10">
        <f t="shared" si="3"/>
        <v>0.20100502512562815</v>
      </c>
      <c r="D22" s="10">
        <f t="shared" si="4"/>
        <v>0.15831134564643801</v>
      </c>
      <c r="E22" s="10">
        <f t="shared" si="5"/>
        <v>0.11555922410235245</v>
      </c>
      <c r="F22" s="10">
        <f t="shared" si="6"/>
        <v>0.15873015873015872</v>
      </c>
      <c r="G22" s="10">
        <f t="shared" si="7"/>
        <v>0.12060301507540112</v>
      </c>
      <c r="H22" s="10">
        <f t="shared" si="8"/>
        <v>0.15384615384615385</v>
      </c>
      <c r="I22" s="10">
        <f t="shared" si="9"/>
        <v>0.12987012987012986</v>
      </c>
      <c r="J22" s="12">
        <f t="shared" si="10"/>
        <v>0.14334871864130003</v>
      </c>
      <c r="K22" s="12">
        <f t="shared" si="11"/>
        <v>1.2721455648004401</v>
      </c>
      <c r="L22">
        <f t="shared" si="12"/>
        <v>8.8744815918704951</v>
      </c>
    </row>
    <row r="23" spans="1:12" x14ac:dyDescent="0.3">
      <c r="K23" s="18" t="s">
        <v>20</v>
      </c>
      <c r="L23">
        <f>AVERAGE(L15:L22)</f>
        <v>8.5353287594149752</v>
      </c>
    </row>
    <row r="24" spans="1:12" x14ac:dyDescent="0.3">
      <c r="A24" s="13"/>
      <c r="K24" s="9" t="s">
        <v>22</v>
      </c>
      <c r="L24">
        <f>(L23-8)/(8-1)</f>
        <v>7.6475537059282159E-2</v>
      </c>
    </row>
    <row r="25" spans="1:12" x14ac:dyDescent="0.3">
      <c r="K25" s="9" t="s">
        <v>26</v>
      </c>
      <c r="L25">
        <f>L24/W3</f>
        <v>5.4237969545590188E-2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 Sri-Hendra</dc:creator>
  <cp:lastModifiedBy>Sang Sri-Hendra</cp:lastModifiedBy>
  <dcterms:created xsi:type="dcterms:W3CDTF">2025-06-24T06:40:59Z</dcterms:created>
  <dcterms:modified xsi:type="dcterms:W3CDTF">2025-06-26T15:24:45Z</dcterms:modified>
</cp:coreProperties>
</file>