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ungermaster/GitHub/Youngermaster/EAFIT-Notes/LaTex/16th-Semester/Análisis Financiero/"/>
    </mc:Choice>
  </mc:AlternateContent>
  <xr:revisionPtr revIDLastSave="0" documentId="13_ncr:1_{71694A87-7154-A449-8AF8-0DE65B912993}" xr6:coauthVersionLast="47" xr6:coauthVersionMax="47" xr10:uidLastSave="{00000000-0000-0000-0000-000000000000}"/>
  <bookViews>
    <workbookView xWindow="0" yWindow="680" windowWidth="30240" windowHeight="18960" activeTab="1" xr2:uid="{9767BE9B-C2AB-F748-A5E6-BD8DD22E60EE}"/>
  </bookViews>
  <sheets>
    <sheet name="Flujo de Caja" sheetId="1" r:id="rId1"/>
    <sheet name="Flujo de Caja Inversionis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G29" i="2"/>
  <c r="H29" i="2"/>
  <c r="E29" i="2"/>
  <c r="D29" i="2"/>
  <c r="H28" i="2"/>
  <c r="E28" i="2"/>
  <c r="F28" i="2"/>
  <c r="G28" i="2"/>
  <c r="D28" i="2"/>
  <c r="H39" i="2"/>
  <c r="G39" i="2"/>
  <c r="F39" i="2"/>
  <c r="E39" i="2"/>
  <c r="D39" i="2"/>
  <c r="C39" i="2"/>
  <c r="C40" i="2" s="1"/>
  <c r="I38" i="2"/>
  <c r="H23" i="2"/>
  <c r="G23" i="2"/>
  <c r="F23" i="2"/>
  <c r="H22" i="2"/>
  <c r="G22" i="2"/>
  <c r="F22" i="2"/>
  <c r="E22" i="2"/>
  <c r="D22" i="2"/>
  <c r="H21" i="2"/>
  <c r="G21" i="2"/>
  <c r="F21" i="2"/>
  <c r="H20" i="2"/>
  <c r="G20" i="2"/>
  <c r="F20" i="2"/>
  <c r="E20" i="2"/>
  <c r="E24" i="2" s="1"/>
  <c r="E32" i="2" s="1"/>
  <c r="D20" i="2"/>
  <c r="H14" i="2"/>
  <c r="G14" i="2"/>
  <c r="F14" i="2"/>
  <c r="E14" i="2"/>
  <c r="D14" i="2"/>
  <c r="H13" i="2"/>
  <c r="G13" i="2"/>
  <c r="F13" i="2"/>
  <c r="E13" i="2"/>
  <c r="D13" i="2"/>
  <c r="H12" i="2"/>
  <c r="G12" i="2"/>
  <c r="F12" i="2"/>
  <c r="E12" i="2"/>
  <c r="D12" i="2"/>
  <c r="H6" i="2"/>
  <c r="H16" i="2" s="1"/>
  <c r="G6" i="2"/>
  <c r="G16" i="2" s="1"/>
  <c r="F6" i="2"/>
  <c r="F16" i="2" s="1"/>
  <c r="E6" i="2"/>
  <c r="E8" i="2" s="1"/>
  <c r="D6" i="2"/>
  <c r="D16" i="2" s="1"/>
  <c r="G18" i="2" l="1"/>
  <c r="I20" i="2"/>
  <c r="I34" i="2" s="1"/>
  <c r="H8" i="2"/>
  <c r="F24" i="2"/>
  <c r="F32" i="2" s="1"/>
  <c r="I23" i="2"/>
  <c r="I37" i="2" s="1"/>
  <c r="G24" i="2"/>
  <c r="G32" i="2" s="1"/>
  <c r="G8" i="2"/>
  <c r="H24" i="2"/>
  <c r="H32" i="2" s="1"/>
  <c r="H18" i="2"/>
  <c r="F18" i="2"/>
  <c r="I22" i="2"/>
  <c r="I36" i="2" s="1"/>
  <c r="F8" i="2"/>
  <c r="D18" i="2"/>
  <c r="E16" i="2"/>
  <c r="E18" i="2" s="1"/>
  <c r="E26" i="2" s="1"/>
  <c r="I21" i="2"/>
  <c r="I35" i="2" s="1"/>
  <c r="D8" i="2"/>
  <c r="D24" i="2"/>
  <c r="I36" i="1"/>
  <c r="G23" i="1"/>
  <c r="I23" i="1" s="1"/>
  <c r="I35" i="1" s="1"/>
  <c r="H23" i="1"/>
  <c r="F23" i="1"/>
  <c r="E22" i="1"/>
  <c r="F22" i="1"/>
  <c r="G22" i="1"/>
  <c r="H22" i="1"/>
  <c r="D22" i="1"/>
  <c r="I22" i="1" s="1"/>
  <c r="I34" i="1" s="1"/>
  <c r="G21" i="1"/>
  <c r="I21" i="1" s="1"/>
  <c r="I33" i="1" s="1"/>
  <c r="H21" i="1"/>
  <c r="F21" i="1"/>
  <c r="E20" i="1"/>
  <c r="E24" i="1" s="1"/>
  <c r="E30" i="1" s="1"/>
  <c r="F20" i="1"/>
  <c r="F24" i="1" s="1"/>
  <c r="F30" i="1" s="1"/>
  <c r="G20" i="1"/>
  <c r="H20" i="1"/>
  <c r="H24" i="1" s="1"/>
  <c r="H30" i="1" s="1"/>
  <c r="D20" i="1"/>
  <c r="D24" i="1" s="1"/>
  <c r="D30" i="1" s="1"/>
  <c r="D37" i="1"/>
  <c r="E37" i="1"/>
  <c r="F37" i="1"/>
  <c r="G37" i="1"/>
  <c r="H37" i="1"/>
  <c r="C37" i="1"/>
  <c r="C38" i="1" s="1"/>
  <c r="D16" i="1"/>
  <c r="E13" i="1"/>
  <c r="F13" i="1"/>
  <c r="G13" i="1"/>
  <c r="H13" i="1"/>
  <c r="D13" i="1"/>
  <c r="E14" i="1"/>
  <c r="F14" i="1"/>
  <c r="G14" i="1"/>
  <c r="H14" i="1"/>
  <c r="D14" i="1"/>
  <c r="E12" i="1"/>
  <c r="F12" i="1"/>
  <c r="G12" i="1"/>
  <c r="H12" i="1"/>
  <c r="D12" i="1"/>
  <c r="H6" i="1"/>
  <c r="H8" i="1" s="1"/>
  <c r="E6" i="1"/>
  <c r="E8" i="1" s="1"/>
  <c r="F6" i="1"/>
  <c r="F8" i="1" s="1"/>
  <c r="G6" i="1"/>
  <c r="G8" i="1" s="1"/>
  <c r="D6" i="1"/>
  <c r="D8" i="1" s="1"/>
  <c r="G26" i="2" l="1"/>
  <c r="F26" i="2"/>
  <c r="I39" i="2"/>
  <c r="H31" i="2" s="1"/>
  <c r="H25" i="2"/>
  <c r="H26" i="2" s="1"/>
  <c r="E30" i="2"/>
  <c r="E40" i="2" s="1"/>
  <c r="D26" i="2"/>
  <c r="D32" i="2"/>
  <c r="I24" i="2"/>
  <c r="G24" i="1"/>
  <c r="G30" i="1" s="1"/>
  <c r="I20" i="1"/>
  <c r="I32" i="1" s="1"/>
  <c r="I37" i="1" s="1"/>
  <c r="G16" i="1"/>
  <c r="G18" i="1" s="1"/>
  <c r="H16" i="1"/>
  <c r="H18" i="1" s="1"/>
  <c r="F16" i="1"/>
  <c r="E16" i="1"/>
  <c r="E18" i="1" s="1"/>
  <c r="D18" i="1"/>
  <c r="F30" i="2" l="1"/>
  <c r="F40" i="2" s="1"/>
  <c r="G30" i="2"/>
  <c r="G40" i="2" s="1"/>
  <c r="D30" i="2"/>
  <c r="D40" i="2" s="1"/>
  <c r="H30" i="2"/>
  <c r="H40" i="2" s="1"/>
  <c r="H25" i="1"/>
  <c r="H29" i="1"/>
  <c r="I24" i="1"/>
  <c r="E26" i="1"/>
  <c r="H26" i="1"/>
  <c r="G26" i="1"/>
  <c r="D26" i="1"/>
  <c r="F18" i="1"/>
  <c r="G27" i="1" l="1"/>
  <c r="G28" i="1"/>
  <c r="G38" i="1" s="1"/>
  <c r="D27" i="1"/>
  <c r="D28" i="1"/>
  <c r="D38" i="1" s="1"/>
  <c r="H27" i="1"/>
  <c r="H28" i="1"/>
  <c r="H38" i="1" s="1"/>
  <c r="E27" i="1"/>
  <c r="E28" i="1"/>
  <c r="E38" i="1" s="1"/>
  <c r="F26" i="1"/>
  <c r="F27" i="1" l="1"/>
  <c r="F28" i="1"/>
  <c r="F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Manuel Young Hoyos</author>
  </authors>
  <commentList>
    <comment ref="H7" authorId="0" shapeId="0" xr:uid="{8AF713B2-F140-B145-A804-3166C6C6740D}">
      <text>
        <r>
          <rPr>
            <b/>
            <sz val="10"/>
            <color rgb="FF000000"/>
            <rFont val="Tahoma"/>
            <family val="2"/>
          </rPr>
          <t>Juan Manuel Young Hoyos: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Venta de la infraestructura</t>
        </r>
      </text>
    </comment>
    <comment ref="F13" authorId="0" shapeId="0" xr:uid="{E8B254EB-6313-7F4E-8057-078275576462}">
      <text>
        <r>
          <rPr>
            <b/>
            <sz val="10"/>
            <color rgb="FF000000"/>
            <rFont val="Tahoma"/>
            <family val="2"/>
          </rPr>
          <t>Juan Manuel Young Hoyos: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Después de 40.000 Toneladas se nos hace un descuento del 10%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Manuel Young Hoyos</author>
  </authors>
  <commentList>
    <comment ref="H7" authorId="0" shapeId="0" xr:uid="{62841BE4-E1A3-4246-B8D7-8E68489005DE}">
      <text>
        <r>
          <rPr>
            <b/>
            <sz val="10"/>
            <color rgb="FF000000"/>
            <rFont val="Tahoma"/>
            <family val="2"/>
          </rPr>
          <t>Juan Manuel Young Hoyos: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Venta de la infraestructura</t>
        </r>
      </text>
    </comment>
    <comment ref="F13" authorId="0" shapeId="0" xr:uid="{716BD10F-E6F9-0247-BFE2-1DFFFCBE4D1D}">
      <text>
        <r>
          <rPr>
            <b/>
            <sz val="10"/>
            <color rgb="FF000000"/>
            <rFont val="Tahoma"/>
            <family val="2"/>
          </rPr>
          <t>Juan Manuel Young Hoyos: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Después de 40.000 Toneladas se nos hace un descuento del 10%</t>
        </r>
      </text>
    </comment>
  </commentList>
</comments>
</file>

<file path=xl/sharedStrings.xml><?xml version="1.0" encoding="utf-8"?>
<sst xmlns="http://schemas.openxmlformats.org/spreadsheetml/2006/main" count="80" uniqueCount="34">
  <si>
    <t>Períodos</t>
  </si>
  <si>
    <t>Producción</t>
  </si>
  <si>
    <t>Precio</t>
  </si>
  <si>
    <t>Ingresos</t>
  </si>
  <si>
    <t>Ingresos Operativos</t>
  </si>
  <si>
    <t>Ingresos No Operativos</t>
  </si>
  <si>
    <t>Total Ingresos</t>
  </si>
  <si>
    <t>Costos Fijos</t>
  </si>
  <si>
    <t>Costos Variables</t>
  </si>
  <si>
    <t xml:space="preserve">    Mano de Obra</t>
  </si>
  <si>
    <t xml:space="preserve">    Materias Primas</t>
  </si>
  <si>
    <t xml:space="preserve">    Costos Indirectos de Fab.</t>
  </si>
  <si>
    <t>Gastos Fijos de Venta</t>
  </si>
  <si>
    <t>Gastos Variables de Venta</t>
  </si>
  <si>
    <t>Gastos de Administración</t>
  </si>
  <si>
    <t>Total Egresos</t>
  </si>
  <si>
    <t>Depreciaciones</t>
  </si>
  <si>
    <t>Máquina 1</t>
  </si>
  <si>
    <t>Máquina 2</t>
  </si>
  <si>
    <t>Total Depreciaciones</t>
  </si>
  <si>
    <t>Inversiones</t>
  </si>
  <si>
    <t>Obras Civiles 1</t>
  </si>
  <si>
    <t>Obras Civiles 2</t>
  </si>
  <si>
    <t>Terrenos</t>
  </si>
  <si>
    <t>Total Inversiones</t>
  </si>
  <si>
    <t>FLUJO DE CAJA NETO</t>
  </si>
  <si>
    <t>Valor en Libros</t>
  </si>
  <si>
    <t>UAI</t>
  </si>
  <si>
    <t>Impuestos</t>
  </si>
  <si>
    <t>Utilidad Neta</t>
  </si>
  <si>
    <t>Depreciación
Acumulada</t>
  </si>
  <si>
    <t>Valor en
Libros</t>
  </si>
  <si>
    <t>Intereses</t>
  </si>
  <si>
    <t>UAII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</si>
</sst>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b/>
      <sz val="12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9" fontId="0" fillId="0" borderId="1" xfId="0" applyNumberFormat="1" applyBorder="1"/>
    <xf numFmtId="42" fontId="0" fillId="0" borderId="1" xfId="1" applyFont="1" applyBorder="1"/>
    <xf numFmtId="0" fontId="2" fillId="0" borderId="1" xfId="0" applyFont="1" applyBorder="1"/>
    <xf numFmtId="1" fontId="0" fillId="0" borderId="1" xfId="1" applyNumberFormat="1" applyFont="1" applyBorder="1"/>
    <xf numFmtId="9" fontId="0" fillId="0" borderId="1" xfId="1" applyNumberFormat="1" applyFont="1" applyBorder="1"/>
    <xf numFmtId="1" fontId="2" fillId="0" borderId="1" xfId="1" applyNumberFormat="1" applyFont="1" applyBorder="1"/>
    <xf numFmtId="42" fontId="2" fillId="0" borderId="1" xfId="1" applyFont="1" applyBorder="1"/>
    <xf numFmtId="42" fontId="2" fillId="0" borderId="1" xfId="0" applyNumberFormat="1" applyFont="1" applyBorder="1"/>
    <xf numFmtId="0" fontId="4" fillId="2" borderId="1" xfId="0" applyFont="1" applyFill="1" applyBorder="1"/>
    <xf numFmtId="42" fontId="0" fillId="0" borderId="1" xfId="0" applyNumberFormat="1" applyBorder="1"/>
    <xf numFmtId="42" fontId="0" fillId="0" borderId="0" xfId="0" applyNumberFormat="1"/>
    <xf numFmtId="42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42" fontId="4" fillId="2" borderId="1" xfId="0" applyNumberFormat="1" applyFont="1" applyFill="1" applyBorder="1"/>
    <xf numFmtId="42" fontId="0" fillId="3" borderId="1" xfId="0" applyNumberFormat="1" applyFill="1" applyBorder="1"/>
    <xf numFmtId="42" fontId="2" fillId="3" borderId="0" xfId="0" applyNumberFormat="1" applyFont="1" applyFill="1"/>
    <xf numFmtId="0" fontId="3" fillId="4" borderId="1" xfId="0" applyFont="1" applyFill="1" applyBorder="1"/>
    <xf numFmtId="42" fontId="3" fillId="4" borderId="1" xfId="1" applyFont="1" applyFill="1" applyBorder="1" applyAlignment="1"/>
    <xf numFmtId="0" fontId="4" fillId="2" borderId="1" xfId="0" applyFont="1" applyFill="1" applyBorder="1" applyAlignment="1">
      <alignment horizontal="left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CDED-7692-7448-8F9E-C653C7ED6954}">
  <dimension ref="A2:I38"/>
  <sheetViews>
    <sheetView topLeftCell="A31" zoomScale="200" zoomScaleNormal="150" workbookViewId="0">
      <selection activeCell="D41" sqref="D41"/>
    </sheetView>
  </sheetViews>
  <sheetFormatPr baseColWidth="10" defaultRowHeight="16" x14ac:dyDescent="0.2"/>
  <cols>
    <col min="1" max="1" width="23.1640625" bestFit="1" customWidth="1"/>
    <col min="2" max="2" width="13.5" bestFit="1" customWidth="1"/>
    <col min="3" max="7" width="13.6640625" bestFit="1" customWidth="1"/>
    <col min="8" max="8" width="23.5" bestFit="1" customWidth="1"/>
    <col min="9" max="9" width="21.6640625" bestFit="1" customWidth="1"/>
  </cols>
  <sheetData>
    <row r="2" spans="1:8" x14ac:dyDescent="0.2">
      <c r="A2" s="1" t="s">
        <v>0</v>
      </c>
      <c r="B2" s="1"/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</row>
    <row r="3" spans="1:8" x14ac:dyDescent="0.2">
      <c r="A3" s="1" t="s">
        <v>1</v>
      </c>
      <c r="B3" s="2">
        <v>0.4</v>
      </c>
      <c r="C3" s="1"/>
      <c r="D3" s="1">
        <v>30000</v>
      </c>
      <c r="E3" s="1">
        <v>30000</v>
      </c>
      <c r="F3" s="1">
        <v>42000</v>
      </c>
      <c r="G3" s="1">
        <v>42000</v>
      </c>
      <c r="H3" s="1">
        <v>42000</v>
      </c>
    </row>
    <row r="4" spans="1:8" x14ac:dyDescent="0.2">
      <c r="A4" s="1" t="s">
        <v>2</v>
      </c>
      <c r="B4" s="1">
        <v>200</v>
      </c>
      <c r="C4" s="1"/>
      <c r="D4" s="1">
        <v>1700</v>
      </c>
      <c r="E4" s="1">
        <v>1900</v>
      </c>
      <c r="F4" s="1">
        <v>1900</v>
      </c>
      <c r="G4" s="1">
        <v>1900</v>
      </c>
      <c r="H4" s="1">
        <v>1900</v>
      </c>
    </row>
    <row r="5" spans="1:8" ht="30" customHeight="1" x14ac:dyDescent="0.2">
      <c r="A5" s="20" t="s">
        <v>3</v>
      </c>
      <c r="B5" s="20"/>
      <c r="C5" s="20"/>
      <c r="D5" s="20"/>
      <c r="E5" s="20"/>
      <c r="F5" s="20"/>
      <c r="G5" s="20"/>
      <c r="H5" s="20"/>
    </row>
    <row r="6" spans="1:8" x14ac:dyDescent="0.2">
      <c r="A6" s="1" t="s">
        <v>4</v>
      </c>
      <c r="B6" s="1"/>
      <c r="C6" s="1"/>
      <c r="D6" s="3">
        <f>D3*D4</f>
        <v>51000000</v>
      </c>
      <c r="E6" s="3">
        <f t="shared" ref="E6:G6" si="0">E3*E4</f>
        <v>57000000</v>
      </c>
      <c r="F6" s="3">
        <f t="shared" si="0"/>
        <v>79800000</v>
      </c>
      <c r="G6" s="3">
        <f t="shared" si="0"/>
        <v>79800000</v>
      </c>
      <c r="H6" s="3">
        <f>H3*H4</f>
        <v>79800000</v>
      </c>
    </row>
    <row r="7" spans="1:8" x14ac:dyDescent="0.2">
      <c r="A7" s="1" t="s">
        <v>5</v>
      </c>
      <c r="B7" s="1"/>
      <c r="C7" s="1"/>
      <c r="D7" s="3"/>
      <c r="E7" s="3"/>
      <c r="F7" s="3"/>
      <c r="G7" s="3"/>
      <c r="H7" s="3">
        <v>128000000</v>
      </c>
    </row>
    <row r="8" spans="1:8" x14ac:dyDescent="0.2">
      <c r="A8" s="4" t="s">
        <v>6</v>
      </c>
      <c r="B8" s="4"/>
      <c r="C8" s="4"/>
      <c r="D8" s="8">
        <f t="shared" ref="D8:H8" si="1">SUM(D6:D7)</f>
        <v>51000000</v>
      </c>
      <c r="E8" s="8">
        <f t="shared" si="1"/>
        <v>57000000</v>
      </c>
      <c r="F8" s="8">
        <f t="shared" si="1"/>
        <v>79800000</v>
      </c>
      <c r="G8" s="8">
        <f t="shared" si="1"/>
        <v>79800000</v>
      </c>
      <c r="H8" s="8">
        <f t="shared" si="1"/>
        <v>207800000</v>
      </c>
    </row>
    <row r="9" spans="1:8" ht="30" customHeight="1" x14ac:dyDescent="0.2">
      <c r="A9" s="20" t="s">
        <v>3</v>
      </c>
      <c r="B9" s="20"/>
      <c r="C9" s="20"/>
      <c r="D9" s="20"/>
      <c r="E9" s="20"/>
      <c r="F9" s="20"/>
      <c r="G9" s="20"/>
      <c r="H9" s="20"/>
    </row>
    <row r="10" spans="1:8" x14ac:dyDescent="0.2">
      <c r="A10" s="1" t="s">
        <v>7</v>
      </c>
      <c r="B10" s="5">
        <v>1500000</v>
      </c>
      <c r="C10" s="3"/>
      <c r="D10" s="3">
        <v>5000000</v>
      </c>
      <c r="E10" s="3">
        <v>5000000</v>
      </c>
      <c r="F10" s="3">
        <v>6500000</v>
      </c>
      <c r="G10" s="3">
        <v>6500000</v>
      </c>
      <c r="H10" s="3">
        <v>6500000</v>
      </c>
    </row>
    <row r="11" spans="1:8" x14ac:dyDescent="0.2">
      <c r="A11" s="1" t="s">
        <v>8</v>
      </c>
      <c r="B11" s="5"/>
      <c r="C11" s="3"/>
      <c r="D11" s="3"/>
      <c r="E11" s="3"/>
      <c r="F11" s="3"/>
      <c r="G11" s="3"/>
      <c r="H11" s="3"/>
    </row>
    <row r="12" spans="1:8" x14ac:dyDescent="0.2">
      <c r="A12" s="1" t="s">
        <v>9</v>
      </c>
      <c r="B12" s="5">
        <v>150</v>
      </c>
      <c r="C12" s="3"/>
      <c r="D12" s="3">
        <f>$B$12*D3</f>
        <v>4500000</v>
      </c>
      <c r="E12" s="3">
        <f t="shared" ref="E12:H12" si="2">$B$12*E3</f>
        <v>4500000</v>
      </c>
      <c r="F12" s="3">
        <f t="shared" si="2"/>
        <v>6300000</v>
      </c>
      <c r="G12" s="3">
        <f t="shared" si="2"/>
        <v>6300000</v>
      </c>
      <c r="H12" s="3">
        <f t="shared" si="2"/>
        <v>6300000</v>
      </c>
    </row>
    <row r="13" spans="1:8" x14ac:dyDescent="0.2">
      <c r="A13" s="1" t="s">
        <v>10</v>
      </c>
      <c r="B13" s="5">
        <v>200</v>
      </c>
      <c r="C13" s="3"/>
      <c r="D13" s="3">
        <f>D3*$B$13*IF(D3&gt;40000,90%,100%)</f>
        <v>6000000</v>
      </c>
      <c r="E13" s="3">
        <f t="shared" ref="E13:H13" si="3">E3*$B$13*IF(E3&gt;40000,90%,100%)</f>
        <v>6000000</v>
      </c>
      <c r="F13" s="3">
        <f t="shared" si="3"/>
        <v>7560000</v>
      </c>
      <c r="G13" s="3">
        <f t="shared" si="3"/>
        <v>7560000</v>
      </c>
      <c r="H13" s="3">
        <f t="shared" si="3"/>
        <v>7560000</v>
      </c>
    </row>
    <row r="14" spans="1:8" x14ac:dyDescent="0.2">
      <c r="A14" s="1" t="s">
        <v>11</v>
      </c>
      <c r="B14" s="5">
        <v>80</v>
      </c>
      <c r="C14" s="3"/>
      <c r="D14" s="3">
        <f>$B$14*D3</f>
        <v>2400000</v>
      </c>
      <c r="E14" s="3">
        <f t="shared" ref="E14:H14" si="4">$B$14*E3</f>
        <v>2400000</v>
      </c>
      <c r="F14" s="3">
        <f t="shared" si="4"/>
        <v>3360000</v>
      </c>
      <c r="G14" s="3">
        <f t="shared" si="4"/>
        <v>3360000</v>
      </c>
      <c r="H14" s="3">
        <f t="shared" si="4"/>
        <v>3360000</v>
      </c>
    </row>
    <row r="15" spans="1:8" x14ac:dyDescent="0.2">
      <c r="A15" s="1" t="s">
        <v>12</v>
      </c>
      <c r="B15" s="5">
        <v>1500000</v>
      </c>
      <c r="C15" s="3"/>
      <c r="D15" s="3">
        <v>1500000</v>
      </c>
      <c r="E15" s="3">
        <v>1500000</v>
      </c>
      <c r="F15" s="3">
        <v>1500000</v>
      </c>
      <c r="G15" s="3">
        <v>1500000</v>
      </c>
      <c r="H15" s="3">
        <v>1500000</v>
      </c>
    </row>
    <row r="16" spans="1:8" x14ac:dyDescent="0.2">
      <c r="A16" s="1" t="s">
        <v>13</v>
      </c>
      <c r="B16" s="6">
        <v>0.03</v>
      </c>
      <c r="C16" s="3"/>
      <c r="D16" s="3">
        <f>$B$16*D6</f>
        <v>1530000</v>
      </c>
      <c r="E16" s="3">
        <f t="shared" ref="E16:H16" si="5">$B$16*E6</f>
        <v>1710000</v>
      </c>
      <c r="F16" s="3">
        <f t="shared" si="5"/>
        <v>2394000</v>
      </c>
      <c r="G16" s="3">
        <f t="shared" si="5"/>
        <v>2394000</v>
      </c>
      <c r="H16" s="3">
        <f t="shared" si="5"/>
        <v>2394000</v>
      </c>
    </row>
    <row r="17" spans="1:9" x14ac:dyDescent="0.2">
      <c r="A17" s="1" t="s">
        <v>14</v>
      </c>
      <c r="B17" s="5"/>
      <c r="C17" s="3"/>
      <c r="D17" s="3">
        <v>1200000</v>
      </c>
      <c r="E17" s="3">
        <v>1200000</v>
      </c>
      <c r="F17" s="3">
        <v>1500000</v>
      </c>
      <c r="G17" s="3">
        <v>1500000</v>
      </c>
      <c r="H17" s="3">
        <v>1500000</v>
      </c>
    </row>
    <row r="18" spans="1:9" x14ac:dyDescent="0.2">
      <c r="A18" s="4" t="s">
        <v>15</v>
      </c>
      <c r="B18" s="7"/>
      <c r="C18" s="8"/>
      <c r="D18" s="8">
        <f t="shared" ref="D18" si="6">SUM(D10:D17)</f>
        <v>22130000</v>
      </c>
      <c r="E18" s="8">
        <f t="shared" ref="E18" si="7">SUM(E10:E17)</f>
        <v>22310000</v>
      </c>
      <c r="F18" s="8">
        <f t="shared" ref="F18" si="8">SUM(F10:F17)</f>
        <v>29114000</v>
      </c>
      <c r="G18" s="8">
        <f t="shared" ref="G18" si="9">SUM(G10:G17)</f>
        <v>29114000</v>
      </c>
      <c r="H18" s="8">
        <f t="shared" ref="H18" si="10">SUM(H10:H17)</f>
        <v>29114000</v>
      </c>
    </row>
    <row r="19" spans="1:9" ht="30" customHeight="1" x14ac:dyDescent="0.2">
      <c r="A19" s="20" t="s">
        <v>16</v>
      </c>
      <c r="B19" s="20"/>
      <c r="C19" s="20"/>
      <c r="D19" s="20"/>
      <c r="E19" s="20"/>
      <c r="F19" s="20"/>
      <c r="G19" s="20"/>
      <c r="H19" s="20"/>
      <c r="I19" s="14" t="s">
        <v>30</v>
      </c>
    </row>
    <row r="20" spans="1:9" x14ac:dyDescent="0.2">
      <c r="A20" s="1" t="s">
        <v>17</v>
      </c>
      <c r="B20" s="1">
        <v>10</v>
      </c>
      <c r="C20" s="1"/>
      <c r="D20" s="3">
        <f>$C$32/$B$20</f>
        <v>3000000</v>
      </c>
      <c r="E20" s="3">
        <f>$C$32/$B$20</f>
        <v>3000000</v>
      </c>
      <c r="F20" s="3">
        <f>$C$32/$B$20</f>
        <v>3000000</v>
      </c>
      <c r="G20" s="3">
        <f>$C$32/$B$20</f>
        <v>3000000</v>
      </c>
      <c r="H20" s="3">
        <f>$C$32/$B$20</f>
        <v>3000000</v>
      </c>
      <c r="I20" s="12">
        <f>SUM(D20:H20)</f>
        <v>15000000</v>
      </c>
    </row>
    <row r="21" spans="1:9" x14ac:dyDescent="0.2">
      <c r="A21" s="1" t="s">
        <v>18</v>
      </c>
      <c r="B21" s="2">
        <v>0.1</v>
      </c>
      <c r="C21" s="1"/>
      <c r="D21" s="3"/>
      <c r="E21" s="3"/>
      <c r="F21" s="3">
        <f>$E$33*$B$21</f>
        <v>3000000</v>
      </c>
      <c r="G21" s="3">
        <f>$E$33*$B$21</f>
        <v>3000000</v>
      </c>
      <c r="H21" s="3">
        <f>$E$33*$B$21</f>
        <v>3000000</v>
      </c>
      <c r="I21" s="12">
        <f t="shared" ref="I21:I24" si="11">SUM(D21:H21)</f>
        <v>9000000</v>
      </c>
    </row>
    <row r="22" spans="1:9" x14ac:dyDescent="0.2">
      <c r="A22" s="1" t="s">
        <v>21</v>
      </c>
      <c r="B22" s="5">
        <v>5</v>
      </c>
      <c r="C22" s="3"/>
      <c r="D22" s="3">
        <f>$C$34/$B$22</f>
        <v>10000000</v>
      </c>
      <c r="E22" s="3">
        <f>$C$34/$B$22</f>
        <v>10000000</v>
      </c>
      <c r="F22" s="3">
        <f>$C$34/$B$22</f>
        <v>10000000</v>
      </c>
      <c r="G22" s="3">
        <f>$C$34/$B$22</f>
        <v>10000000</v>
      </c>
      <c r="H22" s="3">
        <f>$C$34/$B$22</f>
        <v>10000000</v>
      </c>
      <c r="I22" s="12">
        <f t="shared" si="11"/>
        <v>50000000</v>
      </c>
    </row>
    <row r="23" spans="1:9" x14ac:dyDescent="0.2">
      <c r="A23" s="1" t="s">
        <v>22</v>
      </c>
      <c r="B23" s="6">
        <v>0.2</v>
      </c>
      <c r="C23" s="1"/>
      <c r="D23" s="1"/>
      <c r="E23" s="3"/>
      <c r="F23" s="11">
        <f>$E$35*$B$23</f>
        <v>10000000</v>
      </c>
      <c r="G23" s="11">
        <f>$E$35*$B$23</f>
        <v>10000000</v>
      </c>
      <c r="H23" s="11">
        <f>$E$35*$B$23</f>
        <v>10000000</v>
      </c>
      <c r="I23" s="12">
        <f t="shared" si="11"/>
        <v>30000000</v>
      </c>
    </row>
    <row r="24" spans="1:9" x14ac:dyDescent="0.2">
      <c r="A24" s="4" t="s">
        <v>19</v>
      </c>
      <c r="B24" s="4"/>
      <c r="C24" s="4"/>
      <c r="D24" s="8">
        <f>SUM(D20:D23)</f>
        <v>13000000</v>
      </c>
      <c r="E24" s="8">
        <f t="shared" ref="E24:H24" si="12">SUM(E20:E23)</f>
        <v>13000000</v>
      </c>
      <c r="F24" s="8">
        <f t="shared" si="12"/>
        <v>26000000</v>
      </c>
      <c r="G24" s="8">
        <f t="shared" si="12"/>
        <v>26000000</v>
      </c>
      <c r="H24" s="8">
        <f t="shared" si="12"/>
        <v>26000000</v>
      </c>
      <c r="I24" s="13">
        <f t="shared" si="11"/>
        <v>104000000</v>
      </c>
    </row>
    <row r="25" spans="1:9" x14ac:dyDescent="0.2">
      <c r="A25" s="1" t="s">
        <v>26</v>
      </c>
      <c r="B25" s="1"/>
      <c r="C25" s="1"/>
      <c r="D25" s="1"/>
      <c r="E25" s="1"/>
      <c r="F25" s="1"/>
      <c r="G25" s="1"/>
      <c r="H25" s="16">
        <f>I37</f>
        <v>76000000</v>
      </c>
    </row>
    <row r="26" spans="1:9" x14ac:dyDescent="0.2">
      <c r="A26" s="1" t="s">
        <v>27</v>
      </c>
      <c r="B26" s="1"/>
      <c r="C26" s="1"/>
      <c r="D26" s="11">
        <f>D8-D18-D24-D25</f>
        <v>15870000</v>
      </c>
      <c r="E26" s="11">
        <f t="shared" ref="E26:H26" si="13">E8-E18-E24-E25</f>
        <v>21690000</v>
      </c>
      <c r="F26" s="11">
        <f t="shared" si="13"/>
        <v>24686000</v>
      </c>
      <c r="G26" s="11">
        <f t="shared" si="13"/>
        <v>24686000</v>
      </c>
      <c r="H26" s="11">
        <f t="shared" si="13"/>
        <v>76686000</v>
      </c>
    </row>
    <row r="27" spans="1:9" x14ac:dyDescent="0.2">
      <c r="A27" s="1" t="s">
        <v>28</v>
      </c>
      <c r="B27" s="2">
        <v>0.33</v>
      </c>
      <c r="C27" s="1"/>
      <c r="D27" s="11">
        <f>D26*$B$27</f>
        <v>5237100</v>
      </c>
      <c r="E27" s="11">
        <f t="shared" ref="E27:H27" si="14">E26*$B$27</f>
        <v>7157700</v>
      </c>
      <c r="F27" s="11">
        <f t="shared" si="14"/>
        <v>8146380</v>
      </c>
      <c r="G27" s="11">
        <f t="shared" si="14"/>
        <v>8146380</v>
      </c>
      <c r="H27" s="11">
        <f t="shared" si="14"/>
        <v>25306380</v>
      </c>
    </row>
    <row r="28" spans="1:9" x14ac:dyDescent="0.2">
      <c r="A28" s="10" t="s">
        <v>29</v>
      </c>
      <c r="B28" s="10"/>
      <c r="C28" s="10"/>
      <c r="D28" s="15">
        <f>D26-D27</f>
        <v>10632900</v>
      </c>
      <c r="E28" s="15">
        <f t="shared" ref="E28:H28" si="15">E26-E27</f>
        <v>14532300</v>
      </c>
      <c r="F28" s="15">
        <f t="shared" si="15"/>
        <v>16539620</v>
      </c>
      <c r="G28" s="15">
        <f t="shared" si="15"/>
        <v>16539620</v>
      </c>
      <c r="H28" s="15">
        <f t="shared" si="15"/>
        <v>51379620</v>
      </c>
    </row>
    <row r="29" spans="1:9" x14ac:dyDescent="0.2">
      <c r="A29" s="1" t="s">
        <v>26</v>
      </c>
      <c r="B29" s="1"/>
      <c r="C29" s="1"/>
      <c r="D29" s="1"/>
      <c r="E29" s="1"/>
      <c r="F29" s="1"/>
      <c r="G29" s="1"/>
      <c r="H29" s="16">
        <f>I37</f>
        <v>76000000</v>
      </c>
    </row>
    <row r="30" spans="1:9" x14ac:dyDescent="0.2">
      <c r="A30" s="1" t="s">
        <v>16</v>
      </c>
      <c r="B30" s="1"/>
      <c r="C30" s="1"/>
      <c r="D30" s="11">
        <f>D24</f>
        <v>13000000</v>
      </c>
      <c r="E30" s="11">
        <f t="shared" ref="E30:H30" si="16">E24</f>
        <v>13000000</v>
      </c>
      <c r="F30" s="11">
        <f t="shared" si="16"/>
        <v>26000000</v>
      </c>
      <c r="G30" s="11">
        <f t="shared" si="16"/>
        <v>26000000</v>
      </c>
      <c r="H30" s="11">
        <f t="shared" si="16"/>
        <v>26000000</v>
      </c>
    </row>
    <row r="31" spans="1:9" ht="30" customHeight="1" x14ac:dyDescent="0.2">
      <c r="A31" s="20" t="s">
        <v>20</v>
      </c>
      <c r="B31" s="20"/>
      <c r="C31" s="20"/>
      <c r="D31" s="20"/>
      <c r="E31" s="20"/>
      <c r="F31" s="20"/>
      <c r="G31" s="20"/>
      <c r="H31" s="20"/>
      <c r="I31" s="14" t="s">
        <v>31</v>
      </c>
    </row>
    <row r="32" spans="1:9" x14ac:dyDescent="0.2">
      <c r="A32" s="1" t="s">
        <v>17</v>
      </c>
      <c r="B32" s="3">
        <v>30000000</v>
      </c>
      <c r="C32" s="3">
        <v>30000000</v>
      </c>
      <c r="D32" s="1"/>
      <c r="E32" s="1"/>
      <c r="F32" s="1"/>
      <c r="G32" s="1"/>
      <c r="H32" s="1"/>
      <c r="I32" s="12">
        <f>C32-I20</f>
        <v>15000000</v>
      </c>
    </row>
    <row r="33" spans="1:9" x14ac:dyDescent="0.2">
      <c r="A33" s="1" t="s">
        <v>18</v>
      </c>
      <c r="B33" s="3">
        <v>30000000</v>
      </c>
      <c r="C33" s="1"/>
      <c r="D33" s="1"/>
      <c r="E33" s="3">
        <v>30000000</v>
      </c>
      <c r="F33" s="1"/>
      <c r="G33" s="1"/>
      <c r="H33" s="1"/>
      <c r="I33" s="12">
        <f>E33-I21</f>
        <v>21000000</v>
      </c>
    </row>
    <row r="34" spans="1:9" x14ac:dyDescent="0.2">
      <c r="A34" s="1" t="s">
        <v>21</v>
      </c>
      <c r="B34" s="3">
        <v>50000000</v>
      </c>
      <c r="C34" s="3">
        <v>50000000</v>
      </c>
      <c r="D34" s="1"/>
      <c r="E34" s="1"/>
      <c r="F34" s="1"/>
      <c r="G34" s="1"/>
      <c r="H34" s="1"/>
      <c r="I34" s="12">
        <f>C34-I22</f>
        <v>0</v>
      </c>
    </row>
    <row r="35" spans="1:9" x14ac:dyDescent="0.2">
      <c r="A35" s="1" t="s">
        <v>22</v>
      </c>
      <c r="B35" s="3">
        <v>50000000</v>
      </c>
      <c r="C35" s="1"/>
      <c r="D35" s="1"/>
      <c r="E35" s="3">
        <v>50000000</v>
      </c>
      <c r="F35" s="1"/>
      <c r="G35" s="1"/>
      <c r="H35" s="1"/>
      <c r="I35" s="12">
        <f>E35-I23</f>
        <v>20000000</v>
      </c>
    </row>
    <row r="36" spans="1:9" x14ac:dyDescent="0.2">
      <c r="A36" s="1" t="s">
        <v>23</v>
      </c>
      <c r="B36" s="3">
        <v>20000000</v>
      </c>
      <c r="C36" s="3">
        <v>20000000</v>
      </c>
      <c r="D36" s="1"/>
      <c r="E36" s="1"/>
      <c r="F36" s="1"/>
      <c r="G36" s="1"/>
      <c r="H36" s="1"/>
      <c r="I36" s="12">
        <f>C36</f>
        <v>20000000</v>
      </c>
    </row>
    <row r="37" spans="1:9" x14ac:dyDescent="0.2">
      <c r="A37" s="4" t="s">
        <v>24</v>
      </c>
      <c r="B37" s="4"/>
      <c r="C37" s="9">
        <f>SUM(C32:C36)</f>
        <v>100000000</v>
      </c>
      <c r="D37" s="9">
        <f t="shared" ref="D37:H37" si="17">SUM(D32:D36)</f>
        <v>0</v>
      </c>
      <c r="E37" s="9">
        <f t="shared" si="17"/>
        <v>80000000</v>
      </c>
      <c r="F37" s="9">
        <f t="shared" si="17"/>
        <v>0</v>
      </c>
      <c r="G37" s="9">
        <f t="shared" si="17"/>
        <v>0</v>
      </c>
      <c r="H37" s="9">
        <f t="shared" si="17"/>
        <v>0</v>
      </c>
      <c r="I37" s="17">
        <f>SUM(I32:I36)</f>
        <v>76000000</v>
      </c>
    </row>
    <row r="38" spans="1:9" x14ac:dyDescent="0.2">
      <c r="A38" s="18" t="s">
        <v>25</v>
      </c>
      <c r="B38" s="18"/>
      <c r="C38" s="19">
        <f>C28+C29+C30-C37</f>
        <v>-100000000</v>
      </c>
      <c r="D38" s="19">
        <f>D28+D29+D30-D37</f>
        <v>23632900</v>
      </c>
      <c r="E38" s="19">
        <f t="shared" ref="E38:H38" si="18">E28+E29+E30-E37</f>
        <v>-52467700</v>
      </c>
      <c r="F38" s="19">
        <f t="shared" si="18"/>
        <v>42539620</v>
      </c>
      <c r="G38" s="19">
        <f t="shared" si="18"/>
        <v>42539620</v>
      </c>
      <c r="H38" s="19">
        <f t="shared" si="18"/>
        <v>153379620</v>
      </c>
    </row>
  </sheetData>
  <mergeCells count="4">
    <mergeCell ref="A5:H5"/>
    <mergeCell ref="A9:H9"/>
    <mergeCell ref="A19:H19"/>
    <mergeCell ref="A31:H31"/>
  </mergeCells>
  <phoneticPr fontId="7" type="noConversion"/>
  <pageMargins left="0.7" right="0.7" top="0.75" bottom="0.75" header="0.3" footer="0.3"/>
  <ignoredErrors>
    <ignoredError sqref="I33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251E8-66D5-3D4B-9E50-31963556F2B3}">
  <dimension ref="A2:I40"/>
  <sheetViews>
    <sheetView tabSelected="1" zoomScale="134" zoomScaleNormal="150" workbookViewId="0">
      <selection activeCell="D30" sqref="D30"/>
    </sheetView>
  </sheetViews>
  <sheetFormatPr baseColWidth="10" defaultRowHeight="16" x14ac:dyDescent="0.2"/>
  <cols>
    <col min="1" max="1" width="23.1640625" bestFit="1" customWidth="1"/>
    <col min="2" max="2" width="13.5" bestFit="1" customWidth="1"/>
    <col min="3" max="7" width="13.6640625" bestFit="1" customWidth="1"/>
    <col min="8" max="8" width="23.5" bestFit="1" customWidth="1"/>
    <col min="9" max="9" width="21.6640625" bestFit="1" customWidth="1"/>
  </cols>
  <sheetData>
    <row r="2" spans="1:8" x14ac:dyDescent="0.2">
      <c r="A2" s="1" t="s">
        <v>0</v>
      </c>
      <c r="B2" s="1"/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</row>
    <row r="3" spans="1:8" x14ac:dyDescent="0.2">
      <c r="A3" s="1" t="s">
        <v>1</v>
      </c>
      <c r="B3" s="2">
        <v>0.4</v>
      </c>
      <c r="C3" s="1"/>
      <c r="D3" s="1">
        <v>30000</v>
      </c>
      <c r="E3" s="1">
        <v>30000</v>
      </c>
      <c r="F3" s="1">
        <v>42000</v>
      </c>
      <c r="G3" s="1">
        <v>42000</v>
      </c>
      <c r="H3" s="1">
        <v>42000</v>
      </c>
    </row>
    <row r="4" spans="1:8" x14ac:dyDescent="0.2">
      <c r="A4" s="1" t="s">
        <v>2</v>
      </c>
      <c r="B4" s="1">
        <v>200</v>
      </c>
      <c r="C4" s="1"/>
      <c r="D4" s="1">
        <v>1700</v>
      </c>
      <c r="E4" s="1">
        <v>1900</v>
      </c>
      <c r="F4" s="1">
        <v>1900</v>
      </c>
      <c r="G4" s="1">
        <v>1900</v>
      </c>
      <c r="H4" s="1">
        <v>1900</v>
      </c>
    </row>
    <row r="5" spans="1:8" ht="30" customHeight="1" x14ac:dyDescent="0.2">
      <c r="A5" s="20" t="s">
        <v>3</v>
      </c>
      <c r="B5" s="20"/>
      <c r="C5" s="20"/>
      <c r="D5" s="20"/>
      <c r="E5" s="20"/>
      <c r="F5" s="20"/>
      <c r="G5" s="20"/>
      <c r="H5" s="20"/>
    </row>
    <row r="6" spans="1:8" x14ac:dyDescent="0.2">
      <c r="A6" s="1" t="s">
        <v>4</v>
      </c>
      <c r="B6" s="1"/>
      <c r="C6" s="1"/>
      <c r="D6" s="3">
        <f>D3*D4</f>
        <v>51000000</v>
      </c>
      <c r="E6" s="3">
        <f t="shared" ref="E6:G6" si="0">E3*E4</f>
        <v>57000000</v>
      </c>
      <c r="F6" s="3">
        <f t="shared" si="0"/>
        <v>79800000</v>
      </c>
      <c r="G6" s="3">
        <f t="shared" si="0"/>
        <v>79800000</v>
      </c>
      <c r="H6" s="3">
        <f>H3*H4</f>
        <v>79800000</v>
      </c>
    </row>
    <row r="7" spans="1:8" x14ac:dyDescent="0.2">
      <c r="A7" s="1" t="s">
        <v>5</v>
      </c>
      <c r="B7" s="1"/>
      <c r="C7" s="1"/>
      <c r="D7" s="3"/>
      <c r="E7" s="3"/>
      <c r="F7" s="3"/>
      <c r="G7" s="3"/>
      <c r="H7" s="3">
        <v>128000000</v>
      </c>
    </row>
    <row r="8" spans="1:8" x14ac:dyDescent="0.2">
      <c r="A8" s="4" t="s">
        <v>6</v>
      </c>
      <c r="B8" s="4"/>
      <c r="C8" s="4"/>
      <c r="D8" s="8">
        <f t="shared" ref="D8:H8" si="1">SUM(D6:D7)</f>
        <v>51000000</v>
      </c>
      <c r="E8" s="8">
        <f t="shared" si="1"/>
        <v>57000000</v>
      </c>
      <c r="F8" s="8">
        <f t="shared" si="1"/>
        <v>79800000</v>
      </c>
      <c r="G8" s="8">
        <f t="shared" si="1"/>
        <v>79800000</v>
      </c>
      <c r="H8" s="8">
        <f t="shared" si="1"/>
        <v>207800000</v>
      </c>
    </row>
    <row r="9" spans="1:8" ht="30" customHeight="1" x14ac:dyDescent="0.2">
      <c r="A9" s="20" t="s">
        <v>3</v>
      </c>
      <c r="B9" s="20"/>
      <c r="C9" s="20"/>
      <c r="D9" s="20"/>
      <c r="E9" s="20"/>
      <c r="F9" s="20"/>
      <c r="G9" s="20"/>
      <c r="H9" s="20"/>
    </row>
    <row r="10" spans="1:8" x14ac:dyDescent="0.2">
      <c r="A10" s="1" t="s">
        <v>7</v>
      </c>
      <c r="B10" s="5">
        <v>1500000</v>
      </c>
      <c r="C10" s="3"/>
      <c r="D10" s="3">
        <v>5000000</v>
      </c>
      <c r="E10" s="3">
        <v>5000000</v>
      </c>
      <c r="F10" s="3">
        <v>6500000</v>
      </c>
      <c r="G10" s="3">
        <v>6500000</v>
      </c>
      <c r="H10" s="3">
        <v>6500000</v>
      </c>
    </row>
    <row r="11" spans="1:8" x14ac:dyDescent="0.2">
      <c r="A11" s="1" t="s">
        <v>8</v>
      </c>
      <c r="B11" s="5"/>
      <c r="C11" s="3"/>
      <c r="D11" s="3"/>
      <c r="E11" s="3"/>
      <c r="F11" s="3"/>
      <c r="G11" s="3"/>
      <c r="H11" s="3"/>
    </row>
    <row r="12" spans="1:8" x14ac:dyDescent="0.2">
      <c r="A12" s="1" t="s">
        <v>9</v>
      </c>
      <c r="B12" s="5">
        <v>150</v>
      </c>
      <c r="C12" s="3"/>
      <c r="D12" s="3">
        <f>$B$12*D3</f>
        <v>4500000</v>
      </c>
      <c r="E12" s="3">
        <f t="shared" ref="E12:H12" si="2">$B$12*E3</f>
        <v>4500000</v>
      </c>
      <c r="F12" s="3">
        <f t="shared" si="2"/>
        <v>6300000</v>
      </c>
      <c r="G12" s="3">
        <f t="shared" si="2"/>
        <v>6300000</v>
      </c>
      <c r="H12" s="3">
        <f t="shared" si="2"/>
        <v>6300000</v>
      </c>
    </row>
    <row r="13" spans="1:8" x14ac:dyDescent="0.2">
      <c r="A13" s="1" t="s">
        <v>10</v>
      </c>
      <c r="B13" s="5">
        <v>200</v>
      </c>
      <c r="C13" s="3"/>
      <c r="D13" s="3">
        <f>D3*$B$13*IF(D3&gt;40000,90%,100%)</f>
        <v>6000000</v>
      </c>
      <c r="E13" s="3">
        <f t="shared" ref="E13:H13" si="3">E3*$B$13*IF(E3&gt;40000,90%,100%)</f>
        <v>6000000</v>
      </c>
      <c r="F13" s="3">
        <f t="shared" si="3"/>
        <v>7560000</v>
      </c>
      <c r="G13" s="3">
        <f t="shared" si="3"/>
        <v>7560000</v>
      </c>
      <c r="H13" s="3">
        <f t="shared" si="3"/>
        <v>7560000</v>
      </c>
    </row>
    <row r="14" spans="1:8" x14ac:dyDescent="0.2">
      <c r="A14" s="1" t="s">
        <v>11</v>
      </c>
      <c r="B14" s="5">
        <v>80</v>
      </c>
      <c r="C14" s="3"/>
      <c r="D14" s="3">
        <f>$B$14*D3</f>
        <v>2400000</v>
      </c>
      <c r="E14" s="3">
        <f t="shared" ref="E14:H14" si="4">$B$14*E3</f>
        <v>2400000</v>
      </c>
      <c r="F14" s="3">
        <f t="shared" si="4"/>
        <v>3360000</v>
      </c>
      <c r="G14" s="3">
        <f t="shared" si="4"/>
        <v>3360000</v>
      </c>
      <c r="H14" s="3">
        <f t="shared" si="4"/>
        <v>3360000</v>
      </c>
    </row>
    <row r="15" spans="1:8" x14ac:dyDescent="0.2">
      <c r="A15" s="1" t="s">
        <v>12</v>
      </c>
      <c r="B15" s="5">
        <v>1500000</v>
      </c>
      <c r="C15" s="3"/>
      <c r="D15" s="3">
        <v>1500000</v>
      </c>
      <c r="E15" s="3">
        <v>1500000</v>
      </c>
      <c r="F15" s="3">
        <v>1500000</v>
      </c>
      <c r="G15" s="3">
        <v>1500000</v>
      </c>
      <c r="H15" s="3">
        <v>1500000</v>
      </c>
    </row>
    <row r="16" spans="1:8" x14ac:dyDescent="0.2">
      <c r="A16" s="1" t="s">
        <v>13</v>
      </c>
      <c r="B16" s="6">
        <v>0.03</v>
      </c>
      <c r="C16" s="3"/>
      <c r="D16" s="3">
        <f>$B$16*D6</f>
        <v>1530000</v>
      </c>
      <c r="E16" s="3">
        <f t="shared" ref="E16:H16" si="5">$B$16*E6</f>
        <v>1710000</v>
      </c>
      <c r="F16" s="3">
        <f t="shared" si="5"/>
        <v>2394000</v>
      </c>
      <c r="G16" s="3">
        <f t="shared" si="5"/>
        <v>2394000</v>
      </c>
      <c r="H16" s="3">
        <f t="shared" si="5"/>
        <v>2394000</v>
      </c>
    </row>
    <row r="17" spans="1:9" x14ac:dyDescent="0.2">
      <c r="A17" s="1" t="s">
        <v>14</v>
      </c>
      <c r="B17" s="5"/>
      <c r="C17" s="3"/>
      <c r="D17" s="3">
        <v>1200000</v>
      </c>
      <c r="E17" s="3">
        <v>1200000</v>
      </c>
      <c r="F17" s="3">
        <v>1500000</v>
      </c>
      <c r="G17" s="3">
        <v>1500000</v>
      </c>
      <c r="H17" s="3">
        <v>1500000</v>
      </c>
    </row>
    <row r="18" spans="1:9" x14ac:dyDescent="0.2">
      <c r="A18" s="4" t="s">
        <v>15</v>
      </c>
      <c r="B18" s="7"/>
      <c r="C18" s="8"/>
      <c r="D18" s="8">
        <f t="shared" ref="D18" si="6">SUM(D10:D17)</f>
        <v>22130000</v>
      </c>
      <c r="E18" s="8">
        <f t="shared" ref="E18:H18" si="7">SUM(E10:E17)</f>
        <v>22310000</v>
      </c>
      <c r="F18" s="8">
        <f t="shared" si="7"/>
        <v>29114000</v>
      </c>
      <c r="G18" s="8">
        <f t="shared" si="7"/>
        <v>29114000</v>
      </c>
      <c r="H18" s="8">
        <f t="shared" si="7"/>
        <v>29114000</v>
      </c>
    </row>
    <row r="19" spans="1:9" ht="30" customHeight="1" x14ac:dyDescent="0.2">
      <c r="A19" s="20" t="s">
        <v>16</v>
      </c>
      <c r="B19" s="20"/>
      <c r="C19" s="20"/>
      <c r="D19" s="20"/>
      <c r="E19" s="20"/>
      <c r="F19" s="20"/>
      <c r="G19" s="20"/>
      <c r="H19" s="20"/>
      <c r="I19" s="14" t="s">
        <v>30</v>
      </c>
    </row>
    <row r="20" spans="1:9" x14ac:dyDescent="0.2">
      <c r="A20" s="1" t="s">
        <v>17</v>
      </c>
      <c r="B20" s="1">
        <v>10</v>
      </c>
      <c r="C20" s="1"/>
      <c r="D20" s="3">
        <f>$C$34/$B$20</f>
        <v>3000000</v>
      </c>
      <c r="E20" s="3">
        <f>$C$34/$B$20</f>
        <v>3000000</v>
      </c>
      <c r="F20" s="3">
        <f>$C$34/$B$20</f>
        <v>3000000</v>
      </c>
      <c r="G20" s="3">
        <f>$C$34/$B$20</f>
        <v>3000000</v>
      </c>
      <c r="H20" s="3">
        <f>$C$34/$B$20</f>
        <v>3000000</v>
      </c>
      <c r="I20" s="12">
        <f>SUM(D20:H20)</f>
        <v>15000000</v>
      </c>
    </row>
    <row r="21" spans="1:9" x14ac:dyDescent="0.2">
      <c r="A21" s="1" t="s">
        <v>18</v>
      </c>
      <c r="B21" s="2">
        <v>0.1</v>
      </c>
      <c r="C21" s="1"/>
      <c r="D21" s="3"/>
      <c r="E21" s="3"/>
      <c r="F21" s="3">
        <f>$E$35*$B$21</f>
        <v>3000000</v>
      </c>
      <c r="G21" s="3">
        <f>$E$35*$B$21</f>
        <v>3000000</v>
      </c>
      <c r="H21" s="3">
        <f>$E$35*$B$21</f>
        <v>3000000</v>
      </c>
      <c r="I21" s="12">
        <f t="shared" ref="I21:I24" si="8">SUM(D21:H21)</f>
        <v>9000000</v>
      </c>
    </row>
    <row r="22" spans="1:9" x14ac:dyDescent="0.2">
      <c r="A22" s="1" t="s">
        <v>21</v>
      </c>
      <c r="B22" s="5">
        <v>5</v>
      </c>
      <c r="C22" s="3"/>
      <c r="D22" s="3">
        <f>$C$36/$B$22</f>
        <v>10000000</v>
      </c>
      <c r="E22" s="3">
        <f>$C$36/$B$22</f>
        <v>10000000</v>
      </c>
      <c r="F22" s="3">
        <f>$C$36/$B$22</f>
        <v>10000000</v>
      </c>
      <c r="G22" s="3">
        <f>$C$36/$B$22</f>
        <v>10000000</v>
      </c>
      <c r="H22" s="3">
        <f>$C$36/$B$22</f>
        <v>10000000</v>
      </c>
      <c r="I22" s="12">
        <f t="shared" si="8"/>
        <v>50000000</v>
      </c>
    </row>
    <row r="23" spans="1:9" x14ac:dyDescent="0.2">
      <c r="A23" s="1" t="s">
        <v>22</v>
      </c>
      <c r="B23" s="6">
        <v>0.2</v>
      </c>
      <c r="C23" s="1"/>
      <c r="D23" s="1"/>
      <c r="E23" s="3"/>
      <c r="F23" s="11">
        <f>$E$37*$B$23</f>
        <v>10000000</v>
      </c>
      <c r="G23" s="11">
        <f>$E$37*$B$23</f>
        <v>10000000</v>
      </c>
      <c r="H23" s="11">
        <f>$E$37*$B$23</f>
        <v>10000000</v>
      </c>
      <c r="I23" s="12">
        <f t="shared" si="8"/>
        <v>30000000</v>
      </c>
    </row>
    <row r="24" spans="1:9" x14ac:dyDescent="0.2">
      <c r="A24" s="4" t="s">
        <v>19</v>
      </c>
      <c r="B24" s="4"/>
      <c r="C24" s="4"/>
      <c r="D24" s="8">
        <f>SUM(D20:D23)</f>
        <v>13000000</v>
      </c>
      <c r="E24" s="8">
        <f t="shared" ref="E24:H24" si="9">SUM(E20:E23)</f>
        <v>13000000</v>
      </c>
      <c r="F24" s="8">
        <f t="shared" si="9"/>
        <v>26000000</v>
      </c>
      <c r="G24" s="8">
        <f t="shared" si="9"/>
        <v>26000000</v>
      </c>
      <c r="H24" s="8">
        <f t="shared" si="9"/>
        <v>26000000</v>
      </c>
      <c r="I24" s="13">
        <f t="shared" si="8"/>
        <v>104000000</v>
      </c>
    </row>
    <row r="25" spans="1:9" x14ac:dyDescent="0.2">
      <c r="A25" s="1" t="s">
        <v>26</v>
      </c>
      <c r="B25" s="1"/>
      <c r="C25" s="1"/>
      <c r="D25" s="1"/>
      <c r="E25" s="1"/>
      <c r="F25" s="1"/>
      <c r="G25" s="1"/>
      <c r="H25" s="16">
        <f>I39</f>
        <v>76000000</v>
      </c>
    </row>
    <row r="26" spans="1:9" x14ac:dyDescent="0.2">
      <c r="A26" s="4" t="s">
        <v>33</v>
      </c>
      <c r="B26" s="1"/>
      <c r="C26" s="1"/>
      <c r="D26" s="11">
        <f>D8-D18-D24-D25</f>
        <v>15870000</v>
      </c>
      <c r="E26" s="11">
        <f>E8-E18-E24-E25</f>
        <v>21690000</v>
      </c>
      <c r="F26" s="11">
        <f>F8-F18-F24-F25</f>
        <v>24686000</v>
      </c>
      <c r="G26" s="11">
        <f>G8-G18-G24-G25</f>
        <v>24686000</v>
      </c>
      <c r="H26" s="11">
        <f>H8-H18-H24-H25</f>
        <v>76686000</v>
      </c>
    </row>
    <row r="27" spans="1:9" x14ac:dyDescent="0.2">
      <c r="A27" s="1" t="s">
        <v>32</v>
      </c>
      <c r="B27" s="1"/>
      <c r="C27" s="1"/>
      <c r="D27" s="11"/>
      <c r="E27" s="11"/>
      <c r="F27" s="11"/>
      <c r="G27" s="11"/>
      <c r="H27" s="11"/>
    </row>
    <row r="28" spans="1:9" x14ac:dyDescent="0.2">
      <c r="A28" s="4" t="s">
        <v>33</v>
      </c>
      <c r="B28" s="1"/>
      <c r="C28" s="1"/>
      <c r="D28" s="11">
        <f>D8-D18-D24-D25</f>
        <v>15870000</v>
      </c>
      <c r="E28" s="11">
        <f t="shared" ref="E28:G28" si="10">E8-E18-E24-E25</f>
        <v>21690000</v>
      </c>
      <c r="F28" s="11">
        <f t="shared" si="10"/>
        <v>24686000</v>
      </c>
      <c r="G28" s="11">
        <f t="shared" si="10"/>
        <v>24686000</v>
      </c>
      <c r="H28" s="11">
        <f>H8-H18-H24-H25</f>
        <v>76686000</v>
      </c>
    </row>
    <row r="29" spans="1:9" x14ac:dyDescent="0.2">
      <c r="A29" s="1" t="s">
        <v>28</v>
      </c>
      <c r="B29" s="2">
        <v>0.33</v>
      </c>
      <c r="C29" s="1"/>
      <c r="D29" s="11">
        <f>D28*$B$29</f>
        <v>5237100</v>
      </c>
      <c r="E29" s="11">
        <f>E28*$B$29</f>
        <v>7157700</v>
      </c>
      <c r="F29" s="11">
        <f t="shared" ref="F29:H29" si="11">F28*$B$29</f>
        <v>8146380</v>
      </c>
      <c r="G29" s="11">
        <f t="shared" si="11"/>
        <v>8146380</v>
      </c>
      <c r="H29" s="11">
        <f t="shared" si="11"/>
        <v>25306380</v>
      </c>
    </row>
    <row r="30" spans="1:9" x14ac:dyDescent="0.2">
      <c r="A30" s="10" t="s">
        <v>29</v>
      </c>
      <c r="B30" s="10"/>
      <c r="C30" s="10"/>
      <c r="D30" s="15">
        <f>D26-D29</f>
        <v>10632900</v>
      </c>
      <c r="E30" s="15">
        <f t="shared" ref="E30:H30" si="12">E26-E29</f>
        <v>14532300</v>
      </c>
      <c r="F30" s="15">
        <f t="shared" si="12"/>
        <v>16539620</v>
      </c>
      <c r="G30" s="15">
        <f t="shared" si="12"/>
        <v>16539620</v>
      </c>
      <c r="H30" s="15">
        <f t="shared" si="12"/>
        <v>51379620</v>
      </c>
    </row>
    <row r="31" spans="1:9" x14ac:dyDescent="0.2">
      <c r="A31" s="1" t="s">
        <v>26</v>
      </c>
      <c r="B31" s="1"/>
      <c r="C31" s="1"/>
      <c r="D31" s="1"/>
      <c r="E31" s="1"/>
      <c r="F31" s="1"/>
      <c r="G31" s="1"/>
      <c r="H31" s="16">
        <f>I39</f>
        <v>76000000</v>
      </c>
    </row>
    <row r="32" spans="1:9" x14ac:dyDescent="0.2">
      <c r="A32" s="1" t="s">
        <v>16</v>
      </c>
      <c r="B32" s="1"/>
      <c r="C32" s="1"/>
      <c r="D32" s="11">
        <f>D24</f>
        <v>13000000</v>
      </c>
      <c r="E32" s="11">
        <f>E24</f>
        <v>13000000</v>
      </c>
      <c r="F32" s="11">
        <f>F24</f>
        <v>26000000</v>
      </c>
      <c r="G32" s="11">
        <f>G24</f>
        <v>26000000</v>
      </c>
      <c r="H32" s="11">
        <f>H24</f>
        <v>26000000</v>
      </c>
    </row>
    <row r="33" spans="1:9" ht="30" customHeight="1" x14ac:dyDescent="0.2">
      <c r="A33" s="20" t="s">
        <v>20</v>
      </c>
      <c r="B33" s="20"/>
      <c r="C33" s="20"/>
      <c r="D33" s="20"/>
      <c r="E33" s="20"/>
      <c r="F33" s="20"/>
      <c r="G33" s="20"/>
      <c r="H33" s="20"/>
      <c r="I33" s="14" t="s">
        <v>31</v>
      </c>
    </row>
    <row r="34" spans="1:9" x14ac:dyDescent="0.2">
      <c r="A34" s="1" t="s">
        <v>17</v>
      </c>
      <c r="B34" s="3">
        <v>30000000</v>
      </c>
      <c r="C34" s="3">
        <v>30000000</v>
      </c>
      <c r="D34" s="1"/>
      <c r="E34" s="1"/>
      <c r="F34" s="1"/>
      <c r="G34" s="1"/>
      <c r="H34" s="1"/>
      <c r="I34" s="12">
        <f>C34-I20</f>
        <v>15000000</v>
      </c>
    </row>
    <row r="35" spans="1:9" x14ac:dyDescent="0.2">
      <c r="A35" s="1" t="s">
        <v>18</v>
      </c>
      <c r="B35" s="3">
        <v>30000000</v>
      </c>
      <c r="C35" s="1"/>
      <c r="D35" s="1"/>
      <c r="E35" s="3">
        <v>30000000</v>
      </c>
      <c r="F35" s="1"/>
      <c r="G35" s="1"/>
      <c r="H35" s="1"/>
      <c r="I35" s="12">
        <f>E35-I21</f>
        <v>21000000</v>
      </c>
    </row>
    <row r="36" spans="1:9" x14ac:dyDescent="0.2">
      <c r="A36" s="1" t="s">
        <v>21</v>
      </c>
      <c r="B36" s="3">
        <v>50000000</v>
      </c>
      <c r="C36" s="3">
        <v>50000000</v>
      </c>
      <c r="D36" s="1"/>
      <c r="E36" s="1"/>
      <c r="F36" s="1"/>
      <c r="G36" s="1"/>
      <c r="H36" s="1"/>
      <c r="I36" s="12">
        <f>C36-I22</f>
        <v>0</v>
      </c>
    </row>
    <row r="37" spans="1:9" x14ac:dyDescent="0.2">
      <c r="A37" s="1" t="s">
        <v>22</v>
      </c>
      <c r="B37" s="3">
        <v>50000000</v>
      </c>
      <c r="C37" s="1"/>
      <c r="D37" s="1"/>
      <c r="E37" s="3">
        <v>50000000</v>
      </c>
      <c r="F37" s="1"/>
      <c r="G37" s="1"/>
      <c r="H37" s="1"/>
      <c r="I37" s="12">
        <f>E37-I23</f>
        <v>20000000</v>
      </c>
    </row>
    <row r="38" spans="1:9" x14ac:dyDescent="0.2">
      <c r="A38" s="1" t="s">
        <v>23</v>
      </c>
      <c r="B38" s="3">
        <v>20000000</v>
      </c>
      <c r="C38" s="3">
        <v>20000000</v>
      </c>
      <c r="D38" s="1"/>
      <c r="E38" s="1"/>
      <c r="F38" s="1"/>
      <c r="G38" s="1"/>
      <c r="H38" s="1"/>
      <c r="I38" s="12">
        <f>C38</f>
        <v>20000000</v>
      </c>
    </row>
    <row r="39" spans="1:9" x14ac:dyDescent="0.2">
      <c r="A39" s="4" t="s">
        <v>24</v>
      </c>
      <c r="B39" s="4"/>
      <c r="C39" s="9">
        <f>SUM(C34:C38)</f>
        <v>100000000</v>
      </c>
      <c r="D39" s="9">
        <f t="shared" ref="D39:H39" si="13">SUM(D34:D38)</f>
        <v>0</v>
      </c>
      <c r="E39" s="9">
        <f t="shared" si="13"/>
        <v>80000000</v>
      </c>
      <c r="F39" s="9">
        <f t="shared" si="13"/>
        <v>0</v>
      </c>
      <c r="G39" s="9">
        <f t="shared" si="13"/>
        <v>0</v>
      </c>
      <c r="H39" s="9">
        <f t="shared" si="13"/>
        <v>0</v>
      </c>
      <c r="I39" s="17">
        <f>SUM(I34:I38)</f>
        <v>76000000</v>
      </c>
    </row>
    <row r="40" spans="1:9" x14ac:dyDescent="0.2">
      <c r="A40" s="18" t="s">
        <v>25</v>
      </c>
      <c r="B40" s="18"/>
      <c r="C40" s="19">
        <f>C30+C31+C32-C39</f>
        <v>-100000000</v>
      </c>
      <c r="D40" s="19">
        <f>D30+D31+D32-D39</f>
        <v>23632900</v>
      </c>
      <c r="E40" s="19">
        <f t="shared" ref="E40:H40" si="14">E30+E31+E32-E39</f>
        <v>-52467700</v>
      </c>
      <c r="F40" s="19">
        <f t="shared" si="14"/>
        <v>42539620</v>
      </c>
      <c r="G40" s="19">
        <f t="shared" si="14"/>
        <v>42539620</v>
      </c>
      <c r="H40" s="19">
        <f t="shared" si="14"/>
        <v>153379620</v>
      </c>
    </row>
  </sheetData>
  <mergeCells count="4">
    <mergeCell ref="A5:H5"/>
    <mergeCell ref="A9:H9"/>
    <mergeCell ref="A19:H19"/>
    <mergeCell ref="A33:H3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Flujo de Caja</vt:lpstr>
      <vt:lpstr>Flujo de Caja Inversionista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Young Hoyos</dc:creator>
  <cp:lastModifiedBy>Juan Manuel Young Hoyos</cp:lastModifiedBy>
  <dcterms:created xsi:type="dcterms:W3CDTF">2025-10-01T12:12:08Z</dcterms:created>
  <dcterms:modified xsi:type="dcterms:W3CDTF">2025-10-15T14:57:27Z</dcterms:modified>
</cp:coreProperties>
</file>