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0-Testing\"/>
    </mc:Choice>
  </mc:AlternateContent>
  <bookViews>
    <workbookView xWindow="0" yWindow="0" windowWidth="28800" windowHeight="1243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N20" i="1" l="1"/>
  <c r="M20" i="1"/>
  <c r="L20" i="1"/>
  <c r="J18" i="1"/>
  <c r="K18" i="1"/>
  <c r="I18" i="1"/>
  <c r="K17" i="1"/>
  <c r="J17" i="1"/>
  <c r="I17" i="1"/>
  <c r="F14" i="1" l="1"/>
  <c r="F15" i="1" s="1"/>
  <c r="G14" i="1"/>
  <c r="G15" i="1" s="1"/>
  <c r="E14" i="1"/>
  <c r="E15" i="1" s="1"/>
  <c r="F13" i="1"/>
  <c r="G13" i="1"/>
  <c r="E13" i="1"/>
</calcChain>
</file>

<file path=xl/sharedStrings.xml><?xml version="1.0" encoding="utf-8"?>
<sst xmlns="http://schemas.openxmlformats.org/spreadsheetml/2006/main" count="47" uniqueCount="46">
  <si>
    <t>A2.1</t>
  </si>
  <si>
    <t>A2.2</t>
  </si>
  <si>
    <t>A2.3</t>
  </si>
  <si>
    <t>A3.1</t>
  </si>
  <si>
    <t>A3.2</t>
  </si>
  <si>
    <t>A2.0</t>
  </si>
  <si>
    <t>TGS5042</t>
  </si>
  <si>
    <t>CO</t>
  </si>
  <si>
    <t>4P50</t>
  </si>
  <si>
    <t>Methane</t>
  </si>
  <si>
    <t>TGS2611</t>
  </si>
  <si>
    <t>MG-812</t>
  </si>
  <si>
    <t>CO2</t>
  </si>
  <si>
    <t>O2-AE</t>
  </si>
  <si>
    <t>Oxygen</t>
  </si>
  <si>
    <t>TGS2444</t>
  </si>
  <si>
    <t>Amonia</t>
  </si>
  <si>
    <t>AI</t>
  </si>
  <si>
    <t>Sensor</t>
  </si>
  <si>
    <t>Gas</t>
  </si>
  <si>
    <t>Baseline mV air</t>
  </si>
  <si>
    <t>RH</t>
  </si>
  <si>
    <t>28d C</t>
  </si>
  <si>
    <t>C</t>
  </si>
  <si>
    <t>8000 ppm Methane</t>
  </si>
  <si>
    <t>mV</t>
  </si>
  <si>
    <t>20000 PPM Methane</t>
  </si>
  <si>
    <t>TGS2611 Rs</t>
  </si>
  <si>
    <t>R in 5000ppm Methane guess</t>
  </si>
  <si>
    <t>Air</t>
  </si>
  <si>
    <t>2000 ppm CO2</t>
  </si>
  <si>
    <t>CO2 mV diff</t>
  </si>
  <si>
    <t>6000 ppm CO2</t>
  </si>
  <si>
    <t>10000 ppm CO2</t>
  </si>
  <si>
    <t>Co2 ppm</t>
  </si>
  <si>
    <t>air</t>
  </si>
  <si>
    <t>110 ppm amonia</t>
  </si>
  <si>
    <t>Rs amonia</t>
  </si>
  <si>
    <t>280 ppm amonia</t>
  </si>
  <si>
    <t>NO</t>
  </si>
  <si>
    <t>33r 2.75k 50%VDD POS 12% bias</t>
  </si>
  <si>
    <t>1000ppm NO</t>
  </si>
  <si>
    <t>air [mV]</t>
  </si>
  <si>
    <t>diff [V]</t>
  </si>
  <si>
    <t>A</t>
  </si>
  <si>
    <t>33r 35k 50%VDD POS 12%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</si>
</sst>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tabSelected="1" topLeftCell="C1" workbookViewId="0">
      <selection activeCell="H28" sqref="H28"/>
    </sheetView>
  </sheetViews>
  <sheetFormatPr defaultRowHeight="15" x14ac:dyDescent="0.25"/>
  <cols>
    <col min="2" max="2" width="27.140625" bestFit="1" customWidth="1"/>
    <col min="4" max="4" width="40.5703125" customWidth="1"/>
    <col min="5" max="5" width="19.42578125" customWidth="1"/>
    <col min="6" max="6" width="21.28515625" customWidth="1"/>
    <col min="7" max="7" width="20.85546875" customWidth="1"/>
    <col min="8" max="8" width="12.7109375" bestFit="1" customWidth="1"/>
    <col min="9" max="9" width="14.42578125" customWidth="1"/>
    <col min="10" max="10" width="16.140625" customWidth="1"/>
    <col min="11" max="11" width="16.5703125" customWidth="1"/>
    <col min="13" max="13" width="15.85546875" customWidth="1"/>
    <col min="14" max="14" width="16.28515625" customWidth="1"/>
  </cols>
  <sheetData>
    <row r="1" spans="2:14" x14ac:dyDescent="0.25">
      <c r="F1" t="s">
        <v>24</v>
      </c>
      <c r="G1" t="s">
        <v>26</v>
      </c>
      <c r="I1" t="s">
        <v>30</v>
      </c>
      <c r="J1" t="s">
        <v>32</v>
      </c>
      <c r="K1" t="s">
        <v>33</v>
      </c>
      <c r="M1" t="s">
        <v>36</v>
      </c>
      <c r="N1" t="s">
        <v>38</v>
      </c>
    </row>
    <row r="2" spans="2:14" x14ac:dyDescent="0.25">
      <c r="B2" t="s">
        <v>17</v>
      </c>
      <c r="C2" t="s">
        <v>18</v>
      </c>
      <c r="D2" t="s">
        <v>19</v>
      </c>
      <c r="E2" t="s">
        <v>20</v>
      </c>
      <c r="F2" t="s">
        <v>25</v>
      </c>
      <c r="H2" t="s">
        <v>29</v>
      </c>
      <c r="L2" t="s">
        <v>35</v>
      </c>
    </row>
    <row r="3" spans="2:14" x14ac:dyDescent="0.25">
      <c r="B3" t="s">
        <v>5</v>
      </c>
      <c r="C3" t="s">
        <v>6</v>
      </c>
      <c r="D3" t="s">
        <v>7</v>
      </c>
      <c r="E3">
        <v>984</v>
      </c>
      <c r="F3">
        <v>1000</v>
      </c>
      <c r="G3">
        <v>1000</v>
      </c>
      <c r="H3">
        <v>1000</v>
      </c>
      <c r="I3">
        <v>1000</v>
      </c>
    </row>
    <row r="4" spans="2:14" x14ac:dyDescent="0.25">
      <c r="B4" t="s">
        <v>0</v>
      </c>
      <c r="C4" t="s">
        <v>8</v>
      </c>
      <c r="D4" t="s">
        <v>9</v>
      </c>
      <c r="E4">
        <v>2037</v>
      </c>
      <c r="F4">
        <v>2000</v>
      </c>
      <c r="G4">
        <v>1950</v>
      </c>
      <c r="H4">
        <v>2038</v>
      </c>
      <c r="I4">
        <v>2038</v>
      </c>
    </row>
    <row r="5" spans="2:14" x14ac:dyDescent="0.25">
      <c r="B5" t="s">
        <v>1</v>
      </c>
      <c r="C5" t="s">
        <v>10</v>
      </c>
      <c r="D5" t="s">
        <v>9</v>
      </c>
      <c r="E5">
        <v>485</v>
      </c>
      <c r="F5">
        <v>3798</v>
      </c>
      <c r="G5">
        <v>4239</v>
      </c>
      <c r="H5">
        <v>350</v>
      </c>
      <c r="I5">
        <v>380</v>
      </c>
    </row>
    <row r="6" spans="2:14" x14ac:dyDescent="0.25">
      <c r="B6" t="s">
        <v>2</v>
      </c>
      <c r="C6" t="s">
        <v>11</v>
      </c>
      <c r="D6" t="s">
        <v>12</v>
      </c>
      <c r="E6">
        <v>260</v>
      </c>
      <c r="F6">
        <v>340</v>
      </c>
      <c r="G6">
        <v>340</v>
      </c>
      <c r="H6">
        <v>382</v>
      </c>
      <c r="I6">
        <v>248.8</v>
      </c>
      <c r="J6">
        <v>216</v>
      </c>
      <c r="K6">
        <v>201.7</v>
      </c>
    </row>
    <row r="7" spans="2:14" x14ac:dyDescent="0.25">
      <c r="B7" t="s">
        <v>3</v>
      </c>
      <c r="C7" t="s">
        <v>13</v>
      </c>
      <c r="D7" t="s">
        <v>14</v>
      </c>
      <c r="E7">
        <v>1950</v>
      </c>
      <c r="F7">
        <v>1940</v>
      </c>
      <c r="G7">
        <v>1960</v>
      </c>
      <c r="H7">
        <v>1925</v>
      </c>
      <c r="I7">
        <v>1925</v>
      </c>
    </row>
    <row r="8" spans="2:14" x14ac:dyDescent="0.25">
      <c r="B8" t="s">
        <v>4</v>
      </c>
      <c r="C8" t="s">
        <v>15</v>
      </c>
      <c r="D8" t="s">
        <v>16</v>
      </c>
      <c r="E8">
        <v>510</v>
      </c>
      <c r="F8">
        <v>250</v>
      </c>
      <c r="G8">
        <v>225</v>
      </c>
      <c r="H8">
        <v>200</v>
      </c>
      <c r="I8">
        <v>160</v>
      </c>
      <c r="L8">
        <v>700</v>
      </c>
      <c r="M8">
        <v>2800</v>
      </c>
      <c r="N8">
        <v>3835</v>
      </c>
    </row>
    <row r="9" spans="2:14" x14ac:dyDescent="0.25">
      <c r="B9" t="s">
        <v>21</v>
      </c>
      <c r="E9" s="1">
        <v>0.43</v>
      </c>
      <c r="F9">
        <v>-2</v>
      </c>
      <c r="G9">
        <v>-2.5</v>
      </c>
    </row>
    <row r="10" spans="2:14" x14ac:dyDescent="0.25">
      <c r="B10" t="s">
        <v>23</v>
      </c>
      <c r="E10" t="s">
        <v>22</v>
      </c>
      <c r="F10">
        <v>29</v>
      </c>
      <c r="G10">
        <v>29</v>
      </c>
    </row>
    <row r="13" spans="2:14" x14ac:dyDescent="0.25">
      <c r="B13" t="s">
        <v>27</v>
      </c>
      <c r="E13">
        <f>((5*5100)-5100*(E5/1000))/(E5/1000)</f>
        <v>47477.319587628866</v>
      </c>
      <c r="F13">
        <f t="shared" ref="F13:G13" si="0">((5*5100)-5100*(F5/1000))/(F5/1000)</f>
        <v>1614.0600315955769</v>
      </c>
      <c r="G13">
        <f t="shared" si="0"/>
        <v>915.56970983722636</v>
      </c>
    </row>
    <row r="14" spans="2:14" x14ac:dyDescent="0.25">
      <c r="B14" t="s">
        <v>28</v>
      </c>
      <c r="C14">
        <v>1880</v>
      </c>
      <c r="E14">
        <f>$C$14/E13</f>
        <v>3.959785464573426E-2</v>
      </c>
      <c r="F14">
        <f t="shared" ref="F14:G14" si="1">$C$14/F13</f>
        <v>1.1647646080062639</v>
      </c>
      <c r="G14">
        <f t="shared" si="1"/>
        <v>2.0533663136739571</v>
      </c>
    </row>
    <row r="15" spans="2:14" x14ac:dyDescent="0.25">
      <c r="E15">
        <f>5419.6*E14^2.583</f>
        <v>1.2934603623161378</v>
      </c>
      <c r="F15">
        <f t="shared" ref="F15:G15" si="2">5419.6*F14^2.583</f>
        <v>8036.379120263864</v>
      </c>
      <c r="G15">
        <f t="shared" si="2"/>
        <v>34759.060581957427</v>
      </c>
    </row>
    <row r="17" spans="2:14" x14ac:dyDescent="0.25">
      <c r="B17" t="s">
        <v>31</v>
      </c>
      <c r="I17">
        <f>I6-H6</f>
        <v>-133.19999999999999</v>
      </c>
      <c r="J17">
        <f>J6-H6</f>
        <v>-166</v>
      </c>
      <c r="K17">
        <f>K6-H6</f>
        <v>-180.3</v>
      </c>
    </row>
    <row r="18" spans="2:14" x14ac:dyDescent="0.25">
      <c r="B18" t="s">
        <v>34</v>
      </c>
      <c r="I18">
        <f>21.91*EXP(-0.034*I17)</f>
        <v>2029.9027279208124</v>
      </c>
      <c r="J18">
        <f t="shared" ref="J18:K18" si="3">21.91*EXP(-0.034*J17)</f>
        <v>6191.5649550714015</v>
      </c>
      <c r="K18">
        <f t="shared" si="3"/>
        <v>10068.259731091819</v>
      </c>
    </row>
    <row r="20" spans="2:14" x14ac:dyDescent="0.25">
      <c r="B20" t="s">
        <v>37</v>
      </c>
      <c r="L20">
        <f>((5*5100)-5100*(L8/1000))/(L8/1000)</f>
        <v>31328.571428571431</v>
      </c>
      <c r="M20">
        <f>((5*5100)-5100*(M8/1000))/(M8/1000)</f>
        <v>4007.1428571428573</v>
      </c>
      <c r="N20">
        <f>((5*5100)-5100*(N8/1000))/(N8/1000)</f>
        <v>1549.2829204693612</v>
      </c>
    </row>
    <row r="24" spans="2:14" x14ac:dyDescent="0.25">
      <c r="D24" t="s">
        <v>39</v>
      </c>
    </row>
    <row r="26" spans="2:14" x14ac:dyDescent="0.25">
      <c r="E26" t="s">
        <v>42</v>
      </c>
      <c r="F26" t="s">
        <v>41</v>
      </c>
      <c r="G26" t="s">
        <v>43</v>
      </c>
      <c r="H26" t="s">
        <v>44</v>
      </c>
    </row>
    <row r="27" spans="2:14" x14ac:dyDescent="0.25">
      <c r="D27" t="s">
        <v>40</v>
      </c>
      <c r="E27">
        <v>2469</v>
      </c>
      <c r="F27">
        <v>2637</v>
      </c>
      <c r="G27">
        <f>(F27-E27)/1000</f>
        <v>0.16800000000000001</v>
      </c>
      <c r="H27">
        <f>G27/2750</f>
        <v>6.1090909090909091E-5</v>
      </c>
      <c r="J27" s="2"/>
    </row>
    <row r="28" spans="2:14" x14ac:dyDescent="0.25">
      <c r="D28" t="s">
        <v>45</v>
      </c>
      <c r="E28">
        <v>1460</v>
      </c>
      <c r="F28">
        <v>2302</v>
      </c>
      <c r="G28">
        <f>(F28-E28)/1000</f>
        <v>0.84199999999999997</v>
      </c>
      <c r="H28">
        <f>G28/35000</f>
        <v>2.4057142857142857E-5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2019-08-21T21:09:26Z</dcterms:created>
  <dcterms:modified xsi:type="dcterms:W3CDTF">2019-08-22T17:00:44Z</dcterms:modified>
</cp:coreProperties>
</file>