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8" activeTab="9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DO'!$A$2:$B$59</definedName>
    <definedName name="error_codes" localSheetId="14">'Error Codes'!$A$4:$B$17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3" i="19" l="1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P12" i="22"/>
  <c r="P13" i="22"/>
  <c r="P14" i="22"/>
  <c r="P15" i="22"/>
  <c r="P16" i="22"/>
  <c r="P17" i="22"/>
  <c r="P18" i="22"/>
  <c r="P19" i="22"/>
  <c r="P20" i="22"/>
  <c r="P11" i="22"/>
  <c r="O12" i="22"/>
  <c r="O13" i="22"/>
  <c r="O14" i="22"/>
  <c r="O15" i="22"/>
  <c r="O16" i="22"/>
  <c r="O17" i="22"/>
  <c r="O18" i="22"/>
  <c r="O19" i="22"/>
  <c r="O20" i="22"/>
  <c r="O11" i="22"/>
  <c r="N11" i="22"/>
  <c r="N12" i="22"/>
  <c r="N13" i="22"/>
  <c r="N14" i="22"/>
  <c r="N15" i="22"/>
  <c r="N16" i="22"/>
  <c r="N17" i="22"/>
  <c r="N18" i="22"/>
  <c r="N19" i="22"/>
  <c r="N20" i="22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<sst xmlns="http://schemas.openxmlformats.org/spreadsheetml/2006/main" count="1638" uniqueCount="695">
  <si>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</si>
  <si>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</si>
  <si>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</si>
  <si>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</si>
  <si>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</si>
  <si>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</si>
  <si>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</si>
  <si>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</si>
  <si>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</si>
  <si>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</si>
  <si>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</si>
  <si>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</si>
  <si>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</si>
  <si>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</si>
  <si>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</si>
  <si>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</si>
  <si>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</si>
  <si>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</si>
  <si>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</si>
  <si>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</si>
  <si>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</si>
  <si>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</si>
  <si>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</si>
  <si>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</si>
  <si>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</si>
  <si>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</si>
  <si>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</si>
  <si>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</si>
  <si>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</si>
  <si>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</si>
  <si>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</si>
  <si>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</si>
  <si>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</si>
  <si>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</si>
  <si>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</si>
  <si>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</si>
  <si>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</si>
  <si>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</si>
  <si>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</si>
  <si>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</si>
  <si>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</si>
  <si>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</si>
  <si>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</si>
  <si>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</si>
  <si>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</si>
  <si>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</si>
  <si>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</si>
  <si>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</si>
  <si>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</si>
  <si>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</si>
  <si>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</si>
  <si>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</si>
  <si>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</si>
  <si>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</si>
  <si>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</si>
  <si>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</si>
  <si>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</si>
  <si>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</si>
  <si>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</si>
  <si>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</si>
  <si>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</si>
  <si>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</si>
  <si>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</si>
  <si>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</si>
  <si>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</si>
  <si>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</si>
  <si>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</si>
  <si>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</si>
  <si>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</si>
  <si>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</si>
  <si>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</si>
  <si>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</si>
  <si>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</si>
  <si>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</si>
  <si>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</si>
  <si>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</si>
  <si>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</si>
  <si>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</si>
  <si>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</si>
  <si>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</si>
  <si>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</si>
  <si>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</si>
  <si>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</si>
  <si>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</si>
  <si>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</si>
  <si>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</si>
  <si>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</si>
  <si>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</si>
  <si>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</si>
  <si>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</si>
  <si>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</si>
  <si>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</si>
  <si>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</si>
  <si>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</si>
  <si>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</si>
  <si>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</si>
  <si>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</si>
  <si>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</si>
  <si>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</si>
  <si>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</si>
  <si>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</si>
  <si>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</si>
  <si>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</si>
  <si>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</si>
  <si>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</si>
  <si>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</si>
  <si>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</si>
  <si>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</si>
  <si>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</si>
  <si>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</si>
  <si>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</si>
  <si>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</si>
  <si>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</si>
  <si>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</si>
  <si>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</si>
  <si>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</si>
  <si>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</si>
  <si>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</si>
  <si>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</si>
  <si>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</si>
  <si>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</si>
  <si>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</si>
  <si>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</si>
  <si>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</si>
  <si>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</si>
  <si>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</si>
  <si>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</si>
  <si>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</si>
  <si>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</si>
  <si>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</si>
  <si>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</si>
  <si>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</si>
  <si>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</si>
  <si>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</si>
  <si>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</si>
  <si>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</si>
  <si>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</si>
  <si>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</si>
  <si>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</si>
  <si>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</si>
  <si>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</si>
  <si>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</si>
  <si>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</si>
  <si>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</si>
  <si>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</si>
  <si>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</si>
  <si>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</si>
  <si>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</si>
  <si>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</si>
  <si>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</si>
  <si>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</si>
  <si>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</si>
  <si>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</si>
  <si>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</si>
  <si>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</si>
  <si>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</si>
  <si>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</si>
  <si>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</si>
  <si>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</si>
  <si>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</si>
  <si>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</si>
  <si>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</si>
  <si>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</si>
  <si>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</si>
  <si>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</si>
  <si>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</si>
  <si>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</si>
  <si>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</si>
  <si>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</si>
  <si>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</si>
  <si>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</si>
  <si>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</si>
  <si>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</si>
  <si>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</si>
  <si>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</si>
  <si>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</si>
  <si>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</si>
  <si>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</si>
  <si>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</si>
  <si>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</si>
  <si>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</si>
  <si>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</si>
  <si>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</si>
  <si>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</si>
  <si>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</si>
  <si>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</si>
  <si>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</si>
  <si>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</si>
  <si>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</si>
  <si>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</si>
  <si>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</si>
  <si>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</si>
  <si>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</si>
  <si>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</si>
  <si>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</si>
  <si>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</si>
  <si>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</si>
  <si>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</si>
  <si>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</si>
  <si>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</si>
  <si>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</si>
  <si>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</si>
  <si>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</si>
  <si>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</si>
  <si>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</si>
  <si>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</si>
  <si>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</si>
  <si>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</si>
  <si>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</si>
  <si>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</si>
  <si>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</si>
  <si>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</si>
  <si>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</si>
  <si>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</si>
  <si>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</si>
  <si>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</si>
  <si>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</si>
  <si>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</si>
  <si>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</si>
  <si>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</si>
  <si>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</si>
  <si>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</si>
  <si>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</si>
  <si>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</si>
  <si>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</si>
  <si>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</si>
  <si>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</si>
  <si>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</si>
  <si>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</si>
  <si>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</si>
  <si>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</si>
  <si>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</si>
  <si>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</si>
  <si>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</si>
  <si>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</si>
  <si>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</si>
  <si>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</si>
  <si>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</si>
  <si>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</si>
  <si>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</si>
  <si>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</si>
  <si>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</si>
  <si>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</si>
  <si>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</si>
  <si>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</si>
  <si>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</si>
  <si>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</si>
  <si>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</si>
  <si>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</si>
  <si>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</si>
  <si>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</si>
  <si>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</si>
  <si>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</si>
  <si>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</si>
  <si>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</si>
  <si>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</si>
  <si>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</si>
  <si>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</si>
  <si>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</si>
  <si>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</si>
  <si>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</si>
  <si>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</si>
  <si>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</si>
  <si>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</si>
  <si>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</si>
  <si>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</si>
  <si>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</si>
  <si>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</si>
  <si>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</si>
  <si>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</si>
  <si>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</si>
  <si>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</si>
  <si>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</si>
  <si>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</si>
  <si>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</si>
  <si>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</si>
  <si>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</si>
  <si>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</si>
  <si>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</si>
  <si>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</si>
  <si>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</si>
  <si>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</si>
  <si>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</si>
  <si>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</si>
  <si>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</si>
  <si>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</si>
  <si>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</si>
  <si>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</si>
  <si>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</si>
  <si>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</si>
  <si>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</si>
  <si>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</si>
  <si>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</si>
  <si>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</si>
  <si>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</si>
  <si>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</si>
  <si>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</si>
  <si>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</si>
  <si>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</si>
  <si>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</si>
  <si>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</si>
  <si>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</si>
  <si>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</si>
  <si>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</si>
  <si>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</si>
  <si>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</si>
  <si>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</si>
  <si>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</si>
  <si>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</si>
  <si>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</si>
  <si>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</si>
  <si>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</si>
  <si>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</si>
  <si>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</si>
  <si>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</si>
  <si>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</si>
  <si>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</si>
  <si>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</si>
  <si>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</si>
  <si>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</si>
  <si>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</si>
  <si>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</si>
  <si>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</si>
  <si>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</si>
  <si>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</si>
  <si>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</si>
  <si>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</si>
  <si>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</si>
  <si>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</si>
  <si>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</si>
  <si>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</si>
  <si>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</si>
  <si>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</si>
  <si>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</si>
  <si>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</si>
  <si>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</si>
  <si>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</si>
  <si>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</si>
  <si>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</si>
  <si>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</si>
  <si>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</si>
  <si>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</si>
  <si>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</si>
  <si>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</si>
  <si>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</si>
  <si>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</si>
  <si>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</si>
  <si>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</si>
  <si>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</si>
  <si>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</si>
  <si>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</si>
  <si>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</si>
  <si>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</si>
  <si>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</si>
  <si>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</si>
  <si>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</si>
  <si>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</si>
  <si>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</si>
  <si>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</si>
  <si>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</si>
  <si>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</si>
  <si>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</si>
  <si>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</si>
  <si>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</si>
  <si>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</si>
  <si>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</si>
  <si>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</si>
  <si>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</si>
  <si>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</si>
  <si>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</si>
  <si>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</si>
  <si>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</si>
  <si>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</si>
  <si>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</si>
  <si>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</si>
  <si>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</si>
  <si>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</si>
  <si>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</si>
  <si>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</si>
  <si>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</si>
  <si>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</si>
  <si>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</si>
  <si>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</si>
  <si>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</si>
  <si>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</si>
  <si>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</si>
  <si>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</si>
  <si>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</si>
  <si>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</si>
  <si>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</si>
  <si>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</si>
  <si>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</si>
  <si>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</si>
  <si>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</si>
  <si>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</si>
  <si>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</si>
  <si>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</si>
  <si>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</si>
  <si>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</si>
  <si>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</si>
  <si>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</si>
  <si>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</si>
  <si>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</si>
  <si>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</si>
  <si>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</si>
  <si>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</si>
  <si>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</si>
  <si>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</si>
  <si>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</si>
  <si>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</si>
  <si>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</si>
  <si>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</si>
  <si>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</si>
  <si>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</si>
  <si>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</si>
  <si>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</si>
  <si>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</si>
  <si>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</si>
  <si>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</si>
  <si>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</si>
  <si>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</si>
  <si>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</si>
  <si>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</si>
  <si>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</si>
  <si>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</si>
  <si>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</si>
  <si>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</si>
  <si>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</si>
  <si>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</si>
  <si>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</si>
  <si>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</si>
  <si>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</si>
  <si>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</si>
  <si>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</si>
  <si>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</si>
  <si>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</si>
  <si>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</si>
  <si>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</si>
  <si>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</si>
  <si>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</si>
  <si>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</si>
  <si>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</si>
  <si>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</si>
  <si>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</si>
  <si>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</si>
  <si>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</si>
  <si>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</si>
  <si>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</si>
  <si>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</si>
  <si>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</si>
  <si>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</si>
  <si>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</si>
  <si>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</si>
  <si>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</si>
  <si>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</si>
  <si>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</si>
  <si>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</si>
  <si>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</si>
  <si>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</si>
  <si>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</si>
  <si>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</si>
  <si>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</si>
  <si>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</si>
  <si>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</si>
  <si>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</si>
  <si>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</si>
  <si>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</si>
  <si>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</si>
  <si>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</si>
  <si>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</si>
  <si>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</si>
  <si>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</si>
  <si>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</si>
  <si>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</si>
  <si>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</si>
  <si>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</si>
  <si>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</si>
  <si>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</si>
  <si>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</si>
  <si>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</si>
  <si>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</si>
  <si>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</si>
  <si>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</si>
  <si>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</si>
  <si>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</si>
  <si>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</si>
  <si>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</si>
  <si>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</si>
  <si>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</si>
  <si>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</si>
  <si>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</si>
  <si>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</si>
  <si>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</si>
  <si>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</si>
  <si>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</si>
  <si>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</si>
  <si>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</si>
  <si>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</si>
  <si>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</si>
  <si>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</si>
  <si>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</si>
  <si>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</si>
  <si>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</si>
  <si>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</si>
  <si>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</si>
  <si>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</si>
  <si>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</si>
  <si>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</si>
  <si>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</si>
  <si>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</si>
  <si>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</si>
  <si>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</si>
  <si>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</si>
  <si>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</si>
  <si>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</si>
  <si>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</si>
  <si>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</si>
  <si>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</si>
  <si>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</si>
  <si>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</si>
  <si>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</si>
  <si>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</si>
  <si>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</si>
  <si>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</si>
  <si>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</si>
  <si>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</si>
  <si>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</si>
  <si>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</si>
  <si>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</si>
  <si>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</si>
  <si>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</si>
  <si>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</si>
  <si>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</si>
  <si>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</si>
  <si>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</si>
  <si>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</si>
  <si>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</si>
  <si>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</si>
  <si>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</si>
  <si>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No configuration, all analog inputs are generic, always powered, reading mV values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</si>
  <si>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</si>
  <si>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</si>
  <si>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</si>
  <si>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</si>
  <si>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</si>
  <si>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</si>
  <si>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</si>
  <si>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</si>
  <si>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</si>
  <si>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ref divider</t>
  </si>
  <si>
    <t>note</t>
  </si>
  <si>
    <t>test polarity if less O2 is lower voltage</t>
  </si>
  <si>
    <t>TGS5042</t>
  </si>
  <si>
    <t>120k</t>
  </si>
  <si>
    <t>ref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</si>
  <si>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</si>
  <si>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</si>
  <si>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</si>
  <si>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</si>
  <si>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</si>
  <si>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</si>
  <si>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</si>
  <si>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</si>
  <si>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</si>
  <si>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</si>
  <si>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</si>
  <si>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swing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</si>
  <si>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</si>
  <si>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</si>
  <si>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</si>
  <si>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</si>
  <si>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</si>
  <si>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</si>
  <si>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</si>
  <si>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</si>
  <si>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</si>
  <si>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</si>
  <si>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</si>
  <si>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</si>
  <si>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</si>
  <si>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0b0000 0000</t>
  </si>
  <si>
    <t>Sensor board&gt;</t>
  </si>
  <si>
    <t>Change comparator power to 5V not calm</t>
  </si>
  <si>
    <t>0bXXXX XXX1</t>
  </si>
  <si>
    <t>A3.2 used for TGS24444 (Amonia), selecting this will set 250ms period and ignore period setting</t>
  </si>
  <si>
    <t xml:space="preserve">Electrochemical sensors used, LMP91000 will be set up on the beginning of measurement with parameters: </t>
  </si>
  <si>
    <t>If LMP91000 is not detected on port, error will be reported, port will be still used and measured.</t>
  </si>
  <si>
    <t>7k</t>
  </si>
  <si>
    <t>0V</t>
  </si>
  <si>
    <t>300mV</t>
  </si>
  <si>
    <t>67%VDD</t>
  </si>
  <si>
    <t>20%VDD</t>
  </si>
  <si>
    <t>TIACN</t>
  </si>
  <si>
    <t>REFCN</t>
  </si>
  <si>
    <t>MODECN</t>
  </si>
  <si>
    <t>0b11000</t>
  </si>
  <si>
    <t>0b11001</t>
  </si>
  <si>
    <t>0b10101</t>
  </si>
  <si>
    <t>0b10100</t>
  </si>
  <si>
    <t>0b10010</t>
  </si>
  <si>
    <t>0b01100</t>
  </si>
  <si>
    <t>0b01001</t>
  </si>
  <si>
    <t>0b00000000</t>
  </si>
  <si>
    <t>0b01000000</t>
  </si>
  <si>
    <t>50%VDD</t>
  </si>
  <si>
    <t>0b00100111</t>
  </si>
  <si>
    <t>0b001</t>
  </si>
  <si>
    <t>0b011</t>
  </si>
  <si>
    <t>hex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</si>
  <si>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</si>
  <si>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</si>
  <si>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</si>
  <si>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</si>
  <si>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</si>
  <si>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</si>
  <si>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</si>
  <si>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</si>
  <si>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</si>
  <si>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</si>
  <si>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</si>
  <si>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</si>
  <si>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</si>
  <si>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</si>
  <si>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</si>
  <si>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0bXXX0 001X</t>
  </si>
  <si>
    <t>heat relief on LMP91000</t>
  </si>
  <si>
    <t>12</t>
  </si>
  <si>
    <t>00</t>
  </si>
  <si>
    <t>01</t>
  </si>
  <si>
    <t>O2-A1 DC [mV]</t>
  </si>
  <si>
    <t>actuated</t>
  </si>
  <si>
    <t>0bXXX0 011X</t>
  </si>
  <si>
    <t>Electrochemical sensors used, LMP91000 is set up on all ports according to patemeters sent in datagram index 7:TIA,8:REF,9:MODE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</si>
  <si>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</si>
  <si>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</si>
  <si>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</si>
  <si>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</si>
  <si>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</si>
  <si>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</si>
  <si>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</si>
  <si>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</si>
  <si>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</si>
  <si>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</si>
  <si>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</si>
  <si>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</si>
  <si>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</si>
  <si>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</si>
  <si>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</si>
  <si>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</si>
  <si>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</si>
  <si>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</si>
  <si>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</si>
  <si>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</si>
  <si>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</si>
  <si>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</si>
  <si>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</si>
  <si>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</si>
  <si>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</si>
  <si>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</si>
  <si>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</si>
  <si>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</si>
  <si>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</si>
  <si>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</si>
  <si>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</si>
  <si>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</si>
  <si>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</si>
  <si>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</si>
  <si>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</si>
  <si>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</si>
  <si>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</si>
  <si>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</si>
  <si>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</si>
  <si>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</si>
  <si>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</si>
  <si>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for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</si>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</sst>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6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0" fontId="8" fillId="5" borderId="9" xfId="1" applyFill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12" fillId="0" borderId="0" xfId="0" applyFont="1" applyAlignment="1">
      <alignment horizontal="center" wrapText="1"/>
    </xf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031608"/>
        <c:axId val="378583088"/>
      </c:scatterChart>
      <c:valAx>
        <c:axId val="377031608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3088"/>
        <c:crosses val="autoZero"/>
        <c:crossBetween val="midCat"/>
      </c:valAx>
      <c:valAx>
        <c:axId val="378583088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031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41</xdr:row>
      <xdr:rowOff>66675</xdr:rowOff>
    </xdr:from>
    <xdr:to>
      <xdr:col>6</xdr:col>
      <xdr:colOff>161925</xdr:colOff>
      <xdr:row>41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579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48" t="s">
        <v>280</v>
      </c>
      <c r="B4" s="148"/>
      <c r="C4" s="148"/>
      <c r="E4" s="148" t="s">
        <v>281</v>
      </c>
      <c r="F4" s="148"/>
      <c r="G4" s="148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98"/>
  <sheetViews>
    <sheetView topLeftCell="A46" workbookViewId="0">
      <selection activeCell="D55" sqref="D55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24.85546875" customWidth="1"/>
  </cols>
  <sheetData>
    <row r="1" spans="2:10" ht="26.25" x14ac:dyDescent="0.4">
      <c r="B1" s="57" t="s">
        <v>181</v>
      </c>
    </row>
    <row r="3" spans="2:10" ht="23.25" x14ac:dyDescent="0.35">
      <c r="B3" s="148" t="s">
        <v>292</v>
      </c>
      <c r="C3" s="148"/>
      <c r="D3" s="148"/>
      <c r="H3" s="148" t="s">
        <v>293</v>
      </c>
      <c r="I3" s="148"/>
      <c r="J3" s="148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49" t="s">
        <v>307</v>
      </c>
      <c r="I22" s="150"/>
      <c r="J22" s="151"/>
    </row>
    <row r="23" spans="2:10" ht="15.75" thickBot="1" x14ac:dyDescent="0.3">
      <c r="B23" s="27" t="s">
        <v>105</v>
      </c>
      <c r="C23" s="28" t="s">
        <v>106</v>
      </c>
      <c r="D23" s="29"/>
      <c r="H23" s="152"/>
      <c r="I23" s="153"/>
      <c r="J23" s="154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ht="3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30" t="s">
        <v>535</v>
      </c>
    </row>
    <row r="39" spans="4:10" ht="15.75" thickBot="1" x14ac:dyDescent="0.3">
      <c r="H39" s="24" t="s">
        <v>102</v>
      </c>
      <c r="I39" s="25" t="s">
        <v>102</v>
      </c>
      <c r="J39" s="26" t="s">
        <v>102</v>
      </c>
    </row>
    <row r="40" spans="4:10" ht="15.75" thickBot="1" x14ac:dyDescent="0.3"/>
    <row r="41" spans="4:10" x14ac:dyDescent="0.25">
      <c r="H41" s="19" t="s">
        <v>105</v>
      </c>
      <c r="I41" s="20" t="s">
        <v>106</v>
      </c>
      <c r="J41" s="21" t="s">
        <v>100</v>
      </c>
    </row>
    <row r="42" spans="4:10" x14ac:dyDescent="0.25">
      <c r="D42" t="s">
        <v>371</v>
      </c>
      <c r="H42" s="22">
        <v>4</v>
      </c>
      <c r="I42" s="18">
        <v>4</v>
      </c>
      <c r="J42" s="23" t="s">
        <v>373</v>
      </c>
    </row>
    <row r="43" spans="4:10" ht="15.75" thickBot="1" x14ac:dyDescent="0.3">
      <c r="H43" s="24" t="s">
        <v>102</v>
      </c>
      <c r="I43" s="25" t="s">
        <v>102</v>
      </c>
      <c r="J43" s="26" t="s">
        <v>102</v>
      </c>
    </row>
    <row r="53" spans="2:12" ht="15.75" thickBot="1" x14ac:dyDescent="0.3"/>
    <row r="54" spans="2:12" x14ac:dyDescent="0.25">
      <c r="B54" s="77" t="s">
        <v>105</v>
      </c>
      <c r="C54" s="78" t="s">
        <v>106</v>
      </c>
      <c r="D54" s="79"/>
    </row>
    <row r="55" spans="2:12" x14ac:dyDescent="0.25">
      <c r="B55" s="80">
        <v>4</v>
      </c>
      <c r="C55" s="81">
        <v>2</v>
      </c>
      <c r="D55" s="67" t="s">
        <v>104</v>
      </c>
    </row>
    <row r="56" spans="2:12" x14ac:dyDescent="0.25">
      <c r="B56" s="80">
        <v>5</v>
      </c>
      <c r="C56" s="81" t="s">
        <v>101</v>
      </c>
      <c r="D56" s="83" t="s">
        <v>274</v>
      </c>
      <c r="K56" t="s">
        <v>345</v>
      </c>
      <c r="L56">
        <v>6</v>
      </c>
    </row>
    <row r="57" spans="2:12" x14ac:dyDescent="0.25">
      <c r="B57" s="80">
        <v>6</v>
      </c>
      <c r="C57" s="81" t="s">
        <v>101</v>
      </c>
      <c r="D57" s="82" t="s">
        <v>377</v>
      </c>
      <c r="K57" t="s">
        <v>346</v>
      </c>
    </row>
    <row r="58" spans="2:12" x14ac:dyDescent="0.25">
      <c r="B58" s="80" t="s">
        <v>338</v>
      </c>
      <c r="C58" s="81" t="s">
        <v>99</v>
      </c>
      <c r="D58" s="82" t="s">
        <v>344</v>
      </c>
      <c r="K58" t="s">
        <v>347</v>
      </c>
    </row>
    <row r="59" spans="2:12" x14ac:dyDescent="0.25">
      <c r="B59" s="80">
        <v>9</v>
      </c>
      <c r="C59" s="81" t="s">
        <v>101</v>
      </c>
      <c r="D59" s="82" t="s">
        <v>374</v>
      </c>
    </row>
    <row r="60" spans="2:12" x14ac:dyDescent="0.25">
      <c r="B60" s="80" t="s">
        <v>339</v>
      </c>
      <c r="C60" s="81" t="s">
        <v>99</v>
      </c>
      <c r="D60" s="82" t="s">
        <v>342</v>
      </c>
    </row>
    <row r="61" spans="2:12" x14ac:dyDescent="0.25">
      <c r="B61" s="80">
        <v>12</v>
      </c>
      <c r="C61" s="81" t="s">
        <v>101</v>
      </c>
      <c r="D61" s="82" t="s">
        <v>352</v>
      </c>
    </row>
    <row r="62" spans="2:12" x14ac:dyDescent="0.25">
      <c r="B62" s="80" t="s">
        <v>348</v>
      </c>
      <c r="C62" s="81" t="s">
        <v>99</v>
      </c>
      <c r="D62" s="82" t="s">
        <v>353</v>
      </c>
    </row>
    <row r="63" spans="2:12" x14ac:dyDescent="0.25">
      <c r="B63" s="80">
        <v>15</v>
      </c>
      <c r="C63" s="81" t="s">
        <v>101</v>
      </c>
      <c r="D63" s="82" t="s">
        <v>354</v>
      </c>
    </row>
    <row r="64" spans="2:12" ht="15.75" thickBot="1" x14ac:dyDescent="0.3">
      <c r="B64" s="80" t="s">
        <v>349</v>
      </c>
      <c r="C64" s="81" t="s">
        <v>99</v>
      </c>
      <c r="D64" s="82" t="s">
        <v>355</v>
      </c>
    </row>
    <row r="65" spans="2:10" x14ac:dyDescent="0.25">
      <c r="B65" s="80">
        <v>18</v>
      </c>
      <c r="C65" s="81" t="s">
        <v>101</v>
      </c>
      <c r="D65" s="82" t="s">
        <v>356</v>
      </c>
      <c r="H65" s="27" t="s">
        <v>105</v>
      </c>
      <c r="I65" s="28" t="s">
        <v>106</v>
      </c>
      <c r="J65" s="29"/>
    </row>
    <row r="66" spans="2:10" x14ac:dyDescent="0.25">
      <c r="B66" s="80" t="s">
        <v>350</v>
      </c>
      <c r="C66" s="81" t="s">
        <v>99</v>
      </c>
      <c r="D66" s="82" t="s">
        <v>357</v>
      </c>
      <c r="H66" s="30"/>
      <c r="I66" s="31"/>
      <c r="J66" s="32"/>
    </row>
    <row r="67" spans="2:10" x14ac:dyDescent="0.25">
      <c r="B67" s="80">
        <v>21</v>
      </c>
      <c r="C67" s="81" t="s">
        <v>101</v>
      </c>
      <c r="D67" s="82" t="s">
        <v>358</v>
      </c>
      <c r="H67" s="30"/>
      <c r="I67" s="31">
        <v>6</v>
      </c>
      <c r="J67" s="32" t="s">
        <v>120</v>
      </c>
    </row>
    <row r="68" spans="2:10" x14ac:dyDescent="0.25">
      <c r="B68" s="80" t="s">
        <v>351</v>
      </c>
      <c r="C68" s="81" t="s">
        <v>99</v>
      </c>
      <c r="D68" s="82" t="s">
        <v>359</v>
      </c>
      <c r="H68" s="30"/>
      <c r="I68" s="31" t="s">
        <v>101</v>
      </c>
      <c r="J68" s="32" t="s">
        <v>125</v>
      </c>
    </row>
    <row r="69" spans="2:10" x14ac:dyDescent="0.25">
      <c r="B69" s="80" t="s">
        <v>129</v>
      </c>
      <c r="C69" s="81" t="s">
        <v>129</v>
      </c>
      <c r="D69" s="82" t="s">
        <v>129</v>
      </c>
      <c r="H69" s="30"/>
      <c r="I69" s="31" t="s">
        <v>108</v>
      </c>
      <c r="J69" s="32" t="s">
        <v>121</v>
      </c>
    </row>
    <row r="70" spans="2:10" x14ac:dyDescent="0.25">
      <c r="B70" s="80">
        <v>39</v>
      </c>
      <c r="C70" s="81" t="s">
        <v>101</v>
      </c>
      <c r="D70" s="82" t="s">
        <v>340</v>
      </c>
      <c r="H70" s="30"/>
      <c r="I70" s="31" t="s">
        <v>101</v>
      </c>
      <c r="J70" s="32" t="s">
        <v>126</v>
      </c>
    </row>
    <row r="71" spans="2:10" x14ac:dyDescent="0.25">
      <c r="B71" s="80" t="s">
        <v>343</v>
      </c>
      <c r="C71" s="81" t="s">
        <v>99</v>
      </c>
      <c r="D71" s="82" t="s">
        <v>341</v>
      </c>
      <c r="H71" s="30"/>
      <c r="I71" s="10" t="s">
        <v>132</v>
      </c>
      <c r="J71" s="37" t="s">
        <v>122</v>
      </c>
    </row>
    <row r="72" spans="2:10" x14ac:dyDescent="0.25">
      <c r="B72" s="80">
        <v>42</v>
      </c>
      <c r="C72" s="81" t="s">
        <v>101</v>
      </c>
      <c r="D72" s="83" t="s">
        <v>376</v>
      </c>
      <c r="H72" s="30"/>
      <c r="I72" s="31" t="s">
        <v>133</v>
      </c>
      <c r="J72" s="37" t="s">
        <v>123</v>
      </c>
    </row>
    <row r="73" spans="2:10" x14ac:dyDescent="0.25">
      <c r="B73" s="80" t="s">
        <v>380</v>
      </c>
      <c r="C73" s="81" t="s">
        <v>99</v>
      </c>
      <c r="D73" s="83" t="s">
        <v>379</v>
      </c>
      <c r="H73" s="30"/>
      <c r="I73" s="31" t="s">
        <v>101</v>
      </c>
      <c r="J73" s="32" t="s">
        <v>127</v>
      </c>
    </row>
    <row r="74" spans="2:10" x14ac:dyDescent="0.25">
      <c r="B74" s="80" t="s">
        <v>129</v>
      </c>
      <c r="C74" s="81" t="s">
        <v>129</v>
      </c>
      <c r="D74" s="83" t="s">
        <v>129</v>
      </c>
      <c r="H74" s="30"/>
      <c r="I74" s="31" t="s">
        <v>101</v>
      </c>
      <c r="J74" s="32" t="s">
        <v>128</v>
      </c>
    </row>
    <row r="75" spans="2:10" ht="15.75" thickBot="1" x14ac:dyDescent="0.3">
      <c r="B75" s="84" t="s">
        <v>378</v>
      </c>
      <c r="C75" s="85"/>
      <c r="D75" s="88" t="s">
        <v>375</v>
      </c>
      <c r="H75" s="30" t="s">
        <v>129</v>
      </c>
      <c r="I75" s="31" t="s">
        <v>129</v>
      </c>
      <c r="J75" s="37" t="s">
        <v>129</v>
      </c>
    </row>
    <row r="76" spans="2:10" x14ac:dyDescent="0.25">
      <c r="H76" s="30"/>
      <c r="I76" s="31" t="s">
        <v>101</v>
      </c>
      <c r="J76" s="32" t="s">
        <v>130</v>
      </c>
    </row>
    <row r="77" spans="2:10" ht="15.75" thickBot="1" x14ac:dyDescent="0.3">
      <c r="H77" s="34"/>
      <c r="I77" s="35" t="s">
        <v>101</v>
      </c>
      <c r="J77" s="36" t="s">
        <v>131</v>
      </c>
    </row>
    <row r="80" spans="2:10" ht="15.75" thickBot="1" x14ac:dyDescent="0.3"/>
    <row r="81" spans="2:5" x14ac:dyDescent="0.25">
      <c r="B81" s="27" t="s">
        <v>105</v>
      </c>
      <c r="C81" s="28" t="s">
        <v>106</v>
      </c>
      <c r="D81" s="29"/>
    </row>
    <row r="82" spans="2:5" x14ac:dyDescent="0.25">
      <c r="B82" s="30">
        <v>4</v>
      </c>
      <c r="C82" s="31">
        <v>5</v>
      </c>
      <c r="D82" s="37" t="s">
        <v>275</v>
      </c>
      <c r="E82" t="s">
        <v>320</v>
      </c>
    </row>
    <row r="83" spans="2:5" x14ac:dyDescent="0.25">
      <c r="B83" s="33"/>
      <c r="C83" s="31"/>
      <c r="D83" s="32" t="s">
        <v>112</v>
      </c>
    </row>
    <row r="84" spans="2:5" x14ac:dyDescent="0.25">
      <c r="B84" s="30"/>
      <c r="C84" s="31"/>
      <c r="D84" s="32" t="s">
        <v>113</v>
      </c>
    </row>
    <row r="85" spans="2:5" x14ac:dyDescent="0.25">
      <c r="B85" s="30"/>
      <c r="C85" s="31"/>
      <c r="D85" s="32" t="s">
        <v>114</v>
      </c>
    </row>
    <row r="86" spans="2:5" x14ac:dyDescent="0.25">
      <c r="B86" s="30"/>
      <c r="C86" s="31"/>
      <c r="D86" s="32" t="s">
        <v>115</v>
      </c>
    </row>
    <row r="87" spans="2:5" x14ac:dyDescent="0.25">
      <c r="B87" s="30"/>
      <c r="C87" s="31"/>
      <c r="D87" s="37" t="s">
        <v>117</v>
      </c>
    </row>
    <row r="88" spans="2:5" x14ac:dyDescent="0.25">
      <c r="B88" s="38"/>
      <c r="C88" s="31"/>
      <c r="D88" s="32" t="s">
        <v>116</v>
      </c>
    </row>
    <row r="89" spans="2:5" x14ac:dyDescent="0.25">
      <c r="B89" s="30"/>
      <c r="C89" s="31"/>
      <c r="D89" s="37" t="s">
        <v>124</v>
      </c>
    </row>
    <row r="90" spans="2:5" x14ac:dyDescent="0.25">
      <c r="B90" s="30"/>
      <c r="C90" s="31"/>
      <c r="D90" s="37" t="s">
        <v>134</v>
      </c>
    </row>
    <row r="91" spans="2:5" x14ac:dyDescent="0.25">
      <c r="B91" s="30"/>
      <c r="C91" s="31"/>
      <c r="D91" s="37" t="s">
        <v>275</v>
      </c>
    </row>
    <row r="92" spans="2:5" x14ac:dyDescent="0.25">
      <c r="B92" s="30"/>
      <c r="C92" s="31"/>
      <c r="D92" s="37" t="s">
        <v>276</v>
      </c>
    </row>
    <row r="93" spans="2:5" x14ac:dyDescent="0.25">
      <c r="B93" s="30"/>
      <c r="C93" s="31"/>
      <c r="D93" s="32"/>
    </row>
    <row r="94" spans="2:5" x14ac:dyDescent="0.25">
      <c r="B94" s="30"/>
      <c r="C94" s="31"/>
      <c r="D94" s="32"/>
    </row>
    <row r="95" spans="2:5" x14ac:dyDescent="0.25">
      <c r="B95" s="30"/>
      <c r="C95" s="31"/>
      <c r="D95" s="32"/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ht="15.75" thickBot="1" x14ac:dyDescent="0.3">
      <c r="B98" s="34"/>
      <c r="C98" s="35"/>
      <c r="D98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5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55" t="s">
        <v>394</v>
      </c>
      <c r="J4" s="156"/>
      <c r="K4" s="157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60" t="s">
        <v>387</v>
      </c>
      <c r="D8" s="162"/>
      <c r="E8" s="162"/>
      <c r="F8" s="161"/>
      <c r="G8" s="94" t="s">
        <v>388</v>
      </c>
      <c r="H8" s="97" t="s">
        <v>391</v>
      </c>
      <c r="I8" s="100" t="s">
        <v>403</v>
      </c>
      <c r="J8" s="158" t="s">
        <v>397</v>
      </c>
      <c r="K8" s="159"/>
      <c r="L8" s="94" t="s">
        <v>389</v>
      </c>
      <c r="M8" s="158" t="s">
        <v>397</v>
      </c>
      <c r="N8" s="159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60" t="s">
        <v>387</v>
      </c>
      <c r="D9" s="162"/>
      <c r="E9" s="162"/>
      <c r="F9" s="161"/>
      <c r="G9" s="94" t="s">
        <v>393</v>
      </c>
      <c r="H9" s="94" t="s">
        <v>392</v>
      </c>
      <c r="I9" s="94" t="s">
        <v>390</v>
      </c>
      <c r="J9" s="160" t="s">
        <v>609</v>
      </c>
      <c r="K9" s="161"/>
      <c r="L9" s="94" t="s">
        <v>398</v>
      </c>
      <c r="M9" s="160" t="s">
        <v>610</v>
      </c>
      <c r="N9" s="161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tabSelected="1" topLeftCell="A107" workbookViewId="0">
      <selection activeCell="D112" sqref="D112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41" t="s">
        <v>615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8" t="s">
        <v>614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9" t="s">
        <v>612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9" t="s">
        <v>612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9" t="s">
        <v>612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9" t="s">
        <v>612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9" t="s">
        <v>612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9" t="s">
        <v>612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9" t="s">
        <v>612</v>
      </c>
      <c r="K11" s="101">
        <f t="shared" si="1"/>
        <v>24</v>
      </c>
      <c r="L11" s="102" t="s">
        <v>430</v>
      </c>
    </row>
    <row r="12" spans="2:12" ht="15.75" thickBot="1" x14ac:dyDescent="0.3">
      <c r="B12" s="119">
        <v>7</v>
      </c>
      <c r="C12" s="35">
        <f t="shared" si="0"/>
        <v>7</v>
      </c>
      <c r="D12" s="120" t="s">
        <v>421</v>
      </c>
      <c r="E12" s="120" t="s">
        <v>424</v>
      </c>
      <c r="F12" s="35" t="s">
        <v>415</v>
      </c>
      <c r="G12" s="35" t="s">
        <v>410</v>
      </c>
      <c r="H12" s="69"/>
      <c r="I12" s="139" t="s">
        <v>612</v>
      </c>
      <c r="K12" s="101">
        <f t="shared" si="1"/>
        <v>27</v>
      </c>
      <c r="L12" s="102" t="s">
        <v>431</v>
      </c>
    </row>
    <row r="13" spans="2:12" x14ac:dyDescent="0.25">
      <c r="B13" s="121">
        <v>10</v>
      </c>
      <c r="C13" s="122">
        <f t="shared" si="0"/>
        <v>16</v>
      </c>
      <c r="D13" s="123" t="s">
        <v>416</v>
      </c>
      <c r="E13" s="123" t="s">
        <v>425</v>
      </c>
      <c r="F13" s="28" t="s">
        <v>409</v>
      </c>
      <c r="G13" s="28" t="s">
        <v>410</v>
      </c>
      <c r="H13" s="29"/>
      <c r="I13" s="139" t="s">
        <v>612</v>
      </c>
      <c r="K13" s="101">
        <f t="shared" si="1"/>
        <v>30</v>
      </c>
      <c r="L13" s="102" t="s">
        <v>432</v>
      </c>
    </row>
    <row r="14" spans="2:12" x14ac:dyDescent="0.25">
      <c r="B14" s="118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9" t="s">
        <v>612</v>
      </c>
      <c r="K14" s="101">
        <f t="shared" si="1"/>
        <v>33</v>
      </c>
      <c r="L14" s="102" t="s">
        <v>433</v>
      </c>
    </row>
    <row r="15" spans="2:12" x14ac:dyDescent="0.25">
      <c r="B15" s="118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9" t="s">
        <v>612</v>
      </c>
      <c r="K15" s="101">
        <f t="shared" si="1"/>
        <v>36</v>
      </c>
      <c r="L15" s="102" t="s">
        <v>434</v>
      </c>
    </row>
    <row r="16" spans="2:12" ht="15.75" thickBot="1" x14ac:dyDescent="0.3">
      <c r="B16" s="118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9" t="s">
        <v>612</v>
      </c>
      <c r="K16" s="103">
        <f t="shared" si="1"/>
        <v>39</v>
      </c>
      <c r="L16" s="104" t="s">
        <v>435</v>
      </c>
    </row>
    <row r="17" spans="2:12" x14ac:dyDescent="0.25">
      <c r="B17" s="118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9" t="s">
        <v>612</v>
      </c>
      <c r="L17" s="76"/>
    </row>
    <row r="18" spans="2:12" x14ac:dyDescent="0.25">
      <c r="B18" s="118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9" t="s">
        <v>612</v>
      </c>
      <c r="L18" s="76"/>
    </row>
    <row r="19" spans="2:12" ht="15.75" thickBot="1" x14ac:dyDescent="0.3">
      <c r="B19" s="118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9" t="s">
        <v>612</v>
      </c>
      <c r="K19" s="87"/>
    </row>
    <row r="20" spans="2:12" ht="15.75" thickBot="1" x14ac:dyDescent="0.3">
      <c r="B20" s="124">
        <v>17</v>
      </c>
      <c r="C20" s="125">
        <f t="shared" si="0"/>
        <v>23</v>
      </c>
      <c r="D20" s="120" t="s">
        <v>421</v>
      </c>
      <c r="E20" s="120" t="s">
        <v>425</v>
      </c>
      <c r="F20" s="35" t="s">
        <v>415</v>
      </c>
      <c r="G20" s="35" t="s">
        <v>410</v>
      </c>
      <c r="H20" s="36"/>
      <c r="I20" s="139" t="s">
        <v>612</v>
      </c>
      <c r="K20" s="116" t="s">
        <v>495</v>
      </c>
      <c r="L20" s="29" t="s">
        <v>496</v>
      </c>
    </row>
    <row r="21" spans="2:12" x14ac:dyDescent="0.25">
      <c r="B21" s="121">
        <v>20</v>
      </c>
      <c r="C21" s="122">
        <f t="shared" ref="C21:C36" si="2">HEX2DEC(B21)</f>
        <v>32</v>
      </c>
      <c r="D21" s="123" t="s">
        <v>416</v>
      </c>
      <c r="E21" s="123" t="s">
        <v>426</v>
      </c>
      <c r="F21" s="28" t="s">
        <v>409</v>
      </c>
      <c r="G21" s="28" t="s">
        <v>410</v>
      </c>
      <c r="H21" s="29"/>
      <c r="I21" s="139" t="s">
        <v>612</v>
      </c>
      <c r="K21" s="30">
        <v>28000</v>
      </c>
      <c r="L21" s="32">
        <f>((125*K21)/65536)-6</f>
        <v>47.40576171875</v>
      </c>
    </row>
    <row r="22" spans="2:12" x14ac:dyDescent="0.25">
      <c r="B22" s="118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9" t="s">
        <v>612</v>
      </c>
      <c r="K22" s="117" t="s">
        <v>497</v>
      </c>
      <c r="L22" s="32"/>
    </row>
    <row r="23" spans="2:12" ht="15.75" thickBot="1" x14ac:dyDescent="0.3">
      <c r="B23" s="118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9" t="s">
        <v>612</v>
      </c>
      <c r="K23" s="34">
        <v>23000</v>
      </c>
      <c r="L23" s="36">
        <f>((175.72*K23)/65536)-46.85</f>
        <v>14.819311523437499</v>
      </c>
    </row>
    <row r="24" spans="2:12" x14ac:dyDescent="0.25">
      <c r="B24" s="118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9" t="s">
        <v>612</v>
      </c>
      <c r="K24" s="76"/>
    </row>
    <row r="25" spans="2:12" x14ac:dyDescent="0.25">
      <c r="B25" s="118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9" t="s">
        <v>612</v>
      </c>
      <c r="K25" s="76"/>
    </row>
    <row r="26" spans="2:12" x14ac:dyDescent="0.25">
      <c r="B26" s="118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9" t="s">
        <v>612</v>
      </c>
      <c r="K26" s="76"/>
    </row>
    <row r="27" spans="2:12" x14ac:dyDescent="0.25">
      <c r="B27" s="118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9" t="s">
        <v>612</v>
      </c>
    </row>
    <row r="28" spans="2:12" ht="15.75" thickBot="1" x14ac:dyDescent="0.3">
      <c r="B28" s="124">
        <v>27</v>
      </c>
      <c r="C28" s="125">
        <f t="shared" si="2"/>
        <v>39</v>
      </c>
      <c r="D28" s="120" t="s">
        <v>421</v>
      </c>
      <c r="E28" s="120" t="s">
        <v>426</v>
      </c>
      <c r="F28" s="35" t="s">
        <v>415</v>
      </c>
      <c r="G28" s="35" t="s">
        <v>410</v>
      </c>
      <c r="H28" s="36"/>
      <c r="I28" s="139" t="s">
        <v>612</v>
      </c>
    </row>
    <row r="29" spans="2:12" x14ac:dyDescent="0.25">
      <c r="B29" s="121">
        <v>30</v>
      </c>
      <c r="C29" s="122">
        <f t="shared" si="2"/>
        <v>48</v>
      </c>
      <c r="D29" s="123" t="s">
        <v>416</v>
      </c>
      <c r="E29" s="123" t="s">
        <v>427</v>
      </c>
      <c r="F29" s="28" t="s">
        <v>409</v>
      </c>
      <c r="G29" s="28" t="s">
        <v>410</v>
      </c>
      <c r="H29" s="29"/>
      <c r="I29" s="139" t="s">
        <v>612</v>
      </c>
      <c r="J29" s="115"/>
    </row>
    <row r="30" spans="2:12" x14ac:dyDescent="0.25">
      <c r="B30" s="118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9" t="s">
        <v>612</v>
      </c>
      <c r="J30" s="115"/>
    </row>
    <row r="31" spans="2:12" x14ac:dyDescent="0.25">
      <c r="B31" s="118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9" t="s">
        <v>612</v>
      </c>
      <c r="J31" s="115"/>
    </row>
    <row r="32" spans="2:12" x14ac:dyDescent="0.25">
      <c r="B32" s="118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9" t="s">
        <v>612</v>
      </c>
    </row>
    <row r="33" spans="2:9" x14ac:dyDescent="0.25">
      <c r="B33" s="118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9" t="s">
        <v>612</v>
      </c>
    </row>
    <row r="34" spans="2:9" x14ac:dyDescent="0.25">
      <c r="B34" s="118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9" t="s">
        <v>612</v>
      </c>
    </row>
    <row r="35" spans="2:9" x14ac:dyDescent="0.25">
      <c r="B35" s="118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9" t="s">
        <v>612</v>
      </c>
    </row>
    <row r="36" spans="2:9" ht="15.75" thickBot="1" x14ac:dyDescent="0.3">
      <c r="B36" s="118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9" t="s">
        <v>612</v>
      </c>
    </row>
    <row r="37" spans="2:9" x14ac:dyDescent="0.25">
      <c r="B37" s="126">
        <v>40</v>
      </c>
      <c r="C37" s="28">
        <f>HEX2DEC(B37)</f>
        <v>64</v>
      </c>
      <c r="D37" s="123" t="s">
        <v>416</v>
      </c>
      <c r="E37" s="123" t="s">
        <v>428</v>
      </c>
      <c r="F37" s="28" t="s">
        <v>409</v>
      </c>
      <c r="G37" s="28" t="s">
        <v>410</v>
      </c>
      <c r="H37" s="127"/>
      <c r="I37" s="139" t="s">
        <v>612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9" t="s">
        <v>612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9" t="s">
        <v>612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9" t="s">
        <v>612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9" t="s">
        <v>612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9" t="s">
        <v>612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9" t="s">
        <v>612</v>
      </c>
    </row>
    <row r="44" spans="2:9" ht="15.75" thickBot="1" x14ac:dyDescent="0.3">
      <c r="B44" s="119">
        <v>47</v>
      </c>
      <c r="C44" s="35">
        <f t="shared" si="3"/>
        <v>71</v>
      </c>
      <c r="D44" s="120" t="s">
        <v>421</v>
      </c>
      <c r="E44" s="120" t="s">
        <v>428</v>
      </c>
      <c r="F44" s="35" t="s">
        <v>415</v>
      </c>
      <c r="G44" s="35" t="s">
        <v>410</v>
      </c>
      <c r="H44" s="69"/>
      <c r="I44" s="139" t="s">
        <v>612</v>
      </c>
    </row>
    <row r="45" spans="2:9" x14ac:dyDescent="0.25">
      <c r="B45" s="118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9" t="s">
        <v>612</v>
      </c>
    </row>
    <row r="46" spans="2:9" x14ac:dyDescent="0.25">
      <c r="B46" s="118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9" t="s">
        <v>612</v>
      </c>
    </row>
    <row r="47" spans="2:9" x14ac:dyDescent="0.25">
      <c r="B47" s="118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9" t="s">
        <v>612</v>
      </c>
    </row>
    <row r="48" spans="2:9" x14ac:dyDescent="0.25">
      <c r="B48" s="118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9" t="s">
        <v>612</v>
      </c>
    </row>
    <row r="49" spans="2:9" x14ac:dyDescent="0.25">
      <c r="B49" s="118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9" t="s">
        <v>612</v>
      </c>
    </row>
    <row r="50" spans="2:9" x14ac:dyDescent="0.25">
      <c r="B50" s="118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9" t="s">
        <v>612</v>
      </c>
    </row>
    <row r="51" spans="2:9" x14ac:dyDescent="0.25">
      <c r="B51" s="118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9" t="s">
        <v>612</v>
      </c>
    </row>
    <row r="52" spans="2:9" ht="15.75" thickBot="1" x14ac:dyDescent="0.3">
      <c r="B52" s="124">
        <v>57</v>
      </c>
      <c r="C52" s="125">
        <f t="shared" si="3"/>
        <v>87</v>
      </c>
      <c r="D52" s="120" t="s">
        <v>421</v>
      </c>
      <c r="E52" s="120" t="s">
        <v>429</v>
      </c>
      <c r="F52" s="35" t="s">
        <v>415</v>
      </c>
      <c r="G52" s="35" t="s">
        <v>410</v>
      </c>
      <c r="H52" s="36"/>
      <c r="I52" s="139" t="s">
        <v>612</v>
      </c>
    </row>
    <row r="53" spans="2:9" x14ac:dyDescent="0.25">
      <c r="B53" s="121">
        <v>60</v>
      </c>
      <c r="C53" s="122">
        <f t="shared" si="3"/>
        <v>96</v>
      </c>
      <c r="D53" s="123" t="s">
        <v>416</v>
      </c>
      <c r="E53" s="123" t="s">
        <v>430</v>
      </c>
      <c r="F53" s="28" t="s">
        <v>409</v>
      </c>
      <c r="G53" s="28" t="s">
        <v>410</v>
      </c>
      <c r="H53" s="29"/>
      <c r="I53" s="139" t="s">
        <v>612</v>
      </c>
    </row>
    <row r="54" spans="2:9" x14ac:dyDescent="0.25">
      <c r="B54" s="118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9" t="s">
        <v>612</v>
      </c>
    </row>
    <row r="55" spans="2:9" x14ac:dyDescent="0.25">
      <c r="B55" s="118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9" t="s">
        <v>612</v>
      </c>
    </row>
    <row r="56" spans="2:9" x14ac:dyDescent="0.25">
      <c r="B56" s="118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9" t="s">
        <v>612</v>
      </c>
    </row>
    <row r="57" spans="2:9" x14ac:dyDescent="0.25">
      <c r="B57" s="118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9" t="s">
        <v>612</v>
      </c>
    </row>
    <row r="58" spans="2:9" x14ac:dyDescent="0.25">
      <c r="B58" s="118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9" t="s">
        <v>612</v>
      </c>
    </row>
    <row r="59" spans="2:9" x14ac:dyDescent="0.25">
      <c r="B59" s="118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9" t="s">
        <v>612</v>
      </c>
    </row>
    <row r="60" spans="2:9" ht="15.75" thickBot="1" x14ac:dyDescent="0.3">
      <c r="B60" s="124">
        <v>67</v>
      </c>
      <c r="C60" s="125">
        <f t="shared" si="3"/>
        <v>103</v>
      </c>
      <c r="D60" s="120" t="s">
        <v>421</v>
      </c>
      <c r="E60" s="120" t="s">
        <v>430</v>
      </c>
      <c r="F60" s="35" t="s">
        <v>415</v>
      </c>
      <c r="G60" s="35" t="s">
        <v>410</v>
      </c>
      <c r="H60" s="36"/>
      <c r="I60" s="139" t="s">
        <v>612</v>
      </c>
    </row>
    <row r="61" spans="2:9" x14ac:dyDescent="0.25">
      <c r="B61" s="121">
        <v>70</v>
      </c>
      <c r="C61" s="122">
        <f t="shared" si="3"/>
        <v>112</v>
      </c>
      <c r="D61" s="123" t="s">
        <v>416</v>
      </c>
      <c r="E61" s="123" t="s">
        <v>431</v>
      </c>
      <c r="F61" s="28" t="s">
        <v>409</v>
      </c>
      <c r="G61" s="28" t="s">
        <v>410</v>
      </c>
      <c r="H61" s="29"/>
      <c r="I61" s="139" t="s">
        <v>612</v>
      </c>
    </row>
    <row r="62" spans="2:9" x14ac:dyDescent="0.25">
      <c r="B62" s="118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9" t="s">
        <v>612</v>
      </c>
    </row>
    <row r="63" spans="2:9" x14ac:dyDescent="0.25">
      <c r="B63" s="118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9" t="s">
        <v>612</v>
      </c>
    </row>
    <row r="64" spans="2:9" x14ac:dyDescent="0.25">
      <c r="B64" s="118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9" t="s">
        <v>612</v>
      </c>
    </row>
    <row r="65" spans="2:9" x14ac:dyDescent="0.25">
      <c r="B65" s="118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9" t="s">
        <v>612</v>
      </c>
    </row>
    <row r="66" spans="2:9" x14ac:dyDescent="0.25">
      <c r="B66" s="118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9" t="s">
        <v>612</v>
      </c>
    </row>
    <row r="67" spans="2:9" x14ac:dyDescent="0.25">
      <c r="B67" s="118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9" t="s">
        <v>612</v>
      </c>
    </row>
    <row r="68" spans="2:9" ht="15.75" thickBot="1" x14ac:dyDescent="0.3">
      <c r="B68" s="124">
        <v>77</v>
      </c>
      <c r="C68" s="125">
        <f t="shared" si="3"/>
        <v>119</v>
      </c>
      <c r="D68" s="120" t="s">
        <v>421</v>
      </c>
      <c r="E68" s="120" t="s">
        <v>431</v>
      </c>
      <c r="F68" s="35" t="s">
        <v>415</v>
      </c>
      <c r="G68" s="35" t="s">
        <v>410</v>
      </c>
      <c r="H68" s="36"/>
      <c r="I68" s="139" t="s">
        <v>612</v>
      </c>
    </row>
    <row r="69" spans="2:9" x14ac:dyDescent="0.25">
      <c r="B69" s="126">
        <v>80</v>
      </c>
      <c r="C69" s="28">
        <f>HEX2DEC(B69)</f>
        <v>128</v>
      </c>
      <c r="D69" s="123" t="s">
        <v>416</v>
      </c>
      <c r="E69" s="123" t="s">
        <v>432</v>
      </c>
      <c r="F69" s="28" t="s">
        <v>409</v>
      </c>
      <c r="G69" s="28" t="s">
        <v>410</v>
      </c>
      <c r="H69" s="127"/>
      <c r="I69" s="139" t="s">
        <v>612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9" t="s">
        <v>612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9" t="s">
        <v>612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9" t="s">
        <v>612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9" t="s">
        <v>612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9" t="s">
        <v>612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9" t="s">
        <v>612</v>
      </c>
    </row>
    <row r="76" spans="2:9" ht="15.75" thickBot="1" x14ac:dyDescent="0.3">
      <c r="B76" s="119">
        <v>87</v>
      </c>
      <c r="C76" s="35">
        <f t="shared" si="4"/>
        <v>135</v>
      </c>
      <c r="D76" s="120" t="s">
        <v>421</v>
      </c>
      <c r="E76" s="120" t="s">
        <v>432</v>
      </c>
      <c r="F76" s="35" t="s">
        <v>415</v>
      </c>
      <c r="G76" s="35" t="s">
        <v>410</v>
      </c>
      <c r="H76" s="69"/>
      <c r="I76" s="139" t="s">
        <v>612</v>
      </c>
    </row>
    <row r="77" spans="2:9" x14ac:dyDescent="0.25">
      <c r="B77" s="118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9" t="s">
        <v>612</v>
      </c>
    </row>
    <row r="78" spans="2:9" x14ac:dyDescent="0.25">
      <c r="B78" s="118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9" t="s">
        <v>612</v>
      </c>
    </row>
    <row r="79" spans="2:9" x14ac:dyDescent="0.25">
      <c r="B79" s="118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9" t="s">
        <v>612</v>
      </c>
    </row>
    <row r="80" spans="2:9" x14ac:dyDescent="0.25">
      <c r="B80" s="118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9" t="s">
        <v>612</v>
      </c>
    </row>
    <row r="81" spans="2:9" x14ac:dyDescent="0.25">
      <c r="B81" s="118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9" t="s">
        <v>612</v>
      </c>
    </row>
    <row r="82" spans="2:9" x14ac:dyDescent="0.25">
      <c r="B82" s="118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9" t="s">
        <v>612</v>
      </c>
    </row>
    <row r="83" spans="2:9" x14ac:dyDescent="0.25">
      <c r="B83" s="118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9" t="s">
        <v>612</v>
      </c>
    </row>
    <row r="84" spans="2:9" ht="15.75" thickBot="1" x14ac:dyDescent="0.3">
      <c r="B84" s="124">
        <v>97</v>
      </c>
      <c r="C84" s="125">
        <f t="shared" si="4"/>
        <v>151</v>
      </c>
      <c r="D84" s="120" t="s">
        <v>421</v>
      </c>
      <c r="E84" s="120" t="s">
        <v>433</v>
      </c>
      <c r="F84" s="35" t="s">
        <v>415</v>
      </c>
      <c r="G84" s="35" t="s">
        <v>410</v>
      </c>
      <c r="H84" s="36"/>
      <c r="I84" s="139" t="s">
        <v>612</v>
      </c>
    </row>
    <row r="85" spans="2:9" x14ac:dyDescent="0.25">
      <c r="B85" s="121" t="s">
        <v>513</v>
      </c>
      <c r="C85" s="122">
        <f t="shared" si="4"/>
        <v>160</v>
      </c>
      <c r="D85" s="123" t="s">
        <v>416</v>
      </c>
      <c r="E85" s="123" t="s">
        <v>434</v>
      </c>
      <c r="F85" s="28" t="s">
        <v>409</v>
      </c>
      <c r="G85" s="28" t="s">
        <v>410</v>
      </c>
      <c r="H85" s="29"/>
      <c r="I85" s="139" t="s">
        <v>612</v>
      </c>
    </row>
    <row r="86" spans="2:9" x14ac:dyDescent="0.25">
      <c r="B86" s="118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9" t="s">
        <v>612</v>
      </c>
    </row>
    <row r="87" spans="2:9" x14ac:dyDescent="0.25">
      <c r="B87" s="118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9" t="s">
        <v>612</v>
      </c>
    </row>
    <row r="88" spans="2:9" x14ac:dyDescent="0.25">
      <c r="B88" s="118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9" t="s">
        <v>612</v>
      </c>
    </row>
    <row r="89" spans="2:9" x14ac:dyDescent="0.25">
      <c r="B89" s="118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9" t="s">
        <v>612</v>
      </c>
    </row>
    <row r="90" spans="2:9" x14ac:dyDescent="0.25">
      <c r="B90" s="118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9" t="s">
        <v>612</v>
      </c>
    </row>
    <row r="91" spans="2:9" x14ac:dyDescent="0.25">
      <c r="B91" s="118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9" t="s">
        <v>612</v>
      </c>
    </row>
    <row r="92" spans="2:9" ht="15.75" thickBot="1" x14ac:dyDescent="0.3">
      <c r="B92" s="124" t="s">
        <v>524</v>
      </c>
      <c r="C92" s="125">
        <f t="shared" si="4"/>
        <v>167</v>
      </c>
      <c r="D92" s="120" t="s">
        <v>421</v>
      </c>
      <c r="E92" s="120" t="s">
        <v>434</v>
      </c>
      <c r="F92" s="35" t="s">
        <v>415</v>
      </c>
      <c r="G92" s="35" t="s">
        <v>410</v>
      </c>
      <c r="H92" s="36"/>
      <c r="I92" s="139" t="s">
        <v>612</v>
      </c>
    </row>
    <row r="93" spans="2:9" x14ac:dyDescent="0.25">
      <c r="B93" s="121" t="s">
        <v>525</v>
      </c>
      <c r="C93" s="122">
        <f t="shared" si="4"/>
        <v>176</v>
      </c>
      <c r="D93" s="123" t="s">
        <v>416</v>
      </c>
      <c r="E93" s="123" t="s">
        <v>435</v>
      </c>
      <c r="F93" s="28" t="s">
        <v>409</v>
      </c>
      <c r="G93" s="28" t="s">
        <v>410</v>
      </c>
      <c r="H93" s="29"/>
      <c r="I93" s="139" t="s">
        <v>612</v>
      </c>
    </row>
    <row r="94" spans="2:9" x14ac:dyDescent="0.25">
      <c r="B94" s="118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9" t="s">
        <v>612</v>
      </c>
    </row>
    <row r="95" spans="2:9" x14ac:dyDescent="0.25">
      <c r="B95" s="118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9" t="s">
        <v>612</v>
      </c>
    </row>
    <row r="96" spans="2:9" x14ac:dyDescent="0.25">
      <c r="B96" s="118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9" t="s">
        <v>612</v>
      </c>
    </row>
    <row r="97" spans="2:9" x14ac:dyDescent="0.25">
      <c r="B97" s="118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9" t="s">
        <v>612</v>
      </c>
    </row>
    <row r="98" spans="2:9" x14ac:dyDescent="0.25">
      <c r="B98" s="118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9" t="s">
        <v>612</v>
      </c>
    </row>
    <row r="99" spans="2:9" x14ac:dyDescent="0.25">
      <c r="B99" s="118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9" t="s">
        <v>612</v>
      </c>
    </row>
    <row r="100" spans="2:9" ht="15.75" thickBot="1" x14ac:dyDescent="0.3">
      <c r="B100" s="124" t="s">
        <v>532</v>
      </c>
      <c r="C100" s="125">
        <f t="shared" si="4"/>
        <v>183</v>
      </c>
      <c r="D100" s="120" t="s">
        <v>421</v>
      </c>
      <c r="E100" s="120" t="s">
        <v>435</v>
      </c>
      <c r="F100" s="35" t="s">
        <v>415</v>
      </c>
      <c r="G100" s="35" t="s">
        <v>410</v>
      </c>
      <c r="H100" s="36"/>
      <c r="I100" s="139" t="s">
        <v>612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9"/>
    </row>
    <row r="102" spans="2:9" x14ac:dyDescent="0.25">
      <c r="B102" s="126" t="s">
        <v>509</v>
      </c>
      <c r="C102" s="28">
        <f t="shared" ref="C102:C108" si="5">HEX2DEC(B102)</f>
        <v>240</v>
      </c>
      <c r="D102" s="128" t="s">
        <v>485</v>
      </c>
      <c r="E102" s="128"/>
      <c r="F102" s="122" t="s">
        <v>491</v>
      </c>
      <c r="G102" s="122" t="s">
        <v>489</v>
      </c>
      <c r="H102" s="29" t="s">
        <v>490</v>
      </c>
      <c r="I102" s="140" t="s">
        <v>613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40" t="s">
        <v>613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40" t="s">
        <v>613</v>
      </c>
    </row>
    <row r="105" spans="2:9" ht="15.75" thickBot="1" x14ac:dyDescent="0.3">
      <c r="B105" s="119" t="s">
        <v>512</v>
      </c>
      <c r="C105" s="35">
        <f t="shared" si="5"/>
        <v>243</v>
      </c>
      <c r="D105" s="129" t="s">
        <v>488</v>
      </c>
      <c r="E105" s="129"/>
      <c r="F105" s="125" t="s">
        <v>493</v>
      </c>
      <c r="G105" s="125" t="s">
        <v>489</v>
      </c>
      <c r="H105" s="36" t="s">
        <v>490</v>
      </c>
      <c r="I105" s="140" t="s">
        <v>613</v>
      </c>
    </row>
    <row r="106" spans="2:9" x14ac:dyDescent="0.25">
      <c r="B106" s="126" t="s">
        <v>508</v>
      </c>
      <c r="C106" s="28">
        <f t="shared" si="5"/>
        <v>253</v>
      </c>
      <c r="D106" s="128" t="s">
        <v>498</v>
      </c>
      <c r="E106" s="128"/>
      <c r="F106" s="122" t="s">
        <v>504</v>
      </c>
      <c r="G106" s="122" t="s">
        <v>501</v>
      </c>
      <c r="H106" s="29" t="s">
        <v>500</v>
      </c>
      <c r="I106" s="140" t="s">
        <v>613</v>
      </c>
    </row>
    <row r="107" spans="2:9" ht="15.75" thickBot="1" x14ac:dyDescent="0.3">
      <c r="B107" s="119" t="s">
        <v>507</v>
      </c>
      <c r="C107" s="125">
        <f t="shared" si="5"/>
        <v>254</v>
      </c>
      <c r="D107" s="129" t="s">
        <v>499</v>
      </c>
      <c r="E107" s="129"/>
      <c r="F107" s="125" t="s">
        <v>503</v>
      </c>
      <c r="G107" s="125" t="s">
        <v>502</v>
      </c>
      <c r="H107" s="36" t="s">
        <v>500</v>
      </c>
      <c r="I107" s="140" t="s">
        <v>613</v>
      </c>
    </row>
    <row r="108" spans="2:9" ht="15.75" thickBot="1" x14ac:dyDescent="0.3">
      <c r="B108" s="119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42" t="s">
        <v>616</v>
      </c>
      <c r="D111" t="s">
        <v>621</v>
      </c>
    </row>
    <row r="112" spans="2:9" x14ac:dyDescent="0.25">
      <c r="B112" s="142" t="s">
        <v>404</v>
      </c>
      <c r="C112" t="s">
        <v>617</v>
      </c>
      <c r="D112" t="s">
        <v>618</v>
      </c>
      <c r="E112" t="s">
        <v>619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433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5" t="s">
        <v>573</v>
      </c>
      <c r="C3" s="136" t="s">
        <v>574</v>
      </c>
      <c r="D3" s="136" t="s">
        <v>575</v>
      </c>
      <c r="E3" s="137" t="s">
        <v>576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577</v>
      </c>
      <c r="E10" s="75" t="s">
        <v>578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7"/>
  <sheetViews>
    <sheetView topLeftCell="A6" workbookViewId="0">
      <selection sqref="A1:XFD1"/>
    </sheetView>
  </sheetViews>
  <sheetFormatPr defaultRowHeight="15" x14ac:dyDescent="0.25"/>
  <cols>
    <col min="2" max="2" width="19.85546875" customWidth="1"/>
    <col min="9" max="9" width="13.7109375" customWidth="1"/>
    <col min="17" max="17" width="11.5703125" customWidth="1"/>
    <col min="18" max="18" width="24.7109375" bestFit="1" customWidth="1"/>
  </cols>
  <sheetData>
    <row r="1" spans="2:18" ht="26.25" x14ac:dyDescent="0.4">
      <c r="B1" s="57" t="s">
        <v>181</v>
      </c>
    </row>
    <row r="3" spans="2:18" ht="37.5" customHeight="1" thickBot="1" x14ac:dyDescent="0.35">
      <c r="B3" s="163" t="s">
        <v>537</v>
      </c>
      <c r="C3" s="163"/>
      <c r="D3" s="163"/>
      <c r="E3" s="163"/>
      <c r="F3" s="163"/>
      <c r="G3" s="163"/>
      <c r="H3" s="163"/>
      <c r="I3" s="163"/>
      <c r="J3" s="163"/>
      <c r="K3" s="163"/>
      <c r="L3" s="163"/>
      <c r="M3" s="134"/>
    </row>
    <row r="4" spans="2:18" x14ac:dyDescent="0.25">
      <c r="P4" s="19" t="s">
        <v>105</v>
      </c>
      <c r="Q4" s="20" t="s">
        <v>106</v>
      </c>
      <c r="R4" s="21" t="s">
        <v>100</v>
      </c>
    </row>
    <row r="5" spans="2:18" x14ac:dyDescent="0.25">
      <c r="P5" s="22">
        <v>4</v>
      </c>
      <c r="Q5" s="18">
        <v>3</v>
      </c>
      <c r="R5" s="23" t="s">
        <v>372</v>
      </c>
    </row>
    <row r="6" spans="2:18" s="75" customFormat="1" ht="30" x14ac:dyDescent="0.25">
      <c r="B6" s="75" t="s">
        <v>538</v>
      </c>
      <c r="P6" s="112">
        <v>5</v>
      </c>
      <c r="Q6" s="113" t="s">
        <v>283</v>
      </c>
      <c r="R6" s="114" t="s">
        <v>438</v>
      </c>
    </row>
    <row r="7" spans="2:18" x14ac:dyDescent="0.25">
      <c r="B7" t="s">
        <v>580</v>
      </c>
      <c r="C7" t="s">
        <v>539</v>
      </c>
      <c r="P7" s="22">
        <v>6</v>
      </c>
      <c r="Q7" s="18" t="s">
        <v>283</v>
      </c>
      <c r="R7" s="131" t="s">
        <v>535</v>
      </c>
    </row>
    <row r="8" spans="2:18" ht="15.75" thickBot="1" x14ac:dyDescent="0.3">
      <c r="B8" t="s">
        <v>583</v>
      </c>
      <c r="C8" t="s">
        <v>584</v>
      </c>
      <c r="P8" s="24" t="s">
        <v>102</v>
      </c>
      <c r="Q8" s="25" t="s">
        <v>102</v>
      </c>
      <c r="R8" s="26" t="s">
        <v>102</v>
      </c>
    </row>
    <row r="9" spans="2:18" x14ac:dyDescent="0.25">
      <c r="B9" t="s">
        <v>624</v>
      </c>
      <c r="C9" t="s">
        <v>585</v>
      </c>
      <c r="N9" t="s">
        <v>608</v>
      </c>
    </row>
    <row r="10" spans="2:18" x14ac:dyDescent="0.25">
      <c r="D10" t="s">
        <v>674</v>
      </c>
      <c r="E10" t="s">
        <v>545</v>
      </c>
      <c r="F10" t="s">
        <v>546</v>
      </c>
      <c r="G10" t="s">
        <v>561</v>
      </c>
      <c r="H10" t="s">
        <v>548</v>
      </c>
      <c r="I10" t="s">
        <v>592</v>
      </c>
      <c r="J10" t="s">
        <v>593</v>
      </c>
      <c r="K10" t="s">
        <v>594</v>
      </c>
      <c r="N10" t="s">
        <v>592</v>
      </c>
      <c r="O10" t="s">
        <v>593</v>
      </c>
      <c r="P10" t="s">
        <v>594</v>
      </c>
    </row>
    <row r="11" spans="2:18" x14ac:dyDescent="0.25">
      <c r="C11" t="s">
        <v>424</v>
      </c>
      <c r="E11">
        <v>10</v>
      </c>
      <c r="F11" t="s">
        <v>553</v>
      </c>
      <c r="G11" t="s">
        <v>588</v>
      </c>
      <c r="H11" t="s">
        <v>591</v>
      </c>
      <c r="I11" t="s">
        <v>595</v>
      </c>
      <c r="J11" t="s">
        <v>602</v>
      </c>
      <c r="K11" t="s">
        <v>607</v>
      </c>
      <c r="N11" t="str">
        <f t="shared" ref="N11:N20" si="0">BIN2HEX(RIGHT(I11,5),2)</f>
        <v>18</v>
      </c>
      <c r="O11" t="str">
        <f>BIN2HEX(RIGHT(J11,8),2)</f>
        <v>00</v>
      </c>
      <c r="P11" t="str">
        <f>BIN2HEX(RIGHT(K11,3),2)</f>
        <v>03</v>
      </c>
    </row>
    <row r="12" spans="2:18" x14ac:dyDescent="0.25">
      <c r="C12" t="s">
        <v>425</v>
      </c>
      <c r="E12">
        <v>10</v>
      </c>
      <c r="F12" t="s">
        <v>553</v>
      </c>
      <c r="G12" t="s">
        <v>588</v>
      </c>
      <c r="H12" t="s">
        <v>591</v>
      </c>
      <c r="I12" t="s">
        <v>595</v>
      </c>
      <c r="J12" t="s">
        <v>602</v>
      </c>
      <c r="K12" t="s">
        <v>607</v>
      </c>
      <c r="N12" t="str">
        <f t="shared" si="0"/>
        <v>18</v>
      </c>
      <c r="O12" t="str">
        <f t="shared" ref="O12:O20" si="1">BIN2HEX(RIGHT(J12,8),2)</f>
        <v>00</v>
      </c>
      <c r="P12" t="str">
        <f t="shared" ref="P12:P20" si="2">BIN2HEX(RIGHT(K12,3),2)</f>
        <v>03</v>
      </c>
    </row>
    <row r="13" spans="2:18" x14ac:dyDescent="0.25">
      <c r="C13" t="s">
        <v>426</v>
      </c>
      <c r="E13">
        <v>10</v>
      </c>
      <c r="F13" t="s">
        <v>553</v>
      </c>
      <c r="G13" t="s">
        <v>588</v>
      </c>
      <c r="H13" t="s">
        <v>591</v>
      </c>
      <c r="I13" t="s">
        <v>595</v>
      </c>
      <c r="J13" t="s">
        <v>602</v>
      </c>
      <c r="K13" t="s">
        <v>607</v>
      </c>
      <c r="N13" t="str">
        <f t="shared" si="0"/>
        <v>18</v>
      </c>
      <c r="O13" t="str">
        <f t="shared" si="1"/>
        <v>00</v>
      </c>
      <c r="P13" t="str">
        <f t="shared" si="2"/>
        <v>03</v>
      </c>
    </row>
    <row r="14" spans="2:18" x14ac:dyDescent="0.25">
      <c r="C14" t="s">
        <v>427</v>
      </c>
      <c r="E14">
        <v>33</v>
      </c>
      <c r="F14" t="s">
        <v>553</v>
      </c>
      <c r="G14" t="s">
        <v>588</v>
      </c>
      <c r="H14" t="s">
        <v>591</v>
      </c>
      <c r="I14" t="s">
        <v>596</v>
      </c>
      <c r="J14" t="s">
        <v>602</v>
      </c>
      <c r="K14" t="s">
        <v>607</v>
      </c>
      <c r="N14" t="str">
        <f t="shared" si="0"/>
        <v>19</v>
      </c>
      <c r="O14" t="str">
        <f t="shared" si="1"/>
        <v>00</v>
      </c>
      <c r="P14" t="str">
        <f t="shared" si="2"/>
        <v>03</v>
      </c>
    </row>
    <row r="15" spans="2:18" x14ac:dyDescent="0.25">
      <c r="C15" t="s">
        <v>428</v>
      </c>
      <c r="E15">
        <v>33</v>
      </c>
      <c r="F15" t="s">
        <v>565</v>
      </c>
      <c r="G15" t="s">
        <v>588</v>
      </c>
      <c r="H15" t="s">
        <v>590</v>
      </c>
      <c r="I15" t="s">
        <v>597</v>
      </c>
      <c r="J15" t="s">
        <v>603</v>
      </c>
      <c r="K15" t="s">
        <v>607</v>
      </c>
      <c r="N15" t="str">
        <f t="shared" si="0"/>
        <v>15</v>
      </c>
      <c r="O15" t="str">
        <f t="shared" si="1"/>
        <v>40</v>
      </c>
      <c r="P15" t="str">
        <f t="shared" si="2"/>
        <v>03</v>
      </c>
    </row>
    <row r="16" spans="2:18" x14ac:dyDescent="0.25">
      <c r="C16" t="s">
        <v>429</v>
      </c>
      <c r="E16">
        <v>10</v>
      </c>
      <c r="F16" t="s">
        <v>565</v>
      </c>
      <c r="G16" t="s">
        <v>588</v>
      </c>
      <c r="H16" t="s">
        <v>591</v>
      </c>
      <c r="I16" t="s">
        <v>598</v>
      </c>
      <c r="J16" t="s">
        <v>602</v>
      </c>
      <c r="K16" t="s">
        <v>607</v>
      </c>
      <c r="N16" t="str">
        <f t="shared" si="0"/>
        <v>14</v>
      </c>
      <c r="O16" t="str">
        <f t="shared" si="1"/>
        <v>00</v>
      </c>
      <c r="P16" t="str">
        <f t="shared" si="2"/>
        <v>03</v>
      </c>
    </row>
    <row r="17" spans="2:16" x14ac:dyDescent="0.25">
      <c r="C17" s="12" t="s">
        <v>430</v>
      </c>
      <c r="D17" t="s">
        <v>540</v>
      </c>
      <c r="E17" s="12">
        <v>50</v>
      </c>
      <c r="F17" s="12" t="s">
        <v>547</v>
      </c>
      <c r="G17" s="12" t="s">
        <v>588</v>
      </c>
      <c r="H17" s="12" t="s">
        <v>591</v>
      </c>
      <c r="I17" s="12" t="s">
        <v>599</v>
      </c>
      <c r="J17" s="12" t="s">
        <v>602</v>
      </c>
      <c r="K17" s="12" t="s">
        <v>607</v>
      </c>
      <c r="L17" s="12"/>
      <c r="M17" s="12"/>
      <c r="N17" s="12" t="str">
        <f t="shared" si="0"/>
        <v>12</v>
      </c>
      <c r="O17" s="12" t="str">
        <f t="shared" si="1"/>
        <v>00</v>
      </c>
      <c r="P17" s="12" t="str">
        <f t="shared" si="2"/>
        <v>03</v>
      </c>
    </row>
    <row r="18" spans="2:16" x14ac:dyDescent="0.25">
      <c r="C18" t="s">
        <v>431</v>
      </c>
      <c r="E18">
        <v>10</v>
      </c>
      <c r="F18" t="s">
        <v>587</v>
      </c>
      <c r="G18" t="s">
        <v>588</v>
      </c>
      <c r="H18" t="s">
        <v>591</v>
      </c>
      <c r="I18" t="s">
        <v>600</v>
      </c>
      <c r="J18" t="s">
        <v>602</v>
      </c>
      <c r="K18" t="s">
        <v>607</v>
      </c>
      <c r="N18" t="str">
        <f t="shared" si="0"/>
        <v>0C</v>
      </c>
      <c r="O18" t="str">
        <f t="shared" si="1"/>
        <v>00</v>
      </c>
      <c r="P18" t="str">
        <f t="shared" si="2"/>
        <v>03</v>
      </c>
    </row>
    <row r="19" spans="2:16" x14ac:dyDescent="0.25">
      <c r="C19" t="s">
        <v>433</v>
      </c>
      <c r="E19">
        <v>33</v>
      </c>
      <c r="F19" t="s">
        <v>560</v>
      </c>
      <c r="G19" t="s">
        <v>589</v>
      </c>
      <c r="H19" t="s">
        <v>604</v>
      </c>
      <c r="I19" t="s">
        <v>601</v>
      </c>
      <c r="J19" t="s">
        <v>605</v>
      </c>
      <c r="K19" t="s">
        <v>607</v>
      </c>
      <c r="N19" t="str">
        <f t="shared" si="0"/>
        <v>09</v>
      </c>
      <c r="O19" t="str">
        <f t="shared" si="1"/>
        <v>27</v>
      </c>
      <c r="P19" t="str">
        <f t="shared" si="2"/>
        <v>03</v>
      </c>
    </row>
    <row r="20" spans="2:16" x14ac:dyDescent="0.25">
      <c r="C20" t="s">
        <v>434</v>
      </c>
      <c r="E20">
        <v>33</v>
      </c>
      <c r="F20" t="s">
        <v>560</v>
      </c>
      <c r="G20" t="s">
        <v>588</v>
      </c>
      <c r="H20" t="s">
        <v>591</v>
      </c>
      <c r="I20" t="s">
        <v>601</v>
      </c>
      <c r="J20" t="s">
        <v>602</v>
      </c>
      <c r="K20" t="s">
        <v>607</v>
      </c>
      <c r="N20" t="str">
        <f t="shared" si="0"/>
        <v>09</v>
      </c>
      <c r="O20" t="str">
        <f t="shared" si="1"/>
        <v>00</v>
      </c>
      <c r="P20" t="str">
        <f t="shared" si="2"/>
        <v>03</v>
      </c>
    </row>
    <row r="21" spans="2:16" x14ac:dyDescent="0.25">
      <c r="C21" t="s">
        <v>586</v>
      </c>
    </row>
    <row r="22" spans="2:16" x14ac:dyDescent="0.25">
      <c r="B22" t="s">
        <v>631</v>
      </c>
      <c r="C22" t="s">
        <v>632</v>
      </c>
    </row>
    <row r="27" spans="2:16" x14ac:dyDescent="0.25">
      <c r="L27" t="s">
        <v>549</v>
      </c>
      <c r="M27" t="s">
        <v>554</v>
      </c>
      <c r="N27" t="s">
        <v>566</v>
      </c>
    </row>
    <row r="28" spans="2:16" x14ac:dyDescent="0.25">
      <c r="D28" t="s">
        <v>541</v>
      </c>
      <c r="E28" t="s">
        <v>542</v>
      </c>
      <c r="F28" t="s">
        <v>543</v>
      </c>
      <c r="G28" t="s">
        <v>557</v>
      </c>
      <c r="I28" t="s">
        <v>545</v>
      </c>
      <c r="J28" t="s">
        <v>546</v>
      </c>
      <c r="K28" t="s">
        <v>561</v>
      </c>
      <c r="L28" t="s">
        <v>548</v>
      </c>
      <c r="O28" t="s">
        <v>550</v>
      </c>
    </row>
    <row r="29" spans="2:16" x14ac:dyDescent="0.25">
      <c r="C29" t="s">
        <v>540</v>
      </c>
      <c r="D29">
        <v>240</v>
      </c>
      <c r="E29" t="s">
        <v>544</v>
      </c>
      <c r="F29">
        <v>2</v>
      </c>
      <c r="G29">
        <v>0</v>
      </c>
      <c r="I29">
        <v>50</v>
      </c>
      <c r="J29" t="s">
        <v>547</v>
      </c>
      <c r="K29">
        <v>0</v>
      </c>
      <c r="L29" s="133">
        <v>0.2</v>
      </c>
      <c r="O29" t="s">
        <v>551</v>
      </c>
    </row>
    <row r="30" spans="2:16" x14ac:dyDescent="0.25">
      <c r="C30" t="s">
        <v>552</v>
      </c>
      <c r="D30">
        <v>24</v>
      </c>
      <c r="E30">
        <v>0</v>
      </c>
      <c r="F30">
        <v>2</v>
      </c>
      <c r="G30">
        <v>0</v>
      </c>
      <c r="I30">
        <v>10</v>
      </c>
      <c r="J30" t="s">
        <v>553</v>
      </c>
      <c r="K30">
        <v>0</v>
      </c>
      <c r="L30" s="132">
        <v>0.2</v>
      </c>
      <c r="M30" t="s">
        <v>555</v>
      </c>
    </row>
    <row r="31" spans="2:16" x14ac:dyDescent="0.25">
      <c r="C31" t="s">
        <v>556</v>
      </c>
      <c r="D31" t="s">
        <v>558</v>
      </c>
      <c r="E31" t="s">
        <v>559</v>
      </c>
      <c r="F31">
        <v>3</v>
      </c>
      <c r="G31">
        <v>300</v>
      </c>
      <c r="I31">
        <v>10</v>
      </c>
      <c r="J31" t="s">
        <v>560</v>
      </c>
      <c r="K31" s="133">
        <v>0.12</v>
      </c>
      <c r="L31" s="133">
        <v>0.5</v>
      </c>
      <c r="M31" s="59" t="s">
        <v>562</v>
      </c>
      <c r="N31" s="59"/>
      <c r="O31" t="s">
        <v>563</v>
      </c>
    </row>
    <row r="32" spans="2:16" x14ac:dyDescent="0.25">
      <c r="C32" t="s">
        <v>564</v>
      </c>
      <c r="D32">
        <v>-34</v>
      </c>
      <c r="E32">
        <v>33</v>
      </c>
      <c r="F32">
        <v>3</v>
      </c>
      <c r="G32">
        <v>0</v>
      </c>
      <c r="I32">
        <v>33</v>
      </c>
      <c r="J32" t="s">
        <v>565</v>
      </c>
      <c r="K32">
        <v>0</v>
      </c>
      <c r="L32" s="132">
        <v>0.67</v>
      </c>
      <c r="M32" t="s">
        <v>562</v>
      </c>
      <c r="N32" t="s">
        <v>567</v>
      </c>
    </row>
    <row r="33" spans="2:18" x14ac:dyDescent="0.25">
      <c r="C33" t="s">
        <v>568</v>
      </c>
      <c r="D33">
        <v>8.5</v>
      </c>
      <c r="E33" t="s">
        <v>569</v>
      </c>
      <c r="F33">
        <v>3</v>
      </c>
      <c r="G33">
        <v>0</v>
      </c>
      <c r="I33">
        <v>10</v>
      </c>
      <c r="J33" s="59" t="s">
        <v>553</v>
      </c>
      <c r="K33">
        <v>0</v>
      </c>
      <c r="L33" t="s">
        <v>570</v>
      </c>
      <c r="O33" t="s">
        <v>572</v>
      </c>
    </row>
    <row r="34" spans="2:18" x14ac:dyDescent="0.25">
      <c r="C34" t="s">
        <v>571</v>
      </c>
      <c r="D34">
        <v>13</v>
      </c>
      <c r="E34" t="s">
        <v>569</v>
      </c>
      <c r="F34">
        <v>3</v>
      </c>
      <c r="G34">
        <v>0</v>
      </c>
      <c r="I34">
        <v>10</v>
      </c>
      <c r="J34" s="59" t="s">
        <v>553</v>
      </c>
      <c r="L34" t="s">
        <v>570</v>
      </c>
      <c r="O34" t="s">
        <v>572</v>
      </c>
    </row>
    <row r="37" spans="2:18" x14ac:dyDescent="0.25">
      <c r="D37" t="s">
        <v>545</v>
      </c>
      <c r="E37" t="s">
        <v>546</v>
      </c>
      <c r="F37" t="s">
        <v>561</v>
      </c>
      <c r="G37" t="s">
        <v>548</v>
      </c>
      <c r="H37" t="s">
        <v>592</v>
      </c>
      <c r="I37" t="s">
        <v>593</v>
      </c>
      <c r="J37" t="s">
        <v>594</v>
      </c>
      <c r="M37" t="s">
        <v>592</v>
      </c>
      <c r="N37" t="s">
        <v>593</v>
      </c>
      <c r="O37" t="s">
        <v>594</v>
      </c>
      <c r="Q37" t="s">
        <v>629</v>
      </c>
      <c r="R37" t="s">
        <v>630</v>
      </c>
    </row>
    <row r="38" spans="2:18" x14ac:dyDescent="0.25">
      <c r="C38" s="12" t="s">
        <v>430</v>
      </c>
      <c r="D38" s="12">
        <v>50</v>
      </c>
      <c r="E38" s="12" t="s">
        <v>547</v>
      </c>
      <c r="F38" s="12" t="s">
        <v>588</v>
      </c>
      <c r="G38" s="12" t="s">
        <v>591</v>
      </c>
      <c r="H38" s="12" t="s">
        <v>599</v>
      </c>
      <c r="I38" s="12" t="s">
        <v>602</v>
      </c>
      <c r="J38" s="12" t="s">
        <v>606</v>
      </c>
      <c r="K38" s="12"/>
      <c r="L38" s="12"/>
      <c r="M38" s="12" t="s">
        <v>626</v>
      </c>
      <c r="N38" s="12" t="s">
        <v>627</v>
      </c>
      <c r="O38" s="12" t="s">
        <v>628</v>
      </c>
      <c r="Q38">
        <v>3.25</v>
      </c>
      <c r="R38">
        <v>5</v>
      </c>
    </row>
    <row r="39" spans="2:18" x14ac:dyDescent="0.25">
      <c r="G39" t="s">
        <v>590</v>
      </c>
      <c r="N39">
        <v>40</v>
      </c>
      <c r="Q39">
        <v>3.25</v>
      </c>
      <c r="R39">
        <v>16</v>
      </c>
    </row>
    <row r="40" spans="2:18" x14ac:dyDescent="0.25">
      <c r="E40" t="s">
        <v>553</v>
      </c>
      <c r="M40">
        <v>18</v>
      </c>
      <c r="N40">
        <v>40</v>
      </c>
      <c r="Q40">
        <v>3.25</v>
      </c>
      <c r="R40">
        <v>4.5</v>
      </c>
    </row>
    <row r="41" spans="2:18" x14ac:dyDescent="0.25">
      <c r="E41" s="12" t="s">
        <v>547</v>
      </c>
      <c r="M41">
        <v>18</v>
      </c>
      <c r="N41">
        <v>0</v>
      </c>
      <c r="Q41">
        <v>3.25</v>
      </c>
      <c r="R41">
        <v>3.4</v>
      </c>
    </row>
    <row r="43" spans="2:18" x14ac:dyDescent="0.25">
      <c r="C43" t="s">
        <v>545</v>
      </c>
      <c r="D43" t="s">
        <v>546</v>
      </c>
      <c r="E43" t="s">
        <v>561</v>
      </c>
      <c r="F43" t="s">
        <v>548</v>
      </c>
      <c r="G43" t="s">
        <v>681</v>
      </c>
    </row>
    <row r="44" spans="2:18" x14ac:dyDescent="0.25">
      <c r="B44" t="s">
        <v>540</v>
      </c>
      <c r="C44">
        <v>100</v>
      </c>
      <c r="D44" s="12" t="s">
        <v>676</v>
      </c>
      <c r="E44" s="146" t="s">
        <v>675</v>
      </c>
      <c r="F44" s="132">
        <v>0.67</v>
      </c>
      <c r="G44" t="s">
        <v>677</v>
      </c>
    </row>
    <row r="45" spans="2:18" x14ac:dyDescent="0.25">
      <c r="C45">
        <v>100</v>
      </c>
      <c r="D45" s="86" t="s">
        <v>676</v>
      </c>
      <c r="E45" s="147" t="s">
        <v>679</v>
      </c>
      <c r="F45" s="132">
        <v>0.67</v>
      </c>
      <c r="G45" t="s">
        <v>677</v>
      </c>
    </row>
    <row r="46" spans="2:18" x14ac:dyDescent="0.25">
      <c r="C46">
        <v>100</v>
      </c>
      <c r="D46" s="86" t="s">
        <v>676</v>
      </c>
      <c r="E46" s="147" t="s">
        <v>678</v>
      </c>
      <c r="F46" s="132">
        <v>0.5</v>
      </c>
      <c r="G46" t="s">
        <v>677</v>
      </c>
    </row>
    <row r="47" spans="2:18" x14ac:dyDescent="0.25">
      <c r="C47">
        <v>100</v>
      </c>
      <c r="D47" s="12" t="s">
        <v>565</v>
      </c>
      <c r="E47" s="146" t="s">
        <v>678</v>
      </c>
      <c r="F47" s="132">
        <v>0.5</v>
      </c>
      <c r="G47" t="s">
        <v>680</v>
      </c>
    </row>
  </sheetData>
  <mergeCells count="1">
    <mergeCell ref="B3:L3"/>
  </mergeCells>
  <hyperlinks>
    <hyperlink ref="B1" location="Contents!A1" display="Contents!A1"/>
    <hyperlink ref="R7" location="'Sensor configuration set'!A1" display="Sensor configuration set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592</v>
      </c>
      <c r="C3" t="s">
        <v>640</v>
      </c>
      <c r="D3" t="s">
        <v>565</v>
      </c>
      <c r="I3" t="s">
        <v>641</v>
      </c>
      <c r="P3" s="56" t="s">
        <v>633</v>
      </c>
    </row>
    <row r="4" spans="1:16" x14ac:dyDescent="0.25">
      <c r="B4" t="s">
        <v>593</v>
      </c>
      <c r="C4" t="s">
        <v>639</v>
      </c>
    </row>
    <row r="5" spans="1:16" x14ac:dyDescent="0.25">
      <c r="B5" t="s">
        <v>594</v>
      </c>
      <c r="C5" t="s">
        <v>638</v>
      </c>
      <c r="D5" t="s">
        <v>642</v>
      </c>
    </row>
    <row r="7" spans="1:16" x14ac:dyDescent="0.25">
      <c r="B7" t="s">
        <v>635</v>
      </c>
      <c r="C7" t="s">
        <v>636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593</v>
      </c>
      <c r="B11" t="s">
        <v>593</v>
      </c>
      <c r="C11" t="s">
        <v>634</v>
      </c>
      <c r="D11" t="s">
        <v>667</v>
      </c>
      <c r="E11" t="s">
        <v>668</v>
      </c>
    </row>
    <row r="12" spans="1:16" x14ac:dyDescent="0.25">
      <c r="A12" t="s">
        <v>654</v>
      </c>
      <c r="C12">
        <v>1</v>
      </c>
      <c r="D12">
        <v>998.1</v>
      </c>
      <c r="E12">
        <v>997.4</v>
      </c>
    </row>
    <row r="13" spans="1:16" x14ac:dyDescent="0.25">
      <c r="A13" t="s">
        <v>655</v>
      </c>
      <c r="C13">
        <v>6</v>
      </c>
      <c r="D13">
        <v>1006.7</v>
      </c>
      <c r="E13">
        <v>1006.15</v>
      </c>
    </row>
    <row r="14" spans="1:16" x14ac:dyDescent="0.25">
      <c r="A14" t="s">
        <v>648</v>
      </c>
      <c r="B14" t="s">
        <v>637</v>
      </c>
      <c r="C14">
        <v>12</v>
      </c>
      <c r="D14">
        <v>1017</v>
      </c>
      <c r="E14">
        <v>1016.55</v>
      </c>
    </row>
    <row r="15" spans="1:16" x14ac:dyDescent="0.25">
      <c r="A15" t="s">
        <v>649</v>
      </c>
      <c r="B15" t="s">
        <v>643</v>
      </c>
      <c r="C15">
        <v>14</v>
      </c>
      <c r="D15">
        <v>1020.45</v>
      </c>
      <c r="E15">
        <v>1020</v>
      </c>
    </row>
    <row r="16" spans="1:16" x14ac:dyDescent="0.25">
      <c r="A16" t="s">
        <v>647</v>
      </c>
      <c r="B16" t="s">
        <v>644</v>
      </c>
      <c r="C16">
        <v>16</v>
      </c>
      <c r="D16">
        <v>1023.55</v>
      </c>
      <c r="E16">
        <v>1023.9</v>
      </c>
    </row>
    <row r="17" spans="1:6" x14ac:dyDescent="0.25">
      <c r="A17" t="s">
        <v>650</v>
      </c>
      <c r="B17" t="s">
        <v>645</v>
      </c>
      <c r="C17">
        <v>18</v>
      </c>
      <c r="D17">
        <v>1027.3</v>
      </c>
      <c r="E17">
        <v>1027</v>
      </c>
    </row>
    <row r="18" spans="1:6" x14ac:dyDescent="0.25">
      <c r="A18" t="s">
        <v>651</v>
      </c>
      <c r="B18" t="s">
        <v>646</v>
      </c>
      <c r="C18">
        <v>20</v>
      </c>
      <c r="D18">
        <v>1030.7</v>
      </c>
      <c r="E18">
        <v>1030.4000000000001</v>
      </c>
    </row>
    <row r="19" spans="1:6" x14ac:dyDescent="0.25">
      <c r="A19" t="s">
        <v>652</v>
      </c>
      <c r="B19" t="s">
        <v>653</v>
      </c>
      <c r="C19">
        <v>24</v>
      </c>
      <c r="D19">
        <v>1030.7</v>
      </c>
      <c r="E19">
        <v>1030.3699999999999</v>
      </c>
    </row>
    <row r="21" spans="1:6" x14ac:dyDescent="0.25">
      <c r="B21" t="s">
        <v>656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657</v>
      </c>
    </row>
    <row r="22" spans="1:6" x14ac:dyDescent="0.25">
      <c r="E22">
        <f>E21*100</f>
        <v>171.25000000000057</v>
      </c>
      <c r="F22" s="132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669</v>
      </c>
      <c r="E27" s="29" t="s">
        <v>670</v>
      </c>
    </row>
    <row r="28" spans="1:6" x14ac:dyDescent="0.25">
      <c r="A28" s="30" t="s">
        <v>655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647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651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548</v>
      </c>
      <c r="B32" s="143">
        <v>0.67</v>
      </c>
      <c r="C32" s="28"/>
      <c r="D32" s="28"/>
      <c r="E32" s="29"/>
    </row>
    <row r="33" spans="1:12" ht="15.75" thickBot="1" x14ac:dyDescent="0.3">
      <c r="A33" s="30" t="s">
        <v>673</v>
      </c>
      <c r="B33" s="31" t="s">
        <v>565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562</v>
      </c>
      <c r="G34" s="28">
        <v>5</v>
      </c>
      <c r="H34" s="29" t="s">
        <v>659</v>
      </c>
    </row>
    <row r="35" spans="1:12" ht="15.75" thickBot="1" x14ac:dyDescent="0.3">
      <c r="A35" s="30"/>
      <c r="B35" s="31"/>
      <c r="C35" s="31"/>
      <c r="D35" s="31"/>
      <c r="E35" s="32"/>
      <c r="F35" s="30" t="s">
        <v>672</v>
      </c>
      <c r="G35" s="31">
        <f>0.67*G34</f>
        <v>3.35</v>
      </c>
      <c r="H35" s="32" t="s">
        <v>659</v>
      </c>
    </row>
    <row r="36" spans="1:12" x14ac:dyDescent="0.25">
      <c r="A36" s="30"/>
      <c r="B36" s="31"/>
      <c r="C36" s="31"/>
      <c r="D36" s="31"/>
      <c r="E36" s="32"/>
      <c r="F36" s="30" t="s">
        <v>658</v>
      </c>
      <c r="G36" s="31">
        <f>0.2*G35</f>
        <v>0.67</v>
      </c>
      <c r="H36" s="32" t="s">
        <v>659</v>
      </c>
      <c r="J36" s="27" t="s">
        <v>562</v>
      </c>
      <c r="K36" s="28">
        <v>5</v>
      </c>
      <c r="L36" s="29" t="s">
        <v>659</v>
      </c>
    </row>
    <row r="37" spans="1:12" x14ac:dyDescent="0.25">
      <c r="A37" s="30"/>
      <c r="B37" s="31"/>
      <c r="C37" s="31"/>
      <c r="D37" s="31"/>
      <c r="E37" s="32"/>
      <c r="F37" s="30" t="s">
        <v>660</v>
      </c>
      <c r="G37" s="144">
        <v>1000000</v>
      </c>
      <c r="H37" s="32" t="s">
        <v>661</v>
      </c>
      <c r="J37" s="30" t="s">
        <v>671</v>
      </c>
      <c r="K37" s="31">
        <f>0.2*K36</f>
        <v>1</v>
      </c>
      <c r="L37" s="32" t="s">
        <v>659</v>
      </c>
    </row>
    <row r="38" spans="1:12" x14ac:dyDescent="0.25">
      <c r="A38" s="30"/>
      <c r="B38" s="31"/>
      <c r="C38" s="31"/>
      <c r="D38" s="31"/>
      <c r="E38" s="32"/>
      <c r="F38" s="30" t="s">
        <v>662</v>
      </c>
      <c r="G38" s="144">
        <f>(G35-G36)/G37</f>
        <v>2.6800000000000002E-6</v>
      </c>
      <c r="H38" s="32" t="s">
        <v>663</v>
      </c>
      <c r="J38" s="30" t="s">
        <v>658</v>
      </c>
      <c r="K38" s="31">
        <f>0.2*K37</f>
        <v>0.2</v>
      </c>
      <c r="L38" s="32" t="s">
        <v>659</v>
      </c>
    </row>
    <row r="39" spans="1:12" x14ac:dyDescent="0.25">
      <c r="A39" s="30"/>
      <c r="B39" s="31"/>
      <c r="C39" s="31"/>
      <c r="D39" s="31"/>
      <c r="E39" s="32"/>
      <c r="F39" s="30"/>
      <c r="G39" s="144">
        <f>G38*1000000</f>
        <v>2.68</v>
      </c>
      <c r="H39" s="32" t="s">
        <v>664</v>
      </c>
      <c r="J39" s="30" t="s">
        <v>660</v>
      </c>
      <c r="K39" s="144">
        <v>1000000</v>
      </c>
      <c r="L39" s="32" t="s">
        <v>661</v>
      </c>
    </row>
    <row r="40" spans="1:12" x14ac:dyDescent="0.25">
      <c r="A40" s="30"/>
      <c r="B40" s="31"/>
      <c r="C40" s="31"/>
      <c r="D40" s="31"/>
      <c r="E40" s="32"/>
      <c r="F40" s="30" t="s">
        <v>665</v>
      </c>
      <c r="G40" s="31">
        <v>35000</v>
      </c>
      <c r="H40" s="32"/>
      <c r="J40" s="30" t="s">
        <v>662</v>
      </c>
      <c r="K40" s="144">
        <f>(K37-K38)/K39</f>
        <v>8.0000000000000007E-7</v>
      </c>
      <c r="L40" s="32" t="s">
        <v>663</v>
      </c>
    </row>
    <row r="41" spans="1:12" x14ac:dyDescent="0.25">
      <c r="A41" s="30"/>
      <c r="B41" s="31"/>
      <c r="C41" s="31"/>
      <c r="D41" s="31"/>
      <c r="E41" s="32"/>
      <c r="F41" s="30" t="s">
        <v>666</v>
      </c>
      <c r="G41" s="144">
        <f>G35+G40*G38</f>
        <v>3.4438</v>
      </c>
      <c r="H41" s="32" t="s">
        <v>659</v>
      </c>
      <c r="J41" s="30"/>
      <c r="K41" s="144">
        <f>K40*1000000</f>
        <v>0.8</v>
      </c>
      <c r="L41" s="32" t="s">
        <v>664</v>
      </c>
    </row>
    <row r="42" spans="1:12" ht="15.75" thickBot="1" x14ac:dyDescent="0.3">
      <c r="A42" s="34" t="s">
        <v>651</v>
      </c>
      <c r="B42" s="35" t="s">
        <v>646</v>
      </c>
      <c r="C42" s="35">
        <v>20</v>
      </c>
      <c r="D42" s="35">
        <v>3379</v>
      </c>
      <c r="E42" s="36">
        <v>3380</v>
      </c>
      <c r="F42" s="34"/>
      <c r="G42" s="145">
        <f>G41*1000</f>
        <v>3443.8</v>
      </c>
      <c r="H42" s="36" t="s">
        <v>410</v>
      </c>
      <c r="J42" s="30" t="s">
        <v>665</v>
      </c>
      <c r="K42" s="31">
        <v>350000</v>
      </c>
      <c r="L42" s="32"/>
    </row>
    <row r="43" spans="1:12" x14ac:dyDescent="0.25">
      <c r="J43" s="30" t="s">
        <v>666</v>
      </c>
      <c r="K43" s="144">
        <f>K37+K42*K40</f>
        <v>1.28</v>
      </c>
      <c r="L43" s="32" t="s">
        <v>659</v>
      </c>
    </row>
    <row r="44" spans="1:12" ht="15.75" thickBot="1" x14ac:dyDescent="0.3">
      <c r="J44" s="34"/>
      <c r="K44" s="145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 t="s">
        <v>105</v>
      </c>
      <c r="E2" s="28" t="s">
        <v>106</v>
      </c>
      <c r="F2" s="29"/>
    </row>
    <row r="3" spans="1:6" ht="18.75" x14ac:dyDescent="0.3">
      <c r="A3" s="66" t="s">
        <v>262</v>
      </c>
      <c r="D3" s="30">
        <v>4</v>
      </c>
      <c r="E3" s="31">
        <v>3</v>
      </c>
      <c r="F3" s="32" t="s">
        <v>119</v>
      </c>
    </row>
    <row r="4" spans="1:6" x14ac:dyDescent="0.25">
      <c r="A4">
        <v>0</v>
      </c>
      <c r="B4" t="s">
        <v>270</v>
      </c>
      <c r="D4" s="30">
        <v>5</v>
      </c>
      <c r="E4" s="31" t="s">
        <v>101</v>
      </c>
      <c r="F4" s="67" t="s">
        <v>118</v>
      </c>
    </row>
    <row r="5" spans="1:6" ht="15.75" thickBot="1" x14ac:dyDescent="0.3">
      <c r="A5">
        <v>1</v>
      </c>
      <c r="B5" t="s">
        <v>264</v>
      </c>
      <c r="D5" s="34"/>
      <c r="E5" s="35"/>
      <c r="F5" s="36"/>
    </row>
    <row r="6" spans="1:6" x14ac:dyDescent="0.25">
      <c r="A6">
        <v>2</v>
      </c>
      <c r="B6" t="s">
        <v>265</v>
      </c>
    </row>
    <row r="7" spans="1:6" x14ac:dyDescent="0.25">
      <c r="A7">
        <v>3</v>
      </c>
      <c r="B7" t="s">
        <v>318</v>
      </c>
      <c r="D7" s="12" t="s">
        <v>272</v>
      </c>
    </row>
    <row r="8" spans="1:6" x14ac:dyDescent="0.25">
      <c r="A8">
        <v>4</v>
      </c>
      <c r="B8" t="s">
        <v>267</v>
      </c>
      <c r="D8" t="s">
        <v>273</v>
      </c>
    </row>
    <row r="9" spans="1:6" x14ac:dyDescent="0.25">
      <c r="A9">
        <v>5</v>
      </c>
      <c r="B9" t="s">
        <v>268</v>
      </c>
    </row>
    <row r="10" spans="1:6" x14ac:dyDescent="0.25">
      <c r="A10">
        <v>6</v>
      </c>
      <c r="B10" t="s">
        <v>269</v>
      </c>
    </row>
    <row r="11" spans="1:6" x14ac:dyDescent="0.25">
      <c r="A11">
        <v>7</v>
      </c>
      <c r="B11" t="s">
        <v>271</v>
      </c>
    </row>
    <row r="12" spans="1:6" x14ac:dyDescent="0.25">
      <c r="A12">
        <v>8</v>
      </c>
      <c r="B12" t="s">
        <v>319</v>
      </c>
    </row>
    <row r="13" spans="1:6" x14ac:dyDescent="0.25">
      <c r="A13">
        <v>9</v>
      </c>
      <c r="B13" t="s">
        <v>360</v>
      </c>
    </row>
    <row r="14" spans="1:6" x14ac:dyDescent="0.25">
      <c r="A14">
        <v>10</v>
      </c>
      <c r="B14" t="s">
        <v>361</v>
      </c>
    </row>
    <row r="15" spans="1:6" x14ac:dyDescent="0.25">
      <c r="A15">
        <v>11</v>
      </c>
      <c r="B15" t="s">
        <v>362</v>
      </c>
    </row>
    <row r="16" spans="1:6" x14ac:dyDescent="0.25">
      <c r="A16">
        <v>12</v>
      </c>
      <c r="B16" t="s">
        <v>363</v>
      </c>
    </row>
    <row r="17" spans="1:2" x14ac:dyDescent="0.25">
      <c r="A17">
        <v>13</v>
      </c>
      <c r="B17" t="s">
        <v>364</v>
      </c>
    </row>
  </sheetData>
  <hyperlinks>
    <hyperlink ref="B1" location="Contents!A1" display="Contents!A1"/>
    <hyperlink ref="F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59"/>
  <sheetViews>
    <sheetView workbookViewId="0">
      <selection activeCell="A53" sqref="A53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692</v>
      </c>
      <c r="B2" s="58" t="s">
        <v>693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x14ac:dyDescent="0.25">
      <c r="A8" t="s">
        <v>266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691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611</v>
      </c>
      <c r="B46" t="s">
        <v>320</v>
      </c>
    </row>
    <row r="47" spans="1:3" hidden="1" x14ac:dyDescent="0.25">
      <c r="A47" t="s">
        <v>620</v>
      </c>
      <c r="B47" t="s">
        <v>320</v>
      </c>
    </row>
    <row r="48" spans="1:3" x14ac:dyDescent="0.25">
      <c r="A48" t="s">
        <v>682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x14ac:dyDescent="0.25">
      <c r="A51" t="s">
        <v>690</v>
      </c>
    </row>
    <row r="52" spans="1:2" x14ac:dyDescent="0.25">
      <c r="A52" t="s">
        <v>694</v>
      </c>
    </row>
    <row r="53" spans="1:2" x14ac:dyDescent="0.25">
      <c r="A53" s="12" t="s">
        <v>581</v>
      </c>
    </row>
    <row r="54" spans="1:2" hidden="1" x14ac:dyDescent="0.25">
      <c r="A54" t="s">
        <v>582</v>
      </c>
      <c r="B54" t="s">
        <v>369</v>
      </c>
    </row>
    <row r="55" spans="1:2" x14ac:dyDescent="0.25">
      <c r="A55" t="s">
        <v>625</v>
      </c>
    </row>
    <row r="56" spans="1:2" hidden="1" x14ac:dyDescent="0.25">
      <c r="A56" t="s">
        <v>683</v>
      </c>
      <c r="B56" t="s">
        <v>686</v>
      </c>
    </row>
    <row r="57" spans="1:2" hidden="1" x14ac:dyDescent="0.25">
      <c r="A57" t="s">
        <v>684</v>
      </c>
      <c r="B57" t="s">
        <v>689</v>
      </c>
    </row>
    <row r="58" spans="1:2" hidden="1" x14ac:dyDescent="0.25">
      <c r="A58" t="s">
        <v>685</v>
      </c>
      <c r="B58" t="s">
        <v>687</v>
      </c>
    </row>
    <row r="59" spans="1:2" hidden="1" x14ac:dyDescent="0.25">
      <c r="A59" t="s">
        <v>688</v>
      </c>
      <c r="B59" t="s">
        <v>320</v>
      </c>
    </row>
  </sheetData>
  <autoFilter ref="A2:B59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622</v>
      </c>
    </row>
    <row r="8" spans="1:4" x14ac:dyDescent="0.25">
      <c r="A8" t="s">
        <v>480</v>
      </c>
      <c r="B8">
        <v>0.2</v>
      </c>
      <c r="C8">
        <v>50</v>
      </c>
      <c r="D8" t="s">
        <v>623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2019-08-19T01:52:05Z</dcterms:modified>
</cp:coreProperties>
</file>