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yoel\ShareFile\Folders\Eyoel Zewdie - Sales\Quotes\ALL\64000-64999\64307\"/>
    </mc:Choice>
  </mc:AlternateContent>
  <bookViews>
    <workbookView xWindow="0" yWindow="0" windowWidth="20490" windowHeight="7755"/>
  </bookViews>
  <sheets>
    <sheet name="Turnkey release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1" l="1"/>
  <c r="L61" i="1"/>
  <c r="P60" i="1"/>
  <c r="E60" i="1"/>
  <c r="O59" i="1"/>
  <c r="P58" i="1"/>
  <c r="G58" i="1"/>
  <c r="D58" i="1"/>
  <c r="Q57" i="1"/>
  <c r="O57" i="1"/>
  <c r="G57" i="1"/>
  <c r="D57" i="1"/>
  <c r="O56" i="1"/>
  <c r="D56" i="1"/>
  <c r="O55" i="1"/>
  <c r="P54" i="1"/>
  <c r="H54" i="1"/>
  <c r="D54" i="1"/>
  <c r="R49" i="1"/>
  <c r="Q49" i="1"/>
  <c r="P49" i="1"/>
  <c r="R48" i="1"/>
  <c r="Q48" i="1"/>
  <c r="P48" i="1"/>
  <c r="P47" i="1"/>
  <c r="P46" i="1"/>
  <c r="P45" i="1"/>
  <c r="P44" i="1"/>
  <c r="P43" i="1"/>
  <c r="P42" i="1"/>
  <c r="P41" i="1"/>
  <c r="P40" i="1"/>
  <c r="D40" i="1"/>
  <c r="AC24" i="1"/>
  <c r="AB16" i="1"/>
  <c r="AB15" i="1"/>
  <c r="AB14" i="1"/>
  <c r="AB13" i="1"/>
  <c r="AB12" i="1"/>
  <c r="AB11" i="1"/>
  <c r="AB10" i="1"/>
  <c r="D10" i="1"/>
  <c r="AB9" i="1"/>
  <c r="AB8" i="1"/>
  <c r="W8" i="1"/>
  <c r="D8" i="1"/>
  <c r="AA6" i="1"/>
  <c r="Y10" i="1" s="1"/>
  <c r="D6" i="1"/>
  <c r="Z3" i="1"/>
  <c r="Y3" i="1"/>
  <c r="W3" i="1"/>
  <c r="H3" i="1"/>
  <c r="P6" i="1" s="1"/>
  <c r="W2" i="1"/>
  <c r="W1" i="1"/>
  <c r="Y4" i="1" l="1"/>
  <c r="D16" i="1" s="1"/>
  <c r="D26" i="1"/>
  <c r="P26" i="1" s="1"/>
  <c r="Y9" i="1"/>
  <c r="Y8" i="1"/>
</calcChain>
</file>

<file path=xl/sharedStrings.xml><?xml version="1.0" encoding="utf-8"?>
<sst xmlns="http://schemas.openxmlformats.org/spreadsheetml/2006/main" count="117" uniqueCount="100">
  <si>
    <t xml:space="preserve">Production Order Description </t>
  </si>
  <si>
    <t>No.</t>
  </si>
  <si>
    <t>Issued by:</t>
  </si>
  <si>
    <t>Eyoel</t>
  </si>
  <si>
    <t>Yes, see the requirement above for details.</t>
  </si>
  <si>
    <t>Ver: 01</t>
  </si>
  <si>
    <t>General Information</t>
  </si>
  <si>
    <t>Project Co-odinator</t>
  </si>
  <si>
    <t>Flora</t>
  </si>
  <si>
    <t>1.Project Name:</t>
  </si>
  <si>
    <t>7.Ordered Date:</t>
  </si>
  <si>
    <t>2.Gerber received date:</t>
  </si>
  <si>
    <t>8.Customer ID:</t>
  </si>
  <si>
    <t>3.DFM Check:</t>
  </si>
  <si>
    <t>9.Repeated order:</t>
  </si>
  <si>
    <t>No</t>
  </si>
  <si>
    <t>4.PCBA Shipment</t>
  </si>
  <si>
    <t>1st</t>
  </si>
  <si>
    <t>2nd</t>
  </si>
  <si>
    <t>3rd</t>
  </si>
  <si>
    <t>4th</t>
  </si>
  <si>
    <t>10.PCBA Ordered:</t>
  </si>
  <si>
    <t>PCS</t>
  </si>
  <si>
    <t>5.Bare PCB shipmt</t>
  </si>
  <si>
    <t>11.Customer PO</t>
  </si>
  <si>
    <t xml:space="preserve"> 997-007</t>
  </si>
  <si>
    <t>6.Shipment date:</t>
  </si>
  <si>
    <t>11a. Type of Service</t>
  </si>
  <si>
    <t>Turnkey</t>
  </si>
  <si>
    <t>BOM and Parts Procurement:</t>
  </si>
  <si>
    <t>12.BOM received Date:</t>
  </si>
  <si>
    <t>15.SZ stock check:</t>
  </si>
  <si>
    <t>13.Consigned Parts:</t>
  </si>
  <si>
    <t>None</t>
  </si>
  <si>
    <t>16.Authoriz Code:</t>
  </si>
  <si>
    <t>56151_M10823</t>
  </si>
  <si>
    <t>14.DNI Parts:</t>
  </si>
  <si>
    <t>17.Parts procurement:</t>
  </si>
  <si>
    <t>Vani</t>
  </si>
  <si>
    <t># of days required for Purchasing</t>
  </si>
  <si>
    <t>17a. Procurement finish Date</t>
  </si>
  <si>
    <t>17b. Parts arrival in Toronto</t>
  </si>
  <si>
    <t>Note: These days are not for rush orders</t>
  </si>
  <si>
    <t>Special Assembly Requirements:</t>
  </si>
  <si>
    <t>18.Assembly Process</t>
  </si>
  <si>
    <t>Lead-free</t>
  </si>
  <si>
    <t>A total of 130 Boards will be fabricated. 50 Boards are to use 64307A1_M1, 30 boards are to use 64307A1_T1, and 50 Boards are to use 64307A1_U1.</t>
  </si>
  <si>
    <t>Please process as a rush order as the client has paid extra for it. Please fabricate all the boards by August 30th, parts should arrive by then.</t>
  </si>
  <si>
    <t>Please assemble as soon as possible and send out by September  9th.</t>
  </si>
  <si>
    <t>Process In Markham.</t>
  </si>
  <si>
    <t>19.Returning Parts:</t>
  </si>
  <si>
    <t>24.Conformal Coating:</t>
  </si>
  <si>
    <t>28.SMT Pads</t>
  </si>
  <si>
    <t>29. Holes</t>
  </si>
  <si>
    <t>20.Picture Approval:</t>
  </si>
  <si>
    <t>Yes</t>
  </si>
  <si>
    <t>25.Programming:</t>
  </si>
  <si>
    <t>30. BOM Lines</t>
  </si>
  <si>
    <t>31. All Parts</t>
  </si>
  <si>
    <t>21.Functional Testing:</t>
  </si>
  <si>
    <t>26.Shipped by:</t>
  </si>
  <si>
    <t>UPS/FedEx</t>
  </si>
  <si>
    <t>32. Double side</t>
  </si>
  <si>
    <t>33. Leadfree</t>
  </si>
  <si>
    <t>22.Files Provided:</t>
  </si>
  <si>
    <t>Gerber files, ProductionBOM</t>
  </si>
  <si>
    <t>34. BGA/Fine Pitch</t>
  </si>
  <si>
    <t>35. Package</t>
  </si>
  <si>
    <t>23.Parts for Approval:</t>
  </si>
  <si>
    <t>27. Balance Payment:</t>
  </si>
  <si>
    <t>-</t>
  </si>
  <si>
    <t>37. BGA/QFN</t>
  </si>
  <si>
    <t xml:space="preserve">38. Fine Pitch </t>
  </si>
  <si>
    <t>PCB fab notes:</t>
  </si>
  <si>
    <t>1st order:</t>
  </si>
  <si>
    <t>2nd order:</t>
  </si>
  <si>
    <r>
      <t xml:space="preserve">Other requirements: </t>
    </r>
    <r>
      <rPr>
        <b/>
        <sz val="10"/>
        <color rgb="FFFF0000"/>
        <rFont val="Arial"/>
        <family val="2"/>
      </rPr>
      <t>Please process as a rush order as the client has paid extra for it. Please fabricate all the boards by August 30th, parts should arrive by then.</t>
    </r>
  </si>
  <si>
    <t>Board Size:</t>
  </si>
  <si>
    <t>inch</t>
  </si>
  <si>
    <t>X</t>
  </si>
  <si>
    <t>Impedance Control:</t>
  </si>
  <si>
    <t>Panel Size:</t>
  </si>
  <si>
    <t>Materials:</t>
  </si>
  <si>
    <t>Board Thickness:</t>
  </si>
  <si>
    <t>No. of Layers:</t>
  </si>
  <si>
    <t>Legend Color:</t>
  </si>
  <si>
    <t>Sides</t>
  </si>
  <si>
    <t>Mask Color:</t>
  </si>
  <si>
    <t>Copper  Weight:</t>
  </si>
  <si>
    <t>Electrical Testing:</t>
  </si>
  <si>
    <t>Panelization:</t>
  </si>
  <si>
    <t>1PNL</t>
  </si>
  <si>
    <t>=</t>
  </si>
  <si>
    <t>pcs.</t>
  </si>
  <si>
    <t>Surface Finish:</t>
  </si>
  <si>
    <t>Blind or Buried vias:</t>
  </si>
  <si>
    <t>Gold finger:</t>
  </si>
  <si>
    <t xml:space="preserve">Please assemble as soon as possible and send out by September  9th. </t>
  </si>
  <si>
    <t>Item #3,6,7,10,11,12</t>
  </si>
  <si>
    <t>Number: Q64307A1_M1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</si>
</sst>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[$-F800]dddd\,\ mmmm\ dd\,\ yyyy"/>
    <numFmt numFmtId="166" formatCode="0.000"/>
  </numFmts>
  <fonts count="9" x14ac:knownFonts="1"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3" fillId="2" borderId="0" xfId="0" applyFont="1" applyFill="1"/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0" fontId="6" fillId="0" borderId="1" xfId="0" applyFont="1" applyFill="1" applyBorder="1" applyAlignment="1">
      <alignment vertical="center"/>
    </xf>
    <xf numFmtId="0" fontId="0" fillId="0" borderId="0" xfId="0" applyAlignment="1">
      <alignment vertical="top" shrinkToFit="1"/>
    </xf>
    <xf numFmtId="1" fontId="0" fillId="0" borderId="0" xfId="0" applyNumberFormat="1" applyAlignment="1">
      <alignment horizontal="center"/>
    </xf>
    <xf numFmtId="0" fontId="0" fillId="0" borderId="0" xfId="0" applyAlignment="1">
      <alignment shrinkToFit="1"/>
    </xf>
    <xf numFmtId="3" fontId="0" fillId="0" borderId="0" xfId="0" applyNumberFormat="1" applyAlignment="1">
      <alignment horizontal="center" shrinkToFit="1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3" borderId="0" xfId="0" applyFill="1"/>
    <xf numFmtId="0" fontId="0" fillId="0" borderId="0" xfId="0" applyBorder="1" applyAlignment="1">
      <alignment horizontal="center" shrinkToFit="1"/>
    </xf>
    <xf numFmtId="2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left" vertical="center" shrinkToFit="1"/>
    </xf>
    <xf numFmtId="0" fontId="0" fillId="0" borderId="0" xfId="0" applyFont="1" applyAlignment="1">
      <alignment horizontal="center" shrinkToFit="1"/>
    </xf>
    <xf numFmtId="0" fontId="0" fillId="0" borderId="0" xfId="0" applyFont="1" applyAlignment="1">
      <alignment shrinkToFit="1"/>
    </xf>
    <xf numFmtId="0" fontId="0" fillId="0" borderId="0" xfId="0" applyFont="1"/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 shrinkToFit="1"/>
    </xf>
    <xf numFmtId="166" fontId="0" fillId="0" borderId="0" xfId="0" applyNumberFormat="1" applyFont="1" applyAlignment="1">
      <alignment horizontal="left" wrapText="1"/>
    </xf>
    <xf numFmtId="166" fontId="0" fillId="0" borderId="0" xfId="0" applyNumberFormat="1" applyFont="1" applyAlignment="1">
      <alignment horizontal="right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/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0" fontId="0" fillId="0" borderId="0" xfId="0" applyAlignment="1"/>
    <xf numFmtId="0" fontId="3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1" fontId="0" fillId="0" borderId="0" xfId="0" applyNumberFormat="1" applyAlignment="1">
      <alignment horizontal="left" wrapText="1"/>
    </xf>
    <xf numFmtId="0" fontId="3" fillId="3" borderId="0" xfId="0" applyFont="1" applyFill="1" applyAlignment="1">
      <alignment shrinkToFit="1"/>
    </xf>
    <xf numFmtId="0" fontId="0" fillId="3" borderId="0" xfId="0" applyFont="1" applyFill="1" applyAlignment="1">
      <alignment shrinkToFit="1"/>
    </xf>
    <xf numFmtId="164" fontId="0" fillId="0" borderId="0" xfId="0" applyNumberFormat="1" applyAlignment="1">
      <alignment wrapText="1"/>
    </xf>
    <xf numFmtId="2" fontId="0" fillId="0" borderId="0" xfId="0" applyNumberFormat="1" applyBorder="1" applyAlignment="1">
      <alignment horizontal="left" shrinkToFit="1"/>
    </xf>
    <xf numFmtId="1" fontId="0" fillId="0" borderId="0" xfId="0" applyNumberFormat="1" applyAlignment="1">
      <alignment horizontal="center"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0" fillId="0" borderId="0" xfId="0" applyAlignment="1">
      <alignment horizontal="left" shrinkToFit="1"/>
    </xf>
    <xf numFmtId="164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 shrinkToFit="1"/>
    </xf>
    <xf numFmtId="164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7" fillId="0" borderId="0" xfId="0" applyFont="1" applyAlignment="1">
      <alignment shrinkToFi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6" fillId="0" borderId="0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center" shrinkToFit="1"/>
    </xf>
    <xf numFmtId="0" fontId="0" fillId="0" borderId="0" xfId="0" applyFont="1" applyBorder="1" applyAlignment="1">
      <alignment horizontal="left"/>
    </xf>
    <xf numFmtId="1" fontId="6" fillId="0" borderId="0" xfId="0" applyNumberFormat="1" applyFont="1" applyBorder="1" applyAlignment="1">
      <alignment horizontal="left"/>
    </xf>
    <xf numFmtId="166" fontId="0" fillId="0" borderId="0" xfId="0" applyNumberFormat="1" applyFont="1" applyAlignment="1">
      <alignment horizontal="center" wrapText="1"/>
    </xf>
    <xf numFmtId="0" fontId="6" fillId="0" borderId="0" xfId="0" applyFont="1" applyBorder="1" applyAlignment="1">
      <alignment horizontal="left"/>
    </xf>
    <xf numFmtId="0" fontId="3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2" fontId="0" fillId="0" borderId="0" xfId="0" applyNumberFormat="1" applyFont="1" applyBorder="1" applyAlignment="1">
      <alignment horizontal="center" shrinkToFit="1"/>
    </xf>
    <xf numFmtId="2" fontId="8" fillId="0" borderId="0" xfId="0" applyNumberFormat="1" applyFont="1" applyBorder="1" applyAlignment="1">
      <alignment horizontal="left"/>
    </xf>
    <xf numFmtId="2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419100</xdr:colOff>
      <xdr:row>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8C2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77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64307A1_SensorPCB_TGS2xxx_V1_2019_08_20_V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twant%20Singh/Desktop/Share%20file/Folders/SATWANT/Quotes/45743A1/Q45743A1_T1SUV-GMC-App_2017_10_12_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4307A1_varC_VK"/>
      <sheetName val="64307A1_var B_VK"/>
      <sheetName val="64307A1_varA_VK"/>
      <sheetName val="PCB"/>
      <sheetName val="Quote"/>
      <sheetName val="Turnkey release"/>
      <sheetName val="PCB Order Release"/>
      <sheetName val="PCB Lead Time"/>
    </sheetNames>
    <sheetDataSet>
      <sheetData sheetId="0"/>
      <sheetData sheetId="1"/>
      <sheetData sheetId="2"/>
      <sheetData sheetId="3">
        <row r="1">
          <cell r="W1" t="str">
            <v>Client Ids With Special Requirements</v>
          </cell>
        </row>
        <row r="2">
          <cell r="W2">
            <v>50964</v>
          </cell>
        </row>
        <row r="3">
          <cell r="W3">
            <v>51099</v>
          </cell>
        </row>
        <row r="7">
          <cell r="W7">
            <v>51262</v>
          </cell>
        </row>
        <row r="19">
          <cell r="D19" t="str">
            <v>FR4(TG140)</v>
          </cell>
          <cell r="Q19">
            <v>2</v>
          </cell>
        </row>
        <row r="20">
          <cell r="D20" t="str">
            <v>Outer 1.0/1.0 oz</v>
          </cell>
          <cell r="Q20">
            <v>6.3E-2</v>
          </cell>
        </row>
        <row r="21">
          <cell r="D21">
            <v>0.78</v>
          </cell>
          <cell r="H21">
            <v>1.18</v>
          </cell>
          <cell r="Q21" t="str">
            <v>Gold Immersion</v>
          </cell>
        </row>
        <row r="22">
          <cell r="R22" t="str">
            <v>YES</v>
          </cell>
        </row>
        <row r="23">
          <cell r="R23" t="str">
            <v>NO</v>
          </cell>
        </row>
        <row r="24">
          <cell r="D24" t="str">
            <v>White</v>
          </cell>
          <cell r="F24">
            <v>2</v>
          </cell>
          <cell r="R24" t="str">
            <v>NO</v>
          </cell>
        </row>
        <row r="25">
          <cell r="D25" t="str">
            <v>Green</v>
          </cell>
          <cell r="F25">
            <v>2</v>
          </cell>
          <cell r="R25" t="str">
            <v>NO</v>
          </cell>
        </row>
        <row r="26">
          <cell r="A26" t="str">
            <v>Via on Pad:</v>
          </cell>
          <cell r="D26" t="str">
            <v>NO</v>
          </cell>
        </row>
      </sheetData>
      <sheetData sheetId="4">
        <row r="15">
          <cell r="H15" t="str">
            <v>SensorPCB_TGS2xxx_V1_2019_08_20</v>
          </cell>
        </row>
        <row r="17">
          <cell r="S17" t="str">
            <v>SensorPCB_TGS2xxx_V1</v>
          </cell>
        </row>
        <row r="32">
          <cell r="V32">
            <v>53</v>
          </cell>
        </row>
        <row r="33">
          <cell r="V33">
            <v>10</v>
          </cell>
        </row>
        <row r="34">
          <cell r="V34">
            <v>14</v>
          </cell>
        </row>
        <row r="35">
          <cell r="V35">
            <v>13</v>
          </cell>
        </row>
        <row r="36">
          <cell r="V36" t="str">
            <v>N</v>
          </cell>
        </row>
        <row r="37">
          <cell r="V37" t="str">
            <v>Y</v>
          </cell>
        </row>
        <row r="38">
          <cell r="V38">
            <v>0</v>
          </cell>
        </row>
        <row r="39">
          <cell r="V39" t="str">
            <v>0603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</sheetData>
      <sheetData sheetId="5"/>
      <sheetData sheetId="6"/>
      <sheetData sheetId="7">
        <row r="10">
          <cell r="B10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B"/>
      <sheetName val="Quote"/>
      <sheetName val="BOM"/>
      <sheetName val="Turnkey release"/>
      <sheetName val="RSG"/>
    </sheetNames>
    <sheetDataSet>
      <sheetData sheetId="0"/>
      <sheetData sheetId="1">
        <row r="23">
          <cell r="N23">
            <v>14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70"/>
  <sheetViews>
    <sheetView tabSelected="1" zoomScaleNormal="100" workbookViewId="0">
      <selection activeCell="P3" sqref="P3"/>
    </sheetView>
  </sheetViews>
  <sheetFormatPr defaultRowHeight="12.75" x14ac:dyDescent="0.2"/>
  <cols>
    <col min="1" max="2" width="4.7109375" customWidth="1"/>
    <col min="3" max="3" width="10.7109375" customWidth="1"/>
    <col min="4" max="4" width="5" customWidth="1"/>
    <col min="5" max="14" width="4.7109375" customWidth="1"/>
    <col min="15" max="15" width="8.85546875" customWidth="1"/>
    <col min="16" max="16" width="6.28515625" customWidth="1"/>
    <col min="17" max="20" width="4.7109375" customWidth="1"/>
    <col min="23" max="25" width="10.140625" hidden="1" customWidth="1"/>
    <col min="26" max="27" width="9.140625" hidden="1" customWidth="1"/>
    <col min="28" max="28" width="16.28515625" hidden="1" customWidth="1"/>
    <col min="31" max="31" width="37.140625" hidden="1" customWidth="1"/>
  </cols>
  <sheetData>
    <row r="1" spans="1:31" ht="15.75" x14ac:dyDescent="0.25">
      <c r="E1" s="1"/>
      <c r="G1" s="2" t="s">
        <v>0</v>
      </c>
      <c r="P1" s="3"/>
      <c r="W1" t="str">
        <f>[1]PCB!W1</f>
        <v>Client Ids With Special Requirements</v>
      </c>
      <c r="AE1" t="s">
        <v>1</v>
      </c>
    </row>
    <row r="2" spans="1:31" x14ac:dyDescent="0.2">
      <c r="E2" s="1"/>
      <c r="G2" s="3" t="s">
        <v>99</v>
      </c>
      <c r="H2" s="3"/>
      <c r="L2" s="3" t="s">
        <v>2</v>
      </c>
      <c r="N2" t="s">
        <v>3</v>
      </c>
      <c r="P2" s="3"/>
      <c r="W2" s="4">
        <f>[1]PCB!W2</f>
        <v>50964</v>
      </c>
      <c r="AE2" t="s">
        <v>4</v>
      </c>
    </row>
    <row r="3" spans="1:31" ht="15.75" x14ac:dyDescent="0.25">
      <c r="E3" s="1"/>
      <c r="G3" s="2"/>
      <c r="H3" s="37">
        <f ca="1">TODAY()</f>
        <v>43700</v>
      </c>
      <c r="I3" s="37"/>
      <c r="J3" s="38"/>
      <c r="L3" s="37" t="s">
        <v>5</v>
      </c>
      <c r="M3" s="37"/>
      <c r="N3" s="38"/>
      <c r="P3" s="3"/>
      <c r="W3" s="4">
        <f>[1]PCB!W3</f>
        <v>51099</v>
      </c>
      <c r="Y3" s="5">
        <f ca="1">TODAY()</f>
        <v>43700</v>
      </c>
      <c r="Z3" s="4">
        <f>[2]Quote!N23+3</f>
        <v>17</v>
      </c>
    </row>
    <row r="4" spans="1:31" x14ac:dyDescent="0.2">
      <c r="A4" s="6" t="s">
        <v>6</v>
      </c>
      <c r="B4" s="6"/>
      <c r="C4" s="6"/>
      <c r="E4" s="1"/>
      <c r="G4" s="39" t="s">
        <v>7</v>
      </c>
      <c r="H4" s="39"/>
      <c r="I4" s="39"/>
      <c r="J4" s="39"/>
      <c r="K4" s="7"/>
      <c r="L4" s="40" t="s">
        <v>8</v>
      </c>
      <c r="M4" s="40"/>
      <c r="N4" s="40"/>
      <c r="P4" s="3"/>
      <c r="W4">
        <v>51033</v>
      </c>
      <c r="Y4" s="5">
        <f ca="1">Y3+Z3</f>
        <v>43717</v>
      </c>
    </row>
    <row r="5" spans="1:31" x14ac:dyDescent="0.2">
      <c r="W5">
        <v>51001</v>
      </c>
    </row>
    <row r="6" spans="1:31" ht="12.75" customHeight="1" x14ac:dyDescent="0.2">
      <c r="A6" s="41" t="s">
        <v>9</v>
      </c>
      <c r="B6" s="42"/>
      <c r="C6" s="42"/>
      <c r="D6" s="43" t="str">
        <f>[1]Quote!S17</f>
        <v>SensorPCB_TGS2xxx_V1</v>
      </c>
      <c r="E6" s="38"/>
      <c r="F6" s="38"/>
      <c r="G6" s="38"/>
      <c r="H6" s="38"/>
      <c r="I6" s="38"/>
      <c r="J6" s="38"/>
      <c r="K6" s="38"/>
      <c r="L6" s="38"/>
      <c r="M6" s="44" t="s">
        <v>10</v>
      </c>
      <c r="N6" s="45"/>
      <c r="O6" s="45"/>
      <c r="P6" s="46">
        <f ca="1">H3</f>
        <v>43700</v>
      </c>
      <c r="Q6" s="46"/>
      <c r="W6">
        <v>50873</v>
      </c>
      <c r="AA6">
        <f>SUM(AB8:AB16)</f>
        <v>0</v>
      </c>
    </row>
    <row r="7" spans="1:31" ht="9.9499999999999993" customHeight="1" x14ac:dyDescent="0.2"/>
    <row r="8" spans="1:31" ht="12.75" customHeight="1" x14ac:dyDescent="0.2">
      <c r="A8" s="41" t="s">
        <v>11</v>
      </c>
      <c r="B8" s="42"/>
      <c r="C8" s="42"/>
      <c r="D8" s="47" t="str">
        <f>[1]Quote!H15</f>
        <v>SensorPCB_TGS2xxx_V1_2019_08_20</v>
      </c>
      <c r="E8" s="47"/>
      <c r="F8" s="47"/>
      <c r="G8" s="47"/>
      <c r="H8" s="47"/>
      <c r="I8" s="47"/>
      <c r="J8" s="47"/>
      <c r="K8" s="47"/>
      <c r="L8" s="47"/>
      <c r="M8" s="44" t="s">
        <v>12</v>
      </c>
      <c r="N8" s="45"/>
      <c r="O8" s="45"/>
      <c r="P8" s="48">
        <v>52940</v>
      </c>
      <c r="Q8" s="48"/>
      <c r="W8" s="4">
        <f>[1]PCB!W7</f>
        <v>51262</v>
      </c>
      <c r="Y8">
        <f>IF(OR(P8&lt;51450,AA6=1),1,0)</f>
        <v>0</v>
      </c>
      <c r="AA8" s="4">
        <v>51457</v>
      </c>
      <c r="AB8">
        <f>IF($P$8=AA8,1,0)</f>
        <v>0</v>
      </c>
    </row>
    <row r="9" spans="1:31" ht="9.9499999999999993" customHeight="1" x14ac:dyDescent="0.2">
      <c r="Y9">
        <f>IF(AND(P8&gt;=51450,MOD(P8,2)=0,AA6=0),2,0)</f>
        <v>2</v>
      </c>
      <c r="AA9">
        <v>51480</v>
      </c>
      <c r="AB9">
        <f t="shared" ref="AB9:AB15" si="0">IF($P$8=AA9,1,0)</f>
        <v>0</v>
      </c>
    </row>
    <row r="10" spans="1:31" x14ac:dyDescent="0.2">
      <c r="A10" s="41" t="s">
        <v>13</v>
      </c>
      <c r="B10" s="42"/>
      <c r="C10" s="42"/>
      <c r="D10" s="38" t="str">
        <f>IF(P10="Yes", "No", "Yes")</f>
        <v>Yes</v>
      </c>
      <c r="E10" s="38"/>
      <c r="F10" s="38"/>
      <c r="M10" s="44" t="s">
        <v>14</v>
      </c>
      <c r="N10" s="45"/>
      <c r="O10" s="45"/>
      <c r="P10" s="52" t="s">
        <v>15</v>
      </c>
      <c r="Q10" s="52"/>
      <c r="W10" s="5"/>
      <c r="Y10">
        <f>IF(AND(P8&gt;=51450,MOD(P8,2)=1,AA6=0),3,0)</f>
        <v>0</v>
      </c>
      <c r="AA10">
        <v>51506</v>
      </c>
      <c r="AB10">
        <f t="shared" si="0"/>
        <v>0</v>
      </c>
      <c r="AE10" s="4"/>
    </row>
    <row r="11" spans="1:31" ht="9.9499999999999993" customHeight="1" x14ac:dyDescent="0.2">
      <c r="P11" s="8"/>
      <c r="AA11">
        <v>51919</v>
      </c>
      <c r="AB11">
        <f t="shared" si="0"/>
        <v>0</v>
      </c>
    </row>
    <row r="12" spans="1:31" x14ac:dyDescent="0.2">
      <c r="A12" s="41" t="s">
        <v>16</v>
      </c>
      <c r="B12" s="42"/>
      <c r="C12" s="42"/>
      <c r="D12" t="s">
        <v>17</v>
      </c>
      <c r="E12" s="8">
        <v>50</v>
      </c>
      <c r="F12" t="s">
        <v>18</v>
      </c>
      <c r="G12" s="8">
        <v>0</v>
      </c>
      <c r="H12" t="s">
        <v>19</v>
      </c>
      <c r="I12" s="8"/>
      <c r="J12" t="s">
        <v>20</v>
      </c>
      <c r="M12" s="44" t="s">
        <v>21</v>
      </c>
      <c r="N12" s="45"/>
      <c r="O12" s="45"/>
      <c r="P12" s="8">
        <v>50</v>
      </c>
      <c r="Q12" t="s">
        <v>22</v>
      </c>
      <c r="T12" s="9"/>
      <c r="X12" s="5"/>
      <c r="AA12">
        <v>51531</v>
      </c>
      <c r="AB12">
        <f t="shared" si="0"/>
        <v>0</v>
      </c>
    </row>
    <row r="13" spans="1:31" ht="9.9499999999999993" customHeight="1" x14ac:dyDescent="0.2">
      <c r="AA13">
        <v>51594</v>
      </c>
      <c r="AB13">
        <f t="shared" si="0"/>
        <v>0</v>
      </c>
    </row>
    <row r="14" spans="1:31" x14ac:dyDescent="0.2">
      <c r="A14" s="41" t="s">
        <v>23</v>
      </c>
      <c r="B14" s="42"/>
      <c r="C14" s="42"/>
      <c r="D14" t="s">
        <v>17</v>
      </c>
      <c r="E14" s="8">
        <v>0</v>
      </c>
      <c r="F14" t="s">
        <v>18</v>
      </c>
      <c r="G14" s="8">
        <v>0</v>
      </c>
      <c r="H14" t="s">
        <v>19</v>
      </c>
      <c r="I14" s="8"/>
      <c r="J14" t="s">
        <v>20</v>
      </c>
      <c r="M14" s="44" t="s">
        <v>24</v>
      </c>
      <c r="N14" s="45"/>
      <c r="O14" s="45"/>
      <c r="P14" s="53" t="s">
        <v>25</v>
      </c>
      <c r="Q14" s="53"/>
      <c r="AA14">
        <v>51803</v>
      </c>
      <c r="AB14">
        <f t="shared" si="0"/>
        <v>0</v>
      </c>
    </row>
    <row r="15" spans="1:31" x14ac:dyDescent="0.2">
      <c r="AA15">
        <v>52158</v>
      </c>
      <c r="AB15">
        <f t="shared" si="0"/>
        <v>0</v>
      </c>
    </row>
    <row r="16" spans="1:31" x14ac:dyDescent="0.2">
      <c r="A16" s="41" t="s">
        <v>26</v>
      </c>
      <c r="B16" s="42"/>
      <c r="C16" s="42"/>
      <c r="D16" s="56">
        <f ca="1">Y4</f>
        <v>43717</v>
      </c>
      <c r="E16" s="56"/>
      <c r="F16" s="56"/>
      <c r="G16" s="56"/>
      <c r="H16" s="56"/>
      <c r="I16" s="56"/>
      <c r="J16" s="56"/>
      <c r="K16" s="56"/>
      <c r="M16" s="44" t="s">
        <v>27</v>
      </c>
      <c r="N16" s="45"/>
      <c r="O16" s="45"/>
      <c r="P16" s="54" t="s">
        <v>28</v>
      </c>
      <c r="Q16" s="54"/>
      <c r="AA16">
        <v>52109</v>
      </c>
      <c r="AB16">
        <f>IF($P$8=AA16,1,0)</f>
        <v>0</v>
      </c>
    </row>
    <row r="18" spans="1:30" x14ac:dyDescent="0.2">
      <c r="A18" s="6" t="s">
        <v>29</v>
      </c>
      <c r="B18" s="6"/>
      <c r="C18" s="6"/>
      <c r="D18" s="6"/>
      <c r="E18" s="6"/>
    </row>
    <row r="20" spans="1:30" ht="12.75" customHeight="1" x14ac:dyDescent="0.2">
      <c r="A20" s="41" t="s">
        <v>30</v>
      </c>
      <c r="B20" s="42"/>
      <c r="C20" s="42"/>
      <c r="D20" s="55">
        <v>43697</v>
      </c>
      <c r="E20" s="55"/>
      <c r="F20" s="55"/>
      <c r="G20" s="55"/>
      <c r="H20" s="55"/>
      <c r="I20" s="55"/>
      <c r="J20" s="55"/>
      <c r="K20" s="55"/>
      <c r="L20" s="55"/>
      <c r="M20" s="44" t="s">
        <v>31</v>
      </c>
      <c r="N20" s="45"/>
      <c r="O20" s="45"/>
      <c r="P20" s="48" t="s">
        <v>15</v>
      </c>
      <c r="Q20" s="48"/>
    </row>
    <row r="21" spans="1:30" ht="6" customHeight="1" x14ac:dyDescent="0.2"/>
    <row r="22" spans="1:30" ht="12.75" customHeight="1" x14ac:dyDescent="0.2">
      <c r="A22" s="49" t="s">
        <v>32</v>
      </c>
      <c r="B22" s="50"/>
      <c r="C22" s="50"/>
      <c r="D22" s="51" t="s">
        <v>33</v>
      </c>
      <c r="E22" s="51"/>
      <c r="F22" s="51"/>
      <c r="G22" s="51"/>
      <c r="H22" s="51"/>
      <c r="I22" s="51"/>
      <c r="J22" s="51"/>
      <c r="K22" s="51"/>
      <c r="L22" s="51"/>
      <c r="M22" s="49" t="s">
        <v>34</v>
      </c>
      <c r="N22" s="50"/>
      <c r="O22" s="50"/>
      <c r="P22" s="48" t="s">
        <v>35</v>
      </c>
      <c r="Q22" s="48"/>
    </row>
    <row r="23" spans="1:30" ht="6" customHeight="1" x14ac:dyDescent="0.2">
      <c r="P23" s="8"/>
      <c r="Q23" s="8"/>
    </row>
    <row r="24" spans="1:30" ht="12.75" customHeight="1" x14ac:dyDescent="0.2">
      <c r="A24" s="41" t="s">
        <v>36</v>
      </c>
      <c r="B24" s="42"/>
      <c r="C24" s="42"/>
      <c r="D24" s="38" t="s">
        <v>98</v>
      </c>
      <c r="E24" s="38"/>
      <c r="F24" s="38"/>
      <c r="G24" s="38"/>
      <c r="H24" s="38"/>
      <c r="I24" s="38"/>
      <c r="J24" s="38"/>
      <c r="K24" s="38"/>
      <c r="L24" s="38"/>
      <c r="M24" s="49" t="s">
        <v>37</v>
      </c>
      <c r="N24" s="50"/>
      <c r="O24" s="50"/>
      <c r="P24" s="48" t="s">
        <v>38</v>
      </c>
      <c r="Q24" s="48"/>
      <c r="U24" s="59" t="s">
        <v>39</v>
      </c>
      <c r="V24" s="59"/>
      <c r="W24" s="10"/>
      <c r="X24" s="10"/>
      <c r="Y24" s="10"/>
      <c r="Z24" s="10"/>
      <c r="AA24" s="10"/>
      <c r="AB24" s="10"/>
      <c r="AC24" s="60">
        <f>'[1]PCB Lead Time'!B10</f>
        <v>3</v>
      </c>
    </row>
    <row r="25" spans="1:30" ht="9" customHeight="1" x14ac:dyDescent="0.2">
      <c r="P25" s="8"/>
      <c r="Q25" s="8"/>
      <c r="U25" s="59"/>
      <c r="V25" s="59"/>
      <c r="W25" s="10"/>
      <c r="X25" s="10"/>
      <c r="Y25" s="10"/>
      <c r="Z25" s="10"/>
      <c r="AA25" s="10"/>
      <c r="AB25" s="10"/>
      <c r="AC25" s="60"/>
    </row>
    <row r="26" spans="1:30" ht="14.25" customHeight="1" x14ac:dyDescent="0.2">
      <c r="A26" s="61" t="s">
        <v>40</v>
      </c>
      <c r="B26" s="61"/>
      <c r="C26" s="61"/>
      <c r="D26" s="56">
        <f ca="1">H3+3</f>
        <v>43703</v>
      </c>
      <c r="E26" s="56"/>
      <c r="F26" s="56"/>
      <c r="M26" s="62" t="s">
        <v>41</v>
      </c>
      <c r="N26" s="62"/>
      <c r="O26" s="62"/>
      <c r="P26" s="56">
        <f ca="1">D26+1</f>
        <v>43704</v>
      </c>
      <c r="Q26" s="56"/>
      <c r="U26" s="59"/>
      <c r="V26" s="59"/>
      <c r="W26" s="10"/>
      <c r="X26" s="10"/>
      <c r="Y26" s="10"/>
      <c r="Z26" s="10"/>
      <c r="AA26" s="10"/>
      <c r="AB26" s="10"/>
      <c r="AC26" s="60"/>
    </row>
    <row r="27" spans="1:30" ht="12.75" customHeight="1" x14ac:dyDescent="0.2">
      <c r="A27" s="61"/>
      <c r="B27" s="61"/>
      <c r="C27" s="61"/>
      <c r="D27" s="56"/>
      <c r="E27" s="56"/>
      <c r="F27" s="56"/>
      <c r="M27" s="62"/>
      <c r="N27" s="62"/>
      <c r="O27" s="62"/>
      <c r="P27" s="56"/>
      <c r="Q27" s="56"/>
      <c r="U27" s="63" t="s">
        <v>42</v>
      </c>
      <c r="V27" s="63"/>
      <c r="W27" s="63"/>
      <c r="X27" s="63"/>
      <c r="Y27" s="63"/>
      <c r="Z27" s="63"/>
      <c r="AA27" s="63"/>
      <c r="AB27" s="63"/>
      <c r="AC27" s="63"/>
      <c r="AD27" s="63"/>
    </row>
    <row r="28" spans="1:30" ht="12.75" customHeight="1" x14ac:dyDescent="0.2">
      <c r="P28" s="8"/>
      <c r="Q28" s="8"/>
    </row>
    <row r="29" spans="1:30" ht="12.75" customHeight="1" x14ac:dyDescent="0.2">
      <c r="A29" s="6" t="s">
        <v>43</v>
      </c>
      <c r="B29" s="6"/>
      <c r="C29" s="6"/>
      <c r="D29" s="6"/>
      <c r="E29" s="6"/>
      <c r="M29" s="49" t="s">
        <v>44</v>
      </c>
      <c r="N29" s="50"/>
      <c r="O29" s="50"/>
      <c r="P29" s="48" t="s">
        <v>45</v>
      </c>
      <c r="Q29" s="48"/>
    </row>
    <row r="30" spans="1:30" ht="6" customHeight="1" x14ac:dyDescent="0.2"/>
    <row r="31" spans="1:30" ht="12.75" customHeight="1" x14ac:dyDescent="0.2">
      <c r="A31" s="57" t="s">
        <v>46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30" ht="12.75" customHeight="1" x14ac:dyDescent="0.2">
      <c r="A32" s="58" t="s">
        <v>47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</row>
    <row r="33" spans="1:20" ht="12.75" customHeight="1" x14ac:dyDescent="0.2">
      <c r="A33" s="58" t="s">
        <v>48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</row>
    <row r="34" spans="1:20" ht="12.75" customHeight="1" x14ac:dyDescent="0.2">
      <c r="A34" s="58" t="s">
        <v>49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ht="12.75" customHeight="1" x14ac:dyDescent="0.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</row>
    <row r="36" spans="1:20" ht="12.75" customHeight="1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</row>
    <row r="37" spans="1:20" ht="12.75" customHeight="1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</row>
    <row r="38" spans="1:20" ht="3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20" ht="3" customHeight="1" x14ac:dyDescent="0.2">
      <c r="A39" s="11"/>
      <c r="B39" s="11"/>
      <c r="C39" s="11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11"/>
      <c r="R39" s="11"/>
    </row>
    <row r="40" spans="1:20" ht="12.75" customHeight="1" x14ac:dyDescent="0.2">
      <c r="A40" s="41" t="s">
        <v>50</v>
      </c>
      <c r="B40" s="42"/>
      <c r="C40" s="42"/>
      <c r="D40" s="65" t="str">
        <f>D22</f>
        <v>None</v>
      </c>
      <c r="E40" s="65"/>
      <c r="F40" s="65"/>
      <c r="G40" s="41" t="s">
        <v>51</v>
      </c>
      <c r="H40" s="41"/>
      <c r="I40" s="41"/>
      <c r="J40" s="41"/>
      <c r="K40" s="65" t="s">
        <v>15</v>
      </c>
      <c r="L40" s="65"/>
      <c r="N40" s="41" t="s">
        <v>52</v>
      </c>
      <c r="O40" s="41"/>
      <c r="P40" s="12">
        <f>[1]Quote!V32</f>
        <v>53</v>
      </c>
    </row>
    <row r="41" spans="1:20" x14ac:dyDescent="0.2">
      <c r="N41" s="41" t="s">
        <v>53</v>
      </c>
      <c r="O41" s="41"/>
      <c r="P41" s="12">
        <f>[1]Quote!V33</f>
        <v>10</v>
      </c>
    </row>
    <row r="42" spans="1:20" ht="12.75" customHeight="1" x14ac:dyDescent="0.2">
      <c r="A42" s="41" t="s">
        <v>54</v>
      </c>
      <c r="B42" s="42"/>
      <c r="C42" s="42"/>
      <c r="D42" s="65" t="s">
        <v>55</v>
      </c>
      <c r="E42" s="65"/>
      <c r="G42" s="41" t="s">
        <v>56</v>
      </c>
      <c r="H42" s="42"/>
      <c r="I42" s="42"/>
      <c r="J42" s="42"/>
      <c r="K42" s="65" t="s">
        <v>15</v>
      </c>
      <c r="L42" s="65"/>
      <c r="N42" s="41" t="s">
        <v>57</v>
      </c>
      <c r="O42" s="41"/>
      <c r="P42" s="12">
        <f>[1]Quote!V34</f>
        <v>14</v>
      </c>
    </row>
    <row r="43" spans="1:20" x14ac:dyDescent="0.2">
      <c r="N43" s="41" t="s">
        <v>58</v>
      </c>
      <c r="O43" s="41"/>
      <c r="P43" s="12">
        <f>[1]Quote!V35</f>
        <v>13</v>
      </c>
    </row>
    <row r="44" spans="1:20" ht="12.75" customHeight="1" x14ac:dyDescent="0.2">
      <c r="A44" s="49" t="s">
        <v>59</v>
      </c>
      <c r="B44" s="50"/>
      <c r="C44" s="50"/>
      <c r="D44" s="65" t="s">
        <v>15</v>
      </c>
      <c r="E44" s="65"/>
      <c r="G44" s="41" t="s">
        <v>60</v>
      </c>
      <c r="H44" s="42"/>
      <c r="I44" s="42"/>
      <c r="J44" s="42"/>
      <c r="K44" s="66" t="s">
        <v>61</v>
      </c>
      <c r="L44" s="66"/>
      <c r="N44" s="41" t="s">
        <v>62</v>
      </c>
      <c r="O44" s="41"/>
      <c r="P44" s="8" t="str">
        <f>[1]Quote!V36</f>
        <v>N</v>
      </c>
    </row>
    <row r="45" spans="1:20" ht="12.75" customHeight="1" x14ac:dyDescent="0.2">
      <c r="G45" s="67"/>
      <c r="H45" s="68"/>
      <c r="I45" s="67"/>
      <c r="J45" s="68"/>
      <c r="K45" s="67"/>
      <c r="L45" s="68"/>
      <c r="N45" s="41" t="s">
        <v>63</v>
      </c>
      <c r="O45" s="41"/>
      <c r="P45" s="8" t="str">
        <f>[1]Quote!V37</f>
        <v>Y</v>
      </c>
    </row>
    <row r="46" spans="1:20" x14ac:dyDescent="0.2">
      <c r="A46" s="41" t="s">
        <v>64</v>
      </c>
      <c r="B46" s="42"/>
      <c r="C46" s="42"/>
      <c r="D46" s="57" t="s">
        <v>65</v>
      </c>
      <c r="E46" s="57"/>
      <c r="F46" s="57"/>
      <c r="G46" s="57"/>
      <c r="H46" s="57"/>
      <c r="I46" s="57"/>
      <c r="J46" s="57"/>
      <c r="K46" s="13"/>
      <c r="L46" s="13"/>
      <c r="M46" s="13"/>
      <c r="N46" s="41" t="s">
        <v>66</v>
      </c>
      <c r="O46" s="41"/>
      <c r="P46" s="14">
        <f>[1]Quote!V38</f>
        <v>0</v>
      </c>
      <c r="Q46" s="13"/>
      <c r="R46" s="13"/>
    </row>
    <row r="47" spans="1:20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41" t="s">
        <v>67</v>
      </c>
      <c r="O47" s="41"/>
      <c r="P47" s="14" t="str">
        <f>[1]Quote!V39</f>
        <v>0603</v>
      </c>
    </row>
    <row r="48" spans="1:20" ht="12.75" customHeight="1" x14ac:dyDescent="0.2">
      <c r="A48" s="49" t="s">
        <v>68</v>
      </c>
      <c r="B48" s="50"/>
      <c r="C48" s="50"/>
      <c r="D48" s="65" t="s">
        <v>33</v>
      </c>
      <c r="E48" s="65"/>
      <c r="F48" s="65"/>
      <c r="G48" s="49" t="s">
        <v>69</v>
      </c>
      <c r="H48" s="49"/>
      <c r="I48" s="49"/>
      <c r="J48" s="49"/>
      <c r="K48" s="65" t="s">
        <v>70</v>
      </c>
      <c r="L48" s="65"/>
      <c r="N48" s="41" t="s">
        <v>71</v>
      </c>
      <c r="O48" s="41"/>
      <c r="P48" s="15">
        <f>[1]Quote!N40</f>
        <v>0</v>
      </c>
      <c r="Q48" s="15">
        <f>[1]Quote!O40</f>
        <v>0</v>
      </c>
      <c r="R48" s="16">
        <f>[1]Quote!P40</f>
        <v>0</v>
      </c>
    </row>
    <row r="49" spans="1:20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N49" s="41" t="s">
        <v>72</v>
      </c>
      <c r="O49" s="41"/>
      <c r="P49" s="15">
        <f>[1]Quote!N41</f>
        <v>0</v>
      </c>
      <c r="Q49" s="15">
        <f>[1]Quote!O41</f>
        <v>0</v>
      </c>
      <c r="R49" s="16">
        <f>[1]Quote!P41</f>
        <v>0</v>
      </c>
    </row>
    <row r="50" spans="1:20" ht="12.75" customHeight="1" x14ac:dyDescent="0.2">
      <c r="A50" s="75" t="s">
        <v>73</v>
      </c>
      <c r="B50" s="76"/>
      <c r="C50" s="76"/>
      <c r="E50" s="17" t="s">
        <v>74</v>
      </c>
      <c r="F50" s="17"/>
      <c r="G50" s="8">
        <v>50</v>
      </c>
      <c r="H50" t="s">
        <v>22</v>
      </c>
      <c r="K50" s="18"/>
      <c r="L50" s="17" t="s">
        <v>75</v>
      </c>
      <c r="M50" s="17"/>
      <c r="N50" s="8">
        <v>0</v>
      </c>
      <c r="O50" t="s">
        <v>22</v>
      </c>
      <c r="P50" s="19"/>
      <c r="Q50" s="19"/>
      <c r="R50" s="19"/>
      <c r="S50" s="19"/>
      <c r="T50" s="19"/>
    </row>
    <row r="51" spans="1:20" ht="6" customHeight="1" x14ac:dyDescent="0.2">
      <c r="Q51" s="11"/>
      <c r="R51" s="11"/>
    </row>
    <row r="52" spans="1:20" ht="12.75" customHeight="1" x14ac:dyDescent="0.2">
      <c r="A52" s="57" t="s">
        <v>76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</row>
    <row r="53" spans="1:20" x14ac:dyDescent="0.2">
      <c r="A53" s="58" t="s">
        <v>97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 spans="1:20" ht="12.75" customHeight="1" x14ac:dyDescent="0.2">
      <c r="A54" s="69" t="s">
        <v>77</v>
      </c>
      <c r="B54" s="69"/>
      <c r="C54" s="69"/>
      <c r="D54" s="70">
        <f>[1]PCB!D21</f>
        <v>0.78</v>
      </c>
      <c r="E54" s="70"/>
      <c r="F54" s="20" t="s">
        <v>78</v>
      </c>
      <c r="G54" s="21" t="s">
        <v>79</v>
      </c>
      <c r="H54" s="70">
        <f>[1]PCB!H21</f>
        <v>1.18</v>
      </c>
      <c r="I54" s="70" t="s">
        <v>78</v>
      </c>
      <c r="J54" s="22"/>
      <c r="K54" s="23"/>
      <c r="L54" s="77" t="s">
        <v>80</v>
      </c>
      <c r="M54" s="77"/>
      <c r="N54" s="77"/>
      <c r="O54" s="77"/>
      <c r="P54" s="78" t="str">
        <f>[1]PCB!R25</f>
        <v>NO</v>
      </c>
      <c r="Q54" s="78"/>
      <c r="R54" s="78"/>
      <c r="S54" s="24"/>
    </row>
    <row r="55" spans="1:20" ht="12.75" customHeight="1" x14ac:dyDescent="0.2">
      <c r="A55" s="69" t="s">
        <v>81</v>
      </c>
      <c r="B55" s="69"/>
      <c r="C55" s="69"/>
      <c r="D55" s="70"/>
      <c r="E55" s="70"/>
      <c r="F55" s="20" t="s">
        <v>78</v>
      </c>
      <c r="G55" s="21" t="s">
        <v>79</v>
      </c>
      <c r="H55" s="25"/>
      <c r="I55" s="22" t="s">
        <v>78</v>
      </c>
      <c r="J55" s="22"/>
      <c r="K55" s="23"/>
      <c r="L55" s="69" t="s">
        <v>82</v>
      </c>
      <c r="M55" s="69"/>
      <c r="N55" s="69"/>
      <c r="O55" s="71" t="str">
        <f>[1]PCB!D19</f>
        <v>FR4(TG140)</v>
      </c>
      <c r="P55" s="71"/>
      <c r="Q55" s="71"/>
      <c r="R55" s="71"/>
      <c r="S55" s="71"/>
    </row>
    <row r="56" spans="1:20" ht="12.75" customHeight="1" x14ac:dyDescent="0.2">
      <c r="A56" s="72" t="s">
        <v>83</v>
      </c>
      <c r="B56" s="72"/>
      <c r="C56" s="72"/>
      <c r="D56" s="73">
        <f>[1]PCB!Q20</f>
        <v>6.3E-2</v>
      </c>
      <c r="E56" s="73"/>
      <c r="F56" s="26" t="s">
        <v>78</v>
      </c>
      <c r="G56" s="27"/>
      <c r="H56" s="23"/>
      <c r="I56" s="23"/>
      <c r="J56" s="23"/>
      <c r="K56" s="23"/>
      <c r="L56" s="74" t="s">
        <v>84</v>
      </c>
      <c r="M56" s="74"/>
      <c r="N56" s="74"/>
      <c r="O56" s="28">
        <f>[1]PCB!Q19</f>
        <v>2</v>
      </c>
      <c r="P56" s="23"/>
      <c r="Q56" s="23"/>
      <c r="R56" s="23"/>
      <c r="S56" s="23"/>
    </row>
    <row r="57" spans="1:20" ht="14.25" customHeight="1" x14ac:dyDescent="0.2">
      <c r="A57" s="79" t="s">
        <v>85</v>
      </c>
      <c r="B57" s="79"/>
      <c r="C57" s="79"/>
      <c r="D57" s="80" t="str">
        <f>[1]PCB!D24</f>
        <v>White</v>
      </c>
      <c r="E57" s="81"/>
      <c r="F57" s="29"/>
      <c r="G57" s="29">
        <f>[1]PCB!F24</f>
        <v>2</v>
      </c>
      <c r="H57" s="82" t="s">
        <v>86</v>
      </c>
      <c r="I57" s="82"/>
      <c r="J57" s="23"/>
      <c r="K57" s="23"/>
      <c r="L57" s="72" t="s">
        <v>87</v>
      </c>
      <c r="M57" s="72"/>
      <c r="N57" s="72"/>
      <c r="O57" s="83" t="str">
        <f>[1]PCB!D25</f>
        <v>Green</v>
      </c>
      <c r="P57" s="83"/>
      <c r="Q57" s="30">
        <f>[1]PCB!F25</f>
        <v>2</v>
      </c>
      <c r="R57" s="23" t="s">
        <v>86</v>
      </c>
      <c r="S57" s="23"/>
    </row>
    <row r="58" spans="1:20" ht="12.75" customHeight="1" x14ac:dyDescent="0.2">
      <c r="A58" s="69" t="s">
        <v>88</v>
      </c>
      <c r="B58" s="69"/>
      <c r="C58" s="69"/>
      <c r="D58" s="84" t="str">
        <f>[1]PCB!D20</f>
        <v>Outer 1.0/1.0 oz</v>
      </c>
      <c r="E58" s="84"/>
      <c r="F58" s="84"/>
      <c r="G58" s="85">
        <f>[1]PCB!G20</f>
        <v>0</v>
      </c>
      <c r="H58" s="85"/>
      <c r="I58" s="85"/>
      <c r="J58" s="85"/>
      <c r="K58" s="31"/>
      <c r="L58" s="86" t="s">
        <v>89</v>
      </c>
      <c r="M58" s="86"/>
      <c r="N58" s="86"/>
      <c r="O58" s="86"/>
      <c r="P58" s="23" t="str">
        <f>[1]PCB!R22</f>
        <v>YES</v>
      </c>
      <c r="Q58" s="23"/>
      <c r="R58" s="23"/>
      <c r="S58" s="23"/>
    </row>
    <row r="59" spans="1:20" ht="12.75" customHeight="1" x14ac:dyDescent="0.2">
      <c r="A59" s="77" t="s">
        <v>90</v>
      </c>
      <c r="B59" s="77"/>
      <c r="C59" s="77"/>
      <c r="D59" s="82"/>
      <c r="E59" s="82"/>
      <c r="F59" s="82"/>
      <c r="G59" s="32" t="s">
        <v>91</v>
      </c>
      <c r="H59" s="29" t="s">
        <v>92</v>
      </c>
      <c r="I59" s="32"/>
      <c r="J59" s="31" t="s">
        <v>93</v>
      </c>
      <c r="K59" s="31"/>
      <c r="L59" s="72" t="s">
        <v>94</v>
      </c>
      <c r="M59" s="72"/>
      <c r="N59" s="72"/>
      <c r="O59" s="33" t="str">
        <f>[1]PCB!Q21</f>
        <v>Gold Immersion</v>
      </c>
      <c r="P59" s="23"/>
      <c r="Q59" s="23"/>
      <c r="R59" s="23"/>
      <c r="S59" s="23"/>
    </row>
    <row r="60" spans="1:20" ht="12.75" customHeight="1" x14ac:dyDescent="0.2">
      <c r="A60" s="69" t="s">
        <v>95</v>
      </c>
      <c r="B60" s="69"/>
      <c r="C60" s="69"/>
      <c r="D60" s="69"/>
      <c r="E60" s="34" t="str">
        <f>[1]PCB!R24</f>
        <v>NO</v>
      </c>
      <c r="F60" s="34"/>
      <c r="G60" s="23"/>
      <c r="H60" s="23"/>
      <c r="I60" s="23"/>
      <c r="J60" s="23"/>
      <c r="K60" s="31"/>
      <c r="L60" s="69" t="s">
        <v>96</v>
      </c>
      <c r="M60" s="69"/>
      <c r="N60" s="69"/>
      <c r="O60" s="69"/>
      <c r="P60" s="35" t="str">
        <f>[1]PCB!R23</f>
        <v>NO</v>
      </c>
      <c r="Q60" s="23"/>
      <c r="R60" s="23"/>
      <c r="S60" s="36"/>
    </row>
    <row r="61" spans="1:20" ht="12.75" customHeight="1" x14ac:dyDescent="0.2">
      <c r="A61" s="84"/>
      <c r="B61" s="84"/>
      <c r="C61" s="84"/>
      <c r="D61" s="84"/>
      <c r="E61" s="35"/>
      <c r="F61" s="34"/>
      <c r="G61" s="87"/>
      <c r="H61" s="87"/>
      <c r="I61" s="87"/>
      <c r="J61" s="28"/>
      <c r="K61" s="31"/>
      <c r="L61" s="72" t="str">
        <f>[1]PCB!A26</f>
        <v>Via on Pad:</v>
      </c>
      <c r="M61" s="72"/>
      <c r="N61" s="72"/>
      <c r="O61" s="30" t="str">
        <f>[1]PCB!D26</f>
        <v>NO</v>
      </c>
      <c r="P61" s="83"/>
      <c r="Q61" s="83"/>
      <c r="R61" s="83"/>
      <c r="S61" s="36"/>
    </row>
    <row r="70" spans="13:13" x14ac:dyDescent="0.2">
      <c r="M70" s="4"/>
    </row>
  </sheetData>
  <mergeCells count="122">
    <mergeCell ref="P61:R61"/>
    <mergeCell ref="A59:C59"/>
    <mergeCell ref="D59:F59"/>
    <mergeCell ref="L59:N59"/>
    <mergeCell ref="A60:D60"/>
    <mergeCell ref="L60:O60"/>
    <mergeCell ref="A61:D61"/>
    <mergeCell ref="G61:I61"/>
    <mergeCell ref="L61:N61"/>
    <mergeCell ref="A57:C57"/>
    <mergeCell ref="D57:E57"/>
    <mergeCell ref="H57:I57"/>
    <mergeCell ref="L57:N57"/>
    <mergeCell ref="O57:P57"/>
    <mergeCell ref="A58:C58"/>
    <mergeCell ref="D58:F58"/>
    <mergeCell ref="G58:J58"/>
    <mergeCell ref="L58:O58"/>
    <mergeCell ref="A55:C55"/>
    <mergeCell ref="D55:E55"/>
    <mergeCell ref="L55:N55"/>
    <mergeCell ref="O55:S55"/>
    <mergeCell ref="A56:C56"/>
    <mergeCell ref="D56:E56"/>
    <mergeCell ref="L56:N56"/>
    <mergeCell ref="N49:O49"/>
    <mergeCell ref="A50:C50"/>
    <mergeCell ref="A52:T52"/>
    <mergeCell ref="A53:T53"/>
    <mergeCell ref="A54:C54"/>
    <mergeCell ref="D54:E54"/>
    <mergeCell ref="H54:I54"/>
    <mergeCell ref="L54:O54"/>
    <mergeCell ref="P54:R54"/>
    <mergeCell ref="A47:M47"/>
    <mergeCell ref="N47:O47"/>
    <mergeCell ref="A48:C48"/>
    <mergeCell ref="D48:F48"/>
    <mergeCell ref="G48:J48"/>
    <mergeCell ref="K48:L48"/>
    <mergeCell ref="N48:O48"/>
    <mergeCell ref="G45:H45"/>
    <mergeCell ref="I45:J45"/>
    <mergeCell ref="K45:L45"/>
    <mergeCell ref="N45:O45"/>
    <mergeCell ref="A46:C46"/>
    <mergeCell ref="D46:J46"/>
    <mergeCell ref="N46:O46"/>
    <mergeCell ref="N43:O43"/>
    <mergeCell ref="A44:C44"/>
    <mergeCell ref="D44:E44"/>
    <mergeCell ref="G44:J44"/>
    <mergeCell ref="K44:L44"/>
    <mergeCell ref="N44:O44"/>
    <mergeCell ref="N41:O41"/>
    <mergeCell ref="A42:C42"/>
    <mergeCell ref="D42:E42"/>
    <mergeCell ref="G42:J42"/>
    <mergeCell ref="K42:L42"/>
    <mergeCell ref="N42:O42"/>
    <mergeCell ref="A35:T35"/>
    <mergeCell ref="A36:T36"/>
    <mergeCell ref="A37:T37"/>
    <mergeCell ref="D39:P39"/>
    <mergeCell ref="A40:C40"/>
    <mergeCell ref="D40:F40"/>
    <mergeCell ref="G40:J40"/>
    <mergeCell ref="K40:L40"/>
    <mergeCell ref="N40:O40"/>
    <mergeCell ref="M29:O29"/>
    <mergeCell ref="P29:Q29"/>
    <mergeCell ref="A31:T31"/>
    <mergeCell ref="A32:T32"/>
    <mergeCell ref="A33:T33"/>
    <mergeCell ref="A34:T34"/>
    <mergeCell ref="U24:V26"/>
    <mergeCell ref="AC24:AC26"/>
    <mergeCell ref="A26:C27"/>
    <mergeCell ref="D26:F27"/>
    <mergeCell ref="M26:O27"/>
    <mergeCell ref="P26:Q27"/>
    <mergeCell ref="U27:AD27"/>
    <mergeCell ref="A24:C24"/>
    <mergeCell ref="D24:L24"/>
    <mergeCell ref="M24:O24"/>
    <mergeCell ref="P24:Q24"/>
    <mergeCell ref="A22:C22"/>
    <mergeCell ref="D22:L22"/>
    <mergeCell ref="M22:O22"/>
    <mergeCell ref="P22:Q22"/>
    <mergeCell ref="A10:C10"/>
    <mergeCell ref="D10:F10"/>
    <mergeCell ref="M10:O10"/>
    <mergeCell ref="P10:Q10"/>
    <mergeCell ref="A12:C12"/>
    <mergeCell ref="M12:O12"/>
    <mergeCell ref="A14:C14"/>
    <mergeCell ref="M14:O14"/>
    <mergeCell ref="P14:Q14"/>
    <mergeCell ref="M16:O16"/>
    <mergeCell ref="P16:Q16"/>
    <mergeCell ref="A20:C20"/>
    <mergeCell ref="D20:L20"/>
    <mergeCell ref="M20:O20"/>
    <mergeCell ref="P20:Q20"/>
    <mergeCell ref="A16:C16"/>
    <mergeCell ref="D16:E16"/>
    <mergeCell ref="F16:G16"/>
    <mergeCell ref="H16:I16"/>
    <mergeCell ref="J16:K16"/>
    <mergeCell ref="H3:J3"/>
    <mergeCell ref="L3:N3"/>
    <mergeCell ref="G4:J4"/>
    <mergeCell ref="L4:N4"/>
    <mergeCell ref="A6:C6"/>
    <mergeCell ref="D6:L6"/>
    <mergeCell ref="M6:O6"/>
    <mergeCell ref="P6:Q6"/>
    <mergeCell ref="A8:C8"/>
    <mergeCell ref="D8:L8"/>
    <mergeCell ref="M8:O8"/>
    <mergeCell ref="P8:Q8"/>
  </mergeCells>
  <conditionalFormatting sqref="P1:X15">
    <cfRule type="duplicateValues" dxfId="5" priority="5" stopIfTrue="1"/>
  </conditionalFormatting>
  <conditionalFormatting sqref="G4 K4">
    <cfRule type="duplicateValues" dxfId="4" priority="4" stopIfTrue="1"/>
  </conditionalFormatting>
  <conditionalFormatting sqref="AE3:AE15">
    <cfRule type="duplicateValues" dxfId="3" priority="3" stopIfTrue="1"/>
  </conditionalFormatting>
  <conditionalFormatting sqref="AE1:AE2">
    <cfRule type="duplicateValues" dxfId="2" priority="2" stopIfTrue="1"/>
  </conditionalFormatting>
  <conditionalFormatting sqref="G2">
    <cfRule type="duplicateValues" dxfId="1" priority="1" stopIfTrue="1"/>
  </conditionalFormatting>
  <pageMargins left="0.25" right="0.25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Turnkey release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Eyoel</dc:creator>
  <cp:lastModifiedBy>Eyoel</cp:lastModifiedBy>
  <dcterms:created xsi:type="dcterms:W3CDTF">2019-08-23T21:02:27Z</dcterms:created>
  <dcterms:modified xsi:type="dcterms:W3CDTF">2019-08-23T23:27:46Z</dcterms:modified>
</cp:coreProperties>
</file>