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01_GIT_REPOS\FRA_Sensor_platform\2-Electrical\3 - Development sources\1-Sensor_Datasheets\TGS2611\"/>
    </mc:Choice>
  </mc:AlternateContent>
  <bookViews>
    <workbookView xWindow="0" yWindow="0" windowWidth="25200" windowHeight="11985"/>
  </bookViews>
  <sheets>
    <sheet name="Háro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6" i="1"/>
  <c r="D27" i="1"/>
  <c r="D28" i="1"/>
  <c r="E28" i="1" s="1"/>
  <c r="D29" i="1"/>
  <c r="D30" i="1"/>
  <c r="E30" i="1" s="1"/>
  <c r="D24" i="1"/>
  <c r="E24" i="1" s="1"/>
  <c r="D23" i="1"/>
  <c r="E23" i="1" s="1"/>
  <c r="F24" i="1"/>
  <c r="F25" i="1"/>
  <c r="F26" i="1"/>
  <c r="F27" i="1"/>
  <c r="F28" i="1"/>
  <c r="F29" i="1"/>
  <c r="F30" i="1"/>
  <c r="F23" i="1"/>
  <c r="E25" i="1"/>
  <c r="E26" i="1"/>
  <c r="E27" i="1"/>
  <c r="E29" i="1"/>
  <c r="C24" i="1"/>
  <c r="C25" i="1" s="1"/>
  <c r="C26" i="1" s="1"/>
  <c r="C27" i="1" s="1"/>
  <c r="C28" i="1" s="1"/>
  <c r="C29" i="1" s="1"/>
  <c r="D17" i="1"/>
  <c r="C17" i="1"/>
  <c r="D7" i="1"/>
  <c r="D8" i="1"/>
  <c r="D9" i="1"/>
  <c r="D10" i="1"/>
  <c r="D6" i="1"/>
  <c r="D5" i="1"/>
  <c r="J2" i="1"/>
  <c r="I2" i="1"/>
</calcChain>
</file>

<file path=xl/sharedStrings.xml><?xml version="1.0" encoding="utf-8"?>
<sst xmlns="http://schemas.openxmlformats.org/spreadsheetml/2006/main" count="28" uniqueCount="25">
  <si>
    <t>ppm</t>
  </si>
  <si>
    <t>Rh</t>
  </si>
  <si>
    <t>VH</t>
  </si>
  <si>
    <t>Ih</t>
  </si>
  <si>
    <t>air</t>
  </si>
  <si>
    <t>Rs/Ro</t>
  </si>
  <si>
    <t>ohm Ro</t>
  </si>
  <si>
    <t>Rs</t>
  </si>
  <si>
    <t>ppm methane</t>
  </si>
  <si>
    <t>ppm ethanol</t>
  </si>
  <si>
    <t>env.</t>
  </si>
  <si>
    <t>R2</t>
  </si>
  <si>
    <t>Vout</t>
  </si>
  <si>
    <t>arduino example sensor board</t>
  </si>
  <si>
    <t>solvent vapor</t>
  </si>
  <si>
    <t xml:space="preserve">Measurement of resistance </t>
  </si>
  <si>
    <t>Rmin</t>
  </si>
  <si>
    <t>Rmax</t>
  </si>
  <si>
    <t>Rs scale</t>
  </si>
  <si>
    <t>for</t>
  </si>
  <si>
    <t>Vcc</t>
  </si>
  <si>
    <t>Rl (&gt;450R)</t>
  </si>
  <si>
    <t>PRs [mW] &lt;15mW</t>
  </si>
  <si>
    <t>ppm scale extimate</t>
  </si>
  <si>
    <t>is 6k8 on 5000ppm methane? Assumption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</si>
</sst>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11" fontId="1" fillId="0" borderId="0" xfId="0" applyNumberFormat="1" applyFont="1"/>
    <xf numFmtId="0" fontId="1" fillId="0" borderId="0" xfId="0" applyFont="1"/>
  </cellXfs>
  <cellStyles count="1">
    <cellStyle name="Normáln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Rs=f(ppm)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1.826548495655849E-4"/>
                  <c:y val="-0.114186716243802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Hárok1!$B$7:$B$10</c:f>
              <c:numCache>
                <c:formatCode>General</c:formatCode>
                <c:ptCount val="4"/>
                <c:pt idx="0">
                  <c:v>300</c:v>
                </c:pt>
                <c:pt idx="1">
                  <c:v>1000</c:v>
                </c:pt>
                <c:pt idx="2">
                  <c:v>3000</c:v>
                </c:pt>
                <c:pt idx="3">
                  <c:v>10000</c:v>
                </c:pt>
              </c:numCache>
            </c:numRef>
          </c:xVal>
          <c:yVal>
            <c:numRef>
              <c:f>Hárok1!$D$7:$D$10</c:f>
              <c:numCache>
                <c:formatCode>General</c:formatCode>
                <c:ptCount val="4"/>
                <c:pt idx="0">
                  <c:v>21760</c:v>
                </c:pt>
                <c:pt idx="1">
                  <c:v>13600</c:v>
                </c:pt>
                <c:pt idx="2">
                  <c:v>7140</c:v>
                </c:pt>
                <c:pt idx="3">
                  <c:v>4216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769704"/>
        <c:axId val="382767744"/>
      </c:scatterChart>
      <c:valAx>
        <c:axId val="382769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67744"/>
        <c:crosses val="autoZero"/>
        <c:crossBetween val="midCat"/>
      </c:valAx>
      <c:valAx>
        <c:axId val="38276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69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Hárok1!$D$22</c:f>
              <c:strCache>
                <c:ptCount val="1"/>
                <c:pt idx="0">
                  <c:v>Vout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Hárok1!$C$23:$C$30</c:f>
              <c:numCache>
                <c:formatCode>General</c:formatCode>
                <c:ptCount val="8"/>
                <c:pt idx="0">
                  <c:v>680</c:v>
                </c:pt>
                <c:pt idx="1">
                  <c:v>1360</c:v>
                </c:pt>
                <c:pt idx="2">
                  <c:v>2720</c:v>
                </c:pt>
                <c:pt idx="3">
                  <c:v>5440</c:v>
                </c:pt>
                <c:pt idx="4">
                  <c:v>10880</c:v>
                </c:pt>
                <c:pt idx="5">
                  <c:v>21760</c:v>
                </c:pt>
                <c:pt idx="6">
                  <c:v>43520</c:v>
                </c:pt>
                <c:pt idx="7">
                  <c:v>45000</c:v>
                </c:pt>
              </c:numCache>
            </c:numRef>
          </c:xVal>
          <c:yVal>
            <c:numRef>
              <c:f>Hárok1!$D$23:$D$30</c:f>
              <c:numCache>
                <c:formatCode>0.000</c:formatCode>
                <c:ptCount val="8"/>
                <c:pt idx="0">
                  <c:v>4.4117647058823533</c:v>
                </c:pt>
                <c:pt idx="1">
                  <c:v>3.9473684210526319</c:v>
                </c:pt>
                <c:pt idx="2">
                  <c:v>3.2608695652173916</c:v>
                </c:pt>
                <c:pt idx="3">
                  <c:v>2.4193548387096775</c:v>
                </c:pt>
                <c:pt idx="4">
                  <c:v>1.5957446808510638</c:v>
                </c:pt>
                <c:pt idx="5">
                  <c:v>0.949367088607595</c:v>
                </c:pt>
                <c:pt idx="6">
                  <c:v>0.52447552447552448</c:v>
                </c:pt>
                <c:pt idx="7">
                  <c:v>0.50898203592814373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39072"/>
        <c:axId val="387148576"/>
      </c:scatterChart>
      <c:valAx>
        <c:axId val="44433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48576"/>
        <c:crosses val="autoZero"/>
        <c:crossBetween val="midCat"/>
      </c:valAx>
      <c:valAx>
        <c:axId val="3871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3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ppm=f(Rs)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2.398950131233596E-3"/>
                  <c:y val="-0.1658180227471566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Hárok1!$D$7:$D$10</c:f>
              <c:numCache>
                <c:formatCode>General</c:formatCode>
                <c:ptCount val="4"/>
                <c:pt idx="0">
                  <c:v>21760</c:v>
                </c:pt>
                <c:pt idx="1">
                  <c:v>13600</c:v>
                </c:pt>
                <c:pt idx="2">
                  <c:v>7140</c:v>
                </c:pt>
                <c:pt idx="3">
                  <c:v>4216</c:v>
                </c:pt>
              </c:numCache>
            </c:numRef>
          </c:xVal>
          <c:yVal>
            <c:numRef>
              <c:f>Hárok1!$E$7:$E$10</c:f>
              <c:numCache>
                <c:formatCode>General</c:formatCode>
                <c:ptCount val="4"/>
                <c:pt idx="0">
                  <c:v>300</c:v>
                </c:pt>
                <c:pt idx="1">
                  <c:v>1000</c:v>
                </c:pt>
                <c:pt idx="2">
                  <c:v>3000</c:v>
                </c:pt>
                <c:pt idx="3">
                  <c:v>10000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714320"/>
        <c:axId val="441713928"/>
      </c:scatterChart>
      <c:valAx>
        <c:axId val="44171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13928"/>
        <c:crosses val="autoZero"/>
        <c:crossBetween val="midCat"/>
      </c:valAx>
      <c:valAx>
        <c:axId val="44171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1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ppm=f(vout), important up to 100k ppm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Hárok1!$D$23:$D$30</c:f>
              <c:numCache>
                <c:formatCode>0.000</c:formatCode>
                <c:ptCount val="8"/>
                <c:pt idx="0">
                  <c:v>4.4117647058823533</c:v>
                </c:pt>
                <c:pt idx="1">
                  <c:v>3.9473684210526319</c:v>
                </c:pt>
                <c:pt idx="2">
                  <c:v>3.2608695652173916</c:v>
                </c:pt>
                <c:pt idx="3">
                  <c:v>2.4193548387096775</c:v>
                </c:pt>
                <c:pt idx="4">
                  <c:v>1.5957446808510638</c:v>
                </c:pt>
                <c:pt idx="5">
                  <c:v>0.949367088607595</c:v>
                </c:pt>
                <c:pt idx="6">
                  <c:v>0.52447552447552448</c:v>
                </c:pt>
                <c:pt idx="7">
                  <c:v>0.50898203592814373</c:v>
                </c:pt>
              </c:numCache>
            </c:numRef>
          </c:xVal>
          <c:yVal>
            <c:numRef>
              <c:f>Hárok1!$F$23:$F$30</c:f>
              <c:numCache>
                <c:formatCode>General</c:formatCode>
                <c:ptCount val="8"/>
                <c:pt idx="0">
                  <c:v>428896.49137488561</c:v>
                </c:pt>
                <c:pt idx="1">
                  <c:v>101440.20132974724</c:v>
                </c:pt>
                <c:pt idx="2">
                  <c:v>23992.069538347823</c:v>
                </c:pt>
                <c:pt idx="3">
                  <c:v>5674.4702118815358</c:v>
                </c:pt>
                <c:pt idx="4">
                  <c:v>1342.0939837667863</c:v>
                </c:pt>
                <c:pt idx="5">
                  <c:v>317.42456899174692</c:v>
                </c:pt>
                <c:pt idx="6">
                  <c:v>75.075485188304754</c:v>
                </c:pt>
                <c:pt idx="7">
                  <c:v>70.030786404387939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768528"/>
        <c:axId val="387148184"/>
      </c:scatterChart>
      <c:valAx>
        <c:axId val="38276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48184"/>
        <c:crosses val="autoZero"/>
        <c:crossBetween val="midCat"/>
      </c:valAx>
      <c:valAx>
        <c:axId val="38714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6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190499</xdr:colOff>
      <xdr:row>3</xdr:row>
      <xdr:rowOff>143470</xdr:rowOff>
    </xdr:from>
    <xdr:to>
      <xdr:col>14</xdr:col>
      <xdr:colOff>375046</xdr:colOff>
      <xdr:row>18</xdr:row>
      <xdr:rowOff>29170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408246</xdr:colOff>
      <xdr:row>21</xdr:row>
      <xdr:rowOff>103172</xdr:rowOff>
    </xdr:from>
    <xdr:to>
      <xdr:col>22</xdr:col>
      <xdr:colOff>121579</xdr:colOff>
      <xdr:row>35</xdr:row>
      <xdr:rowOff>179372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12593</xdr:colOff>
      <xdr:row>3</xdr:row>
      <xdr:rowOff>178274</xdr:rowOff>
    </xdr:from>
    <xdr:to>
      <xdr:col>22</xdr:col>
      <xdr:colOff>329025</xdr:colOff>
      <xdr:row>18</xdr:row>
      <xdr:rowOff>63974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48772</xdr:colOff>
      <xdr:row>21</xdr:row>
      <xdr:rowOff>68367</xdr:rowOff>
    </xdr:from>
    <xdr:to>
      <xdr:col>14</xdr:col>
      <xdr:colOff>371157</xdr:colOff>
      <xdr:row>37</xdr:row>
      <xdr:rowOff>43962</xdr:rowOff>
    </xdr:to>
    <xdr:graphicFrame macro="">
      <xdr:nvGraphicFramePr>
        <xdr:cNvPr id="6" name="Graf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zoomScale="130" zoomScaleNormal="130" workbookViewId="0">
      <selection activeCell="F4" sqref="F4"/>
    </sheetView>
  </sheetViews>
  <sheetFormatPr defaultRowHeight="15" x14ac:dyDescent="0.25"/>
  <cols>
    <col min="1" max="1" width="12.28515625" bestFit="1" customWidth="1"/>
    <col min="2" max="2" width="18.7109375" bestFit="1" customWidth="1"/>
    <col min="4" max="4" width="17" customWidth="1"/>
    <col min="5" max="5" width="16.140625" customWidth="1"/>
    <col min="6" max="6" width="19.28515625" customWidth="1"/>
  </cols>
  <sheetData>
    <row r="1" spans="1:10" x14ac:dyDescent="0.25">
      <c r="B1" t="s">
        <v>0</v>
      </c>
      <c r="C1" t="s">
        <v>6</v>
      </c>
      <c r="G1" t="s">
        <v>1</v>
      </c>
      <c r="H1" t="s">
        <v>2</v>
      </c>
      <c r="I1" t="s">
        <v>3</v>
      </c>
    </row>
    <row r="2" spans="1:10" x14ac:dyDescent="0.25">
      <c r="B2">
        <v>5000</v>
      </c>
      <c r="C2">
        <v>6800</v>
      </c>
      <c r="D2" s="4" t="s">
        <v>24</v>
      </c>
      <c r="G2">
        <v>59</v>
      </c>
      <c r="H2">
        <v>5</v>
      </c>
      <c r="I2">
        <f>H2/G2</f>
        <v>8.4745762711864403E-2</v>
      </c>
      <c r="J2">
        <f>I2*H2</f>
        <v>0.42372881355932202</v>
      </c>
    </row>
    <row r="4" spans="1:10" x14ac:dyDescent="0.25">
      <c r="B4" t="s">
        <v>10</v>
      </c>
      <c r="C4" t="s">
        <v>5</v>
      </c>
      <c r="D4" t="s">
        <v>7</v>
      </c>
    </row>
    <row r="5" spans="1:10" x14ac:dyDescent="0.25">
      <c r="A5" t="s">
        <v>4</v>
      </c>
      <c r="B5">
        <v>0</v>
      </c>
      <c r="C5">
        <v>8.6999999999999993</v>
      </c>
      <c r="D5">
        <f>C5*$C$2</f>
        <v>59159.999999999993</v>
      </c>
    </row>
    <row r="6" spans="1:10" x14ac:dyDescent="0.25">
      <c r="A6" t="s">
        <v>9</v>
      </c>
      <c r="B6">
        <v>300</v>
      </c>
      <c r="C6">
        <v>6.1</v>
      </c>
      <c r="D6">
        <f>C6*$C$2</f>
        <v>41480</v>
      </c>
    </row>
    <row r="7" spans="1:10" x14ac:dyDescent="0.25">
      <c r="A7" t="s">
        <v>8</v>
      </c>
      <c r="B7">
        <v>300</v>
      </c>
      <c r="C7">
        <v>3.2</v>
      </c>
      <c r="D7">
        <f t="shared" ref="D7:D9" si="0">C7*$C$2</f>
        <v>21760</v>
      </c>
      <c r="E7">
        <v>300</v>
      </c>
    </row>
    <row r="8" spans="1:10" x14ac:dyDescent="0.25">
      <c r="B8">
        <v>1000</v>
      </c>
      <c r="C8">
        <v>2</v>
      </c>
      <c r="D8">
        <f t="shared" si="0"/>
        <v>13600</v>
      </c>
      <c r="E8">
        <v>1000</v>
      </c>
    </row>
    <row r="9" spans="1:10" x14ac:dyDescent="0.25">
      <c r="B9">
        <v>3000</v>
      </c>
      <c r="C9">
        <v>1.05</v>
      </c>
      <c r="D9">
        <f t="shared" si="0"/>
        <v>7140</v>
      </c>
      <c r="E9">
        <v>3000</v>
      </c>
    </row>
    <row r="10" spans="1:10" x14ac:dyDescent="0.25">
      <c r="B10">
        <v>10000</v>
      </c>
      <c r="C10">
        <v>0.62</v>
      </c>
      <c r="D10">
        <f>C10*$C$2</f>
        <v>4216</v>
      </c>
      <c r="E10">
        <v>10000</v>
      </c>
    </row>
    <row r="14" spans="1:10" x14ac:dyDescent="0.25">
      <c r="A14" t="s">
        <v>13</v>
      </c>
      <c r="C14" t="s">
        <v>4</v>
      </c>
      <c r="D14" t="s">
        <v>14</v>
      </c>
    </row>
    <row r="15" spans="1:10" x14ac:dyDescent="0.25">
      <c r="B15" t="s">
        <v>12</v>
      </c>
      <c r="C15">
        <v>0.2</v>
      </c>
      <c r="D15">
        <v>1.2</v>
      </c>
    </row>
    <row r="16" spans="1:10" x14ac:dyDescent="0.25">
      <c r="B16" t="s">
        <v>11</v>
      </c>
      <c r="C16">
        <v>1000</v>
      </c>
      <c r="D16">
        <v>1000</v>
      </c>
    </row>
    <row r="17" spans="1:6" x14ac:dyDescent="0.25">
      <c r="B17" t="s">
        <v>7</v>
      </c>
      <c r="C17">
        <f>(5-C15)/(C15/C16)</f>
        <v>23999.999999999996</v>
      </c>
      <c r="D17">
        <f>(5-D15)/(D15/D16)</f>
        <v>3166.666666666667</v>
      </c>
    </row>
    <row r="19" spans="1:6" x14ac:dyDescent="0.25">
      <c r="A19" t="s">
        <v>15</v>
      </c>
      <c r="C19" t="s">
        <v>16</v>
      </c>
      <c r="D19">
        <v>680</v>
      </c>
    </row>
    <row r="20" spans="1:6" x14ac:dyDescent="0.25">
      <c r="C20" t="s">
        <v>17</v>
      </c>
      <c r="D20">
        <v>45000</v>
      </c>
    </row>
    <row r="22" spans="1:6" x14ac:dyDescent="0.25">
      <c r="C22" t="s">
        <v>18</v>
      </c>
      <c r="D22" t="s">
        <v>12</v>
      </c>
      <c r="E22" t="s">
        <v>22</v>
      </c>
      <c r="F22" t="s">
        <v>23</v>
      </c>
    </row>
    <row r="23" spans="1:6" x14ac:dyDescent="0.25">
      <c r="C23">
        <v>680</v>
      </c>
      <c r="D23" s="2">
        <f>$D$33*($D$31/($D$31+(C23)))</f>
        <v>4.4117647058823533</v>
      </c>
      <c r="E23">
        <f>1000*($D$33-D23)/C23</f>
        <v>0.86505190311418634</v>
      </c>
      <c r="F23">
        <f>334172749453*C23^-2.08</f>
        <v>428896.49137488561</v>
      </c>
    </row>
    <row r="24" spans="1:6" x14ac:dyDescent="0.25">
      <c r="C24">
        <f>C23*2</f>
        <v>1360</v>
      </c>
      <c r="D24" s="2">
        <f>$D$33*($D$31/($D$31+(C24)))</f>
        <v>3.9473684210526319</v>
      </c>
      <c r="E24">
        <f t="shared" ref="E24:E30" si="1">1000*($D$33-D24)/C24</f>
        <v>0.77399380804953533</v>
      </c>
      <c r="F24">
        <f t="shared" ref="F24:F30" si="2">334172749453*C24^-2.08</f>
        <v>101440.20132974724</v>
      </c>
    </row>
    <row r="25" spans="1:6" x14ac:dyDescent="0.25">
      <c r="C25">
        <f>C24*2</f>
        <v>2720</v>
      </c>
      <c r="D25" s="2">
        <f t="shared" ref="D25:D30" si="3">$D$33*($D$31/($D$31+(C25)))</f>
        <v>3.2608695652173916</v>
      </c>
      <c r="E25">
        <f t="shared" si="1"/>
        <v>0.63938618925831192</v>
      </c>
      <c r="F25">
        <f t="shared" si="2"/>
        <v>23992.069538347823</v>
      </c>
    </row>
    <row r="26" spans="1:6" x14ac:dyDescent="0.25">
      <c r="C26">
        <f>C25*2</f>
        <v>5440</v>
      </c>
      <c r="D26" s="2">
        <f t="shared" si="3"/>
        <v>2.4193548387096775</v>
      </c>
      <c r="E26">
        <f t="shared" si="1"/>
        <v>0.47438330170777987</v>
      </c>
      <c r="F26">
        <f t="shared" si="2"/>
        <v>5674.4702118815358</v>
      </c>
    </row>
    <row r="27" spans="1:6" x14ac:dyDescent="0.25">
      <c r="C27">
        <f>C26*2</f>
        <v>10880</v>
      </c>
      <c r="D27" s="2">
        <f t="shared" si="3"/>
        <v>1.5957446808510638</v>
      </c>
      <c r="E27">
        <f t="shared" si="1"/>
        <v>0.31289111389236546</v>
      </c>
      <c r="F27">
        <f t="shared" si="2"/>
        <v>1342.0939837667863</v>
      </c>
    </row>
    <row r="28" spans="1:6" x14ac:dyDescent="0.25">
      <c r="C28">
        <f>C27*2</f>
        <v>21760</v>
      </c>
      <c r="D28" s="2">
        <f t="shared" si="3"/>
        <v>0.949367088607595</v>
      </c>
      <c r="E28">
        <f t="shared" si="1"/>
        <v>0.18615040953090098</v>
      </c>
      <c r="F28">
        <f t="shared" si="2"/>
        <v>317.42456899174692</v>
      </c>
    </row>
    <row r="29" spans="1:6" x14ac:dyDescent="0.25">
      <c r="C29">
        <f>C28*2</f>
        <v>43520</v>
      </c>
      <c r="D29" s="2">
        <f t="shared" si="3"/>
        <v>0.52447552447552448</v>
      </c>
      <c r="E29">
        <f t="shared" si="1"/>
        <v>0.10283833813245578</v>
      </c>
      <c r="F29">
        <f t="shared" si="2"/>
        <v>75.075485188304754</v>
      </c>
    </row>
    <row r="30" spans="1:6" x14ac:dyDescent="0.25">
      <c r="C30">
        <v>45000</v>
      </c>
      <c r="D30" s="2">
        <f t="shared" si="3"/>
        <v>0.50898203592814373</v>
      </c>
      <c r="E30">
        <f t="shared" si="1"/>
        <v>9.9800399201596807E-2</v>
      </c>
      <c r="F30">
        <f t="shared" si="2"/>
        <v>70.030786404387939</v>
      </c>
    </row>
    <row r="31" spans="1:6" x14ac:dyDescent="0.25">
      <c r="B31" t="s">
        <v>19</v>
      </c>
      <c r="C31" t="s">
        <v>21</v>
      </c>
      <c r="D31" s="3">
        <v>5100</v>
      </c>
    </row>
    <row r="32" spans="1:6" x14ac:dyDescent="0.25">
      <c r="D32" s="1"/>
    </row>
    <row r="33" spans="3:4" x14ac:dyDescent="0.25">
      <c r="C33" t="s">
        <v>20</v>
      </c>
      <c r="D33">
        <v>5</v>
      </c>
    </row>
  </sheetData>
  <conditionalFormatting sqref="E23:E30">
    <cfRule type="cellIs" dxfId="0" priority="1" operator="greaterThan">
      <formula>15</formula>
    </cfRule>
  </conditionalFormatting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2019-05-05T10:45:11Z</dcterms:created>
  <dcterms:modified xsi:type="dcterms:W3CDTF">2019-05-05T16:28:49Z</dcterms:modified>
</cp:coreProperties>
</file>