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01_GIT_REPOS\FRA_Sensor_platform\1-SystemDocs\0-Testing\"/>
    </mc:Choice>
  </mc:AlternateContent>
  <bookViews>
    <workbookView xWindow="0" yWindow="0" windowWidth="28800" windowHeight="12435"/>
  </bookViews>
  <sheets>
    <sheet name="Háro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6" i="1" l="1"/>
  <c r="E155" i="1"/>
  <c r="E148" i="1"/>
  <c r="E149" i="1" s="1"/>
  <c r="E150" i="1" s="1"/>
  <c r="E151" i="1" s="1"/>
  <c r="E118" i="1"/>
  <c r="E138" i="1"/>
  <c r="E135" i="1"/>
  <c r="E136" i="1"/>
  <c r="E130" i="1"/>
  <c r="E125" i="1"/>
  <c r="E122" i="1"/>
  <c r="E123" i="1" s="1"/>
  <c r="E74" i="1"/>
  <c r="E117" i="1"/>
  <c r="E111" i="1"/>
  <c r="E112" i="1" s="1"/>
  <c r="E113" i="1" s="1"/>
  <c r="E114" i="1" s="1"/>
  <c r="E92" i="1"/>
  <c r="E93" i="1" s="1"/>
  <c r="E94" i="1" s="1"/>
  <c r="E95" i="1" s="1"/>
  <c r="E79" i="1"/>
  <c r="E81" i="1" s="1"/>
  <c r="E86" i="1" s="1"/>
  <c r="E78" i="1"/>
  <c r="E73" i="1"/>
  <c r="E68" i="1"/>
  <c r="E69" i="1" s="1"/>
  <c r="E70" i="1" s="1"/>
  <c r="E65" i="1"/>
  <c r="E66" i="1" s="1"/>
  <c r="E51" i="1"/>
  <c r="E52" i="1" s="1"/>
  <c r="E53" i="1" s="1"/>
  <c r="E48" i="1"/>
  <c r="E49" i="1" s="1"/>
  <c r="E31" i="1"/>
  <c r="E32" i="1" s="1"/>
  <c r="E34" i="1"/>
  <c r="E35" i="1" s="1"/>
  <c r="E36" i="1" s="1"/>
  <c r="E143" i="1" l="1"/>
  <c r="N20" i="1"/>
  <c r="M20" i="1"/>
  <c r="L20" i="1"/>
  <c r="K17" i="1"/>
  <c r="K18" i="1" s="1"/>
  <c r="J17" i="1"/>
  <c r="J18" i="1" s="1"/>
  <c r="I17" i="1"/>
  <c r="I18" i="1" s="1"/>
  <c r="F13" i="1" l="1"/>
  <c r="F14" i="1" s="1"/>
  <c r="F15" i="1" s="1"/>
  <c r="G13" i="1"/>
  <c r="G14" i="1" s="1"/>
  <c r="G15" i="1" s="1"/>
  <c r="E13" i="1"/>
  <c r="E14" i="1" s="1"/>
  <c r="E15" i="1" s="1"/>
</calcChain>
</file>

<file path=xl/sharedStrings.xml><?xml version="1.0" encoding="utf-8"?>
<sst xmlns="http://schemas.openxmlformats.org/spreadsheetml/2006/main" count="277" uniqueCount="122">
  <si>
    <t>A2.1</t>
  </si>
  <si>
    <t>A2.2</t>
  </si>
  <si>
    <t>A2.3</t>
  </si>
  <si>
    <t>A3.1</t>
  </si>
  <si>
    <t>A3.2</t>
  </si>
  <si>
    <t>A2.0</t>
  </si>
  <si>
    <t>TGS5042</t>
  </si>
  <si>
    <t>CO</t>
  </si>
  <si>
    <t>4P50</t>
  </si>
  <si>
    <t>Methane</t>
  </si>
  <si>
    <t>TGS2611</t>
  </si>
  <si>
    <t>MG-812</t>
  </si>
  <si>
    <t>CO2</t>
  </si>
  <si>
    <t>O2-AE</t>
  </si>
  <si>
    <t>Oxygen</t>
  </si>
  <si>
    <t>TGS2444</t>
  </si>
  <si>
    <t>Amonia</t>
  </si>
  <si>
    <t>AI</t>
  </si>
  <si>
    <t>Sensor</t>
  </si>
  <si>
    <t>Gas</t>
  </si>
  <si>
    <t>Baseline mV air</t>
  </si>
  <si>
    <t>RH</t>
  </si>
  <si>
    <t>28d C</t>
  </si>
  <si>
    <t>C</t>
  </si>
  <si>
    <t>8000 ppm Methane</t>
  </si>
  <si>
    <t>mV</t>
  </si>
  <si>
    <t>20000 PPM Methane</t>
  </si>
  <si>
    <t>TGS2611 Rs</t>
  </si>
  <si>
    <t>R in 5000ppm Methane guess</t>
  </si>
  <si>
    <t>Air</t>
  </si>
  <si>
    <t>2000 ppm CO2</t>
  </si>
  <si>
    <t>CO2 mV diff</t>
  </si>
  <si>
    <t>6000 ppm CO2</t>
  </si>
  <si>
    <t>10000 ppm CO2</t>
  </si>
  <si>
    <t>Co2 ppm</t>
  </si>
  <si>
    <t>air</t>
  </si>
  <si>
    <t>110 ppm amonia</t>
  </si>
  <si>
    <t>Rs amonia</t>
  </si>
  <si>
    <t>280 ppm amonia</t>
  </si>
  <si>
    <t>1000ppm NO</t>
  </si>
  <si>
    <t>A</t>
  </si>
  <si>
    <t>NO-AE</t>
  </si>
  <si>
    <t>at sample</t>
  </si>
  <si>
    <t>270-370</t>
  </si>
  <si>
    <t>from 370</t>
  </si>
  <si>
    <t>to 260</t>
  </si>
  <si>
    <t>35k</t>
  </si>
  <si>
    <t>33R</t>
  </si>
  <si>
    <t>VDD</t>
  </si>
  <si>
    <t>50%</t>
  </si>
  <si>
    <t>POS</t>
  </si>
  <si>
    <t>3-lead amperometric</t>
  </si>
  <si>
    <t>settings</t>
  </si>
  <si>
    <t>V</t>
  </si>
  <si>
    <t>expected rise with gain 35k</t>
  </si>
  <si>
    <t>measured rise</t>
  </si>
  <si>
    <t>measured sensor current</t>
  </si>
  <si>
    <t>gas off</t>
  </si>
  <si>
    <t>measured sensoitivity</t>
  </si>
  <si>
    <t>A/ppmNO</t>
  </si>
  <si>
    <t>expected rise with gain 12k</t>
  </si>
  <si>
    <t>expected at 1000ppm - datasheet</t>
  </si>
  <si>
    <t>14k</t>
  </si>
  <si>
    <t>to 37</t>
  </si>
  <si>
    <t>37-120</t>
  </si>
  <si>
    <t>from120</t>
  </si>
  <si>
    <t>sampling 1s</t>
  </si>
  <si>
    <t>max measureable current till saturation</t>
  </si>
  <si>
    <t>corresponds to ppm NO - max measurable</t>
  </si>
  <si>
    <t>NO2-AE</t>
  </si>
  <si>
    <t>nA/ppm NO2</t>
  </si>
  <si>
    <t>A/ppm NO2</t>
  </si>
  <si>
    <t>middle sensitivity - datasheet</t>
  </si>
  <si>
    <t>Gain</t>
  </si>
  <si>
    <t>Load R</t>
  </si>
  <si>
    <t>Reference</t>
  </si>
  <si>
    <t>Internal zero</t>
  </si>
  <si>
    <t>Polarity bias</t>
  </si>
  <si>
    <t>bias</t>
  </si>
  <si>
    <t>mode</t>
  </si>
  <si>
    <t>exposed by 200ppm, expected current</t>
  </si>
  <si>
    <t>NEG</t>
  </si>
  <si>
    <t>20%</t>
  </si>
  <si>
    <t>expected output at 200ppm NO2</t>
  </si>
  <si>
    <t>1s sampling</t>
  </si>
  <si>
    <t>200ppm NO2 outuput in mV</t>
  </si>
  <si>
    <t>Output on air in mV</t>
  </si>
  <si>
    <t>sample</t>
  </si>
  <si>
    <t>to 40</t>
  </si>
  <si>
    <t>measured rise (V)</t>
  </si>
  <si>
    <t>-70 to -170 nA/ppm</t>
  </si>
  <si>
    <t>40-560</t>
  </si>
  <si>
    <t>from 560</t>
  </si>
  <si>
    <t>measured sensoitivity on 200ppm</t>
  </si>
  <si>
    <t>A/ppmNO2</t>
  </si>
  <si>
    <t>nA/ppmNO2</t>
  </si>
  <si>
    <t>ppm CO</t>
  </si>
  <si>
    <t>to 55</t>
  </si>
  <si>
    <r>
      <t xml:space="preserve">THIS IS FINAL SETTING! </t>
    </r>
    <r>
      <rPr>
        <b/>
        <sz val="12"/>
        <color theme="1"/>
        <rFont val="Calibri"/>
        <family val="2"/>
        <scheme val="minor"/>
      </rPr>
      <t>Verified on 2 boards</t>
    </r>
  </si>
  <si>
    <t>55-155</t>
  </si>
  <si>
    <t>from 155</t>
  </si>
  <si>
    <t>HCL-A1</t>
  </si>
  <si>
    <t>80 to 130 nA/ppm</t>
  </si>
  <si>
    <t>nA/ppm HCL</t>
  </si>
  <si>
    <t>A/ppm HCL</t>
  </si>
  <si>
    <t>exposed by 25ppm, expected current</t>
  </si>
  <si>
    <t>expected output at 25ppm HCL</t>
  </si>
  <si>
    <t>measured sensitivity on 200ppm</t>
  </si>
  <si>
    <t>ALWAYS SATURATING NEAR 5V, NO RESPONSE, ALSO ON LOWEST GAIN</t>
  </si>
  <si>
    <t>HCN-A1</t>
  </si>
  <si>
    <t>55 to 85 nA/ppm</t>
  </si>
  <si>
    <t>nA/ppm HCN</t>
  </si>
  <si>
    <t>A/ppm HCN</t>
  </si>
  <si>
    <t>exposed by 50ppm, expected current</t>
  </si>
  <si>
    <t>expected output at 50ppm HCN</t>
  </si>
  <si>
    <t>50ppm HCN outuput in mV</t>
  </si>
  <si>
    <t>measured sensitivity on 50ppm</t>
  </si>
  <si>
    <t>to 50-340</t>
  </si>
  <si>
    <t>from 340</t>
  </si>
  <si>
    <r>
      <t xml:space="preserve">THIS IS FINAL SETTING! </t>
    </r>
    <r>
      <rPr>
        <b/>
        <sz val="12"/>
        <color theme="1"/>
        <rFont val="Calibri"/>
        <family val="2"/>
        <scheme val="minor"/>
      </rPr>
      <t>Verified on 1 board</t>
    </r>
  </si>
  <si>
    <t>ppm HCN</t>
  </si>
  <si>
    <t>air mV, slow stabilization, would be 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</si>
</sst>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1" fontId="0" fillId="0" borderId="0" xfId="0" applyNumberFormat="1" applyBorder="1"/>
    <xf numFmtId="0" fontId="0" fillId="0" borderId="5" xfId="0" applyBorder="1"/>
    <xf numFmtId="0" fontId="1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2" borderId="0" xfId="0" applyNumberFormat="1" applyFill="1" applyBorder="1"/>
    <xf numFmtId="0" fontId="0" fillId="0" borderId="1" xfId="0" applyBorder="1"/>
    <xf numFmtId="9" fontId="0" fillId="0" borderId="4" xfId="0" applyNumberFormat="1" applyBorder="1"/>
    <xf numFmtId="0" fontId="0" fillId="0" borderId="0" xfId="0" applyFill="1" applyBorder="1"/>
    <xf numFmtId="0" fontId="0" fillId="2" borderId="4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1" fillId="0" borderId="1" xfId="0" applyFont="1" applyFill="1" applyBorder="1"/>
    <xf numFmtId="0" fontId="0" fillId="0" borderId="0" xfId="0" quotePrefix="1" applyBorder="1"/>
    <xf numFmtId="11" fontId="0" fillId="3" borderId="4" xfId="0" applyNumberFormat="1" applyFill="1" applyBorder="1"/>
    <xf numFmtId="9" fontId="0" fillId="3" borderId="0" xfId="0" applyNumberFormat="1" applyFill="1" applyBorder="1"/>
    <xf numFmtId="2" fontId="0" fillId="0" borderId="0" xfId="0" applyNumberFormat="1" applyBorder="1"/>
    <xf numFmtId="1" fontId="0" fillId="0" borderId="7" xfId="0" applyNumberFormat="1" applyBorder="1"/>
    <xf numFmtId="1" fontId="0" fillId="0" borderId="0" xfId="0" applyNumberFormat="1" applyBorder="1"/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25</xdr:row>
      <xdr:rowOff>38100</xdr:rowOff>
    </xdr:from>
    <xdr:to>
      <xdr:col>9</xdr:col>
      <xdr:colOff>1047750</xdr:colOff>
      <xdr:row>37</xdr:row>
      <xdr:rowOff>35857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48675" y="6134100"/>
          <a:ext cx="4248150" cy="2283757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42</xdr:row>
      <xdr:rowOff>1</xdr:rowOff>
    </xdr:from>
    <xdr:to>
      <xdr:col>10</xdr:col>
      <xdr:colOff>371476</xdr:colOff>
      <xdr:row>54</xdr:row>
      <xdr:rowOff>104503</xdr:rowOff>
    </xdr:to>
    <xdr:pic>
      <xdr:nvPicPr>
        <xdr:cNvPr id="4" name="Obrázok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48676" y="9963151"/>
          <a:ext cx="4648200" cy="239050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59</xdr:row>
      <xdr:rowOff>1</xdr:rowOff>
    </xdr:from>
    <xdr:to>
      <xdr:col>10</xdr:col>
      <xdr:colOff>314325</xdr:colOff>
      <xdr:row>71</xdr:row>
      <xdr:rowOff>153405</xdr:rowOff>
    </xdr:to>
    <xdr:pic>
      <xdr:nvPicPr>
        <xdr:cNvPr id="6" name="Obrázok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48675" y="13782676"/>
          <a:ext cx="4591050" cy="2439404"/>
        </a:xfrm>
        <a:prstGeom prst="rect">
          <a:avLst/>
        </a:prstGeom>
      </xdr:spPr>
    </xdr:pic>
    <xdr:clientData/>
  </xdr:twoCellAnchor>
  <xdr:twoCellAnchor editAs="oneCell">
    <xdr:from>
      <xdr:col>6</xdr:col>
      <xdr:colOff>51288</xdr:colOff>
      <xdr:row>86</xdr:row>
      <xdr:rowOff>0</xdr:rowOff>
    </xdr:from>
    <xdr:to>
      <xdr:col>10</xdr:col>
      <xdr:colOff>639408</xdr:colOff>
      <xdr:row>98</xdr:row>
      <xdr:rowOff>161193</xdr:rowOff>
    </xdr:to>
    <xdr:pic>
      <xdr:nvPicPr>
        <xdr:cNvPr id="7" name="Obrázok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99230" y="16441615"/>
          <a:ext cx="4867043" cy="2447193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104</xdr:row>
      <xdr:rowOff>0</xdr:rowOff>
    </xdr:from>
    <xdr:to>
      <xdr:col>10</xdr:col>
      <xdr:colOff>828068</xdr:colOff>
      <xdr:row>117</xdr:row>
      <xdr:rowOff>80596</xdr:rowOff>
    </xdr:to>
    <xdr:pic>
      <xdr:nvPicPr>
        <xdr:cNvPr id="9" name="Obrázok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47943" y="19885269"/>
          <a:ext cx="5106990" cy="255709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141</xdr:row>
      <xdr:rowOff>0</xdr:rowOff>
    </xdr:from>
    <xdr:to>
      <xdr:col>10</xdr:col>
      <xdr:colOff>1067062</xdr:colOff>
      <xdr:row>155</xdr:row>
      <xdr:rowOff>43961</xdr:rowOff>
    </xdr:to>
    <xdr:pic>
      <xdr:nvPicPr>
        <xdr:cNvPr id="11" name="Obrázok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47942" y="26963077"/>
          <a:ext cx="5345985" cy="271096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157</xdr:row>
      <xdr:rowOff>0</xdr:rowOff>
    </xdr:from>
    <xdr:to>
      <xdr:col>10</xdr:col>
      <xdr:colOff>1067326</xdr:colOff>
      <xdr:row>172</xdr:row>
      <xdr:rowOff>87923</xdr:rowOff>
    </xdr:to>
    <xdr:pic>
      <xdr:nvPicPr>
        <xdr:cNvPr id="12" name="Obrázok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447942" y="30018404"/>
          <a:ext cx="5346249" cy="2945423"/>
        </a:xfrm>
        <a:prstGeom prst="rect">
          <a:avLst/>
        </a:prstGeom>
      </xdr:spPr>
    </xdr:pic>
    <xdr:clientData/>
  </xdr:twoCellAnchor>
  <xdr:twoCellAnchor>
    <xdr:from>
      <xdr:col>7</xdr:col>
      <xdr:colOff>644769</xdr:colOff>
      <xdr:row>150</xdr:row>
      <xdr:rowOff>29308</xdr:rowOff>
    </xdr:from>
    <xdr:to>
      <xdr:col>9</xdr:col>
      <xdr:colOff>908538</xdr:colOff>
      <xdr:row>166</xdr:row>
      <xdr:rowOff>161192</xdr:rowOff>
    </xdr:to>
    <xdr:cxnSp macro="">
      <xdr:nvCxnSpPr>
        <xdr:cNvPr id="14" name="Rovná spojovacia šípka 13"/>
        <xdr:cNvCxnSpPr/>
      </xdr:nvCxnSpPr>
      <xdr:spPr>
        <a:xfrm>
          <a:off x="10484827" y="28706885"/>
          <a:ext cx="2073519" cy="31872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74"/>
  <sheetViews>
    <sheetView tabSelected="1" topLeftCell="C134" zoomScale="130" zoomScaleNormal="130" workbookViewId="0">
      <selection activeCell="E166" sqref="E166"/>
    </sheetView>
  </sheetViews>
  <sheetFormatPr defaultRowHeight="15" x14ac:dyDescent="0.25"/>
  <cols>
    <col min="2" max="2" width="27.140625" bestFit="1" customWidth="1"/>
    <col min="4" max="4" width="40.5703125" customWidth="1"/>
    <col min="5" max="5" width="19.42578125" customWidth="1"/>
    <col min="6" max="6" width="21.28515625" customWidth="1"/>
    <col min="7" max="7" width="20.85546875" customWidth="1"/>
    <col min="8" max="8" width="12.7109375" bestFit="1" customWidth="1"/>
    <col min="9" max="9" width="14.42578125" customWidth="1"/>
    <col min="10" max="10" width="16.140625" customWidth="1"/>
    <col min="11" max="11" width="16.5703125" customWidth="1"/>
    <col min="13" max="13" width="15.85546875" customWidth="1"/>
    <col min="14" max="14" width="16.28515625" customWidth="1"/>
  </cols>
  <sheetData>
    <row r="1" spans="2:14" x14ac:dyDescent="0.25">
      <c r="E1" s="13"/>
      <c r="F1" s="2" t="s">
        <v>24</v>
      </c>
      <c r="G1" s="2" t="s">
        <v>26</v>
      </c>
      <c r="H1" s="13"/>
      <c r="I1" s="2" t="s">
        <v>30</v>
      </c>
      <c r="J1" s="2" t="s">
        <v>32</v>
      </c>
      <c r="K1" s="2" t="s">
        <v>33</v>
      </c>
      <c r="L1" s="13"/>
      <c r="M1" s="2" t="s">
        <v>36</v>
      </c>
      <c r="N1" s="3" t="s">
        <v>38</v>
      </c>
    </row>
    <row r="2" spans="2:14" x14ac:dyDescent="0.25">
      <c r="B2" t="s">
        <v>17</v>
      </c>
      <c r="C2" t="s">
        <v>18</v>
      </c>
      <c r="D2" t="s">
        <v>19</v>
      </c>
      <c r="E2" s="4" t="s">
        <v>20</v>
      </c>
      <c r="F2" s="5" t="s">
        <v>25</v>
      </c>
      <c r="G2" s="5"/>
      <c r="H2" s="4" t="s">
        <v>29</v>
      </c>
      <c r="I2" s="5"/>
      <c r="J2" s="5"/>
      <c r="K2" s="5"/>
      <c r="L2" s="4" t="s">
        <v>35</v>
      </c>
      <c r="M2" s="5"/>
      <c r="N2" s="7"/>
    </row>
    <row r="3" spans="2:14" x14ac:dyDescent="0.25">
      <c r="B3" t="s">
        <v>5</v>
      </c>
      <c r="C3" t="s">
        <v>6</v>
      </c>
      <c r="D3" t="s">
        <v>7</v>
      </c>
      <c r="E3" s="4">
        <v>984</v>
      </c>
      <c r="F3" s="5">
        <v>1000</v>
      </c>
      <c r="G3" s="5">
        <v>1000</v>
      </c>
      <c r="H3" s="4">
        <v>1000</v>
      </c>
      <c r="I3" s="5">
        <v>1000</v>
      </c>
      <c r="J3" s="5"/>
      <c r="K3" s="5"/>
      <c r="L3" s="4"/>
      <c r="M3" s="5"/>
      <c r="N3" s="7"/>
    </row>
    <row r="4" spans="2:14" x14ac:dyDescent="0.25">
      <c r="B4" t="s">
        <v>0</v>
      </c>
      <c r="C4" t="s">
        <v>8</v>
      </c>
      <c r="D4" t="s">
        <v>9</v>
      </c>
      <c r="E4" s="4">
        <v>2037</v>
      </c>
      <c r="F4" s="5">
        <v>2000</v>
      </c>
      <c r="G4" s="5">
        <v>1950</v>
      </c>
      <c r="H4" s="4">
        <v>2038</v>
      </c>
      <c r="I4" s="5">
        <v>2038</v>
      </c>
      <c r="J4" s="5"/>
      <c r="K4" s="5"/>
      <c r="L4" s="4"/>
      <c r="M4" s="5"/>
      <c r="N4" s="7"/>
    </row>
    <row r="5" spans="2:14" x14ac:dyDescent="0.25">
      <c r="B5" t="s">
        <v>1</v>
      </c>
      <c r="C5" t="s">
        <v>10</v>
      </c>
      <c r="D5" t="s">
        <v>9</v>
      </c>
      <c r="E5" s="4">
        <v>485</v>
      </c>
      <c r="F5" s="5">
        <v>3798</v>
      </c>
      <c r="G5" s="5">
        <v>4239</v>
      </c>
      <c r="H5" s="4">
        <v>350</v>
      </c>
      <c r="I5" s="5">
        <v>380</v>
      </c>
      <c r="J5" s="5"/>
      <c r="K5" s="5"/>
      <c r="L5" s="4"/>
      <c r="M5" s="5"/>
      <c r="N5" s="7"/>
    </row>
    <row r="6" spans="2:14" x14ac:dyDescent="0.25">
      <c r="B6" t="s">
        <v>2</v>
      </c>
      <c r="C6" t="s">
        <v>11</v>
      </c>
      <c r="D6" t="s">
        <v>12</v>
      </c>
      <c r="E6" s="4">
        <v>260</v>
      </c>
      <c r="F6" s="5">
        <v>340</v>
      </c>
      <c r="G6" s="5">
        <v>340</v>
      </c>
      <c r="H6" s="4">
        <v>382</v>
      </c>
      <c r="I6" s="5">
        <v>248.8</v>
      </c>
      <c r="J6" s="5">
        <v>216</v>
      </c>
      <c r="K6" s="5">
        <v>201.7</v>
      </c>
      <c r="L6" s="4"/>
      <c r="M6" s="5"/>
      <c r="N6" s="7"/>
    </row>
    <row r="7" spans="2:14" x14ac:dyDescent="0.25">
      <c r="B7" t="s">
        <v>3</v>
      </c>
      <c r="C7" t="s">
        <v>13</v>
      </c>
      <c r="D7" t="s">
        <v>14</v>
      </c>
      <c r="E7" s="4">
        <v>1950</v>
      </c>
      <c r="F7" s="5">
        <v>1940</v>
      </c>
      <c r="G7" s="5">
        <v>1960</v>
      </c>
      <c r="H7" s="4">
        <v>1925</v>
      </c>
      <c r="I7" s="5">
        <v>1925</v>
      </c>
      <c r="J7" s="5"/>
      <c r="K7" s="5"/>
      <c r="L7" s="4"/>
      <c r="M7" s="5"/>
      <c r="N7" s="7"/>
    </row>
    <row r="8" spans="2:14" x14ac:dyDescent="0.25">
      <c r="B8" t="s">
        <v>4</v>
      </c>
      <c r="C8" t="s">
        <v>15</v>
      </c>
      <c r="D8" t="s">
        <v>16</v>
      </c>
      <c r="E8" s="4">
        <v>510</v>
      </c>
      <c r="F8" s="5">
        <v>250</v>
      </c>
      <c r="G8" s="5">
        <v>225</v>
      </c>
      <c r="H8" s="4">
        <v>200</v>
      </c>
      <c r="I8" s="5">
        <v>160</v>
      </c>
      <c r="J8" s="5"/>
      <c r="K8" s="5"/>
      <c r="L8" s="4">
        <v>700</v>
      </c>
      <c r="M8" s="5">
        <v>2800</v>
      </c>
      <c r="N8" s="7">
        <v>3835</v>
      </c>
    </row>
    <row r="9" spans="2:14" x14ac:dyDescent="0.25">
      <c r="B9" t="s">
        <v>21</v>
      </c>
      <c r="E9" s="14">
        <v>0.43</v>
      </c>
      <c r="F9" s="5">
        <v>-2</v>
      </c>
      <c r="G9" s="5">
        <v>-2.5</v>
      </c>
      <c r="H9" s="4"/>
      <c r="I9" s="5"/>
      <c r="J9" s="5"/>
      <c r="K9" s="5"/>
      <c r="L9" s="4"/>
      <c r="M9" s="5"/>
      <c r="N9" s="7"/>
    </row>
    <row r="10" spans="2:14" x14ac:dyDescent="0.25">
      <c r="B10" t="s">
        <v>23</v>
      </c>
      <c r="E10" s="4" t="s">
        <v>22</v>
      </c>
      <c r="F10" s="5">
        <v>29</v>
      </c>
      <c r="G10" s="5">
        <v>29</v>
      </c>
      <c r="H10" s="4"/>
      <c r="I10" s="5"/>
      <c r="J10" s="5"/>
      <c r="K10" s="5"/>
      <c r="L10" s="4"/>
      <c r="M10" s="5"/>
      <c r="N10" s="7"/>
    </row>
    <row r="11" spans="2:14" x14ac:dyDescent="0.25">
      <c r="E11" s="4"/>
      <c r="F11" s="5"/>
      <c r="G11" s="5"/>
      <c r="H11" s="4"/>
      <c r="I11" s="5"/>
      <c r="J11" s="5"/>
      <c r="K11" s="5"/>
      <c r="L11" s="4"/>
      <c r="M11" s="5"/>
      <c r="N11" s="7"/>
    </row>
    <row r="12" spans="2:14" ht="15.75" thickBot="1" x14ac:dyDescent="0.3">
      <c r="E12" s="4"/>
      <c r="F12" s="5"/>
      <c r="G12" s="5"/>
      <c r="H12" s="4"/>
      <c r="I12" s="5"/>
      <c r="J12" s="5"/>
      <c r="K12" s="5"/>
      <c r="L12" s="4"/>
      <c r="M12" s="5"/>
      <c r="N12" s="7"/>
    </row>
    <row r="13" spans="2:14" x14ac:dyDescent="0.25">
      <c r="B13" s="13" t="s">
        <v>27</v>
      </c>
      <c r="C13" s="2"/>
      <c r="D13" s="2"/>
      <c r="E13" s="5">
        <f>((5*5100)-5100*(E5/1000))/(E5/1000)</f>
        <v>47477.319587628866</v>
      </c>
      <c r="F13" s="5">
        <f t="shared" ref="F13:G13" si="0">((5*5100)-5100*(F5/1000))/(F5/1000)</f>
        <v>1614.0600315955769</v>
      </c>
      <c r="G13" s="5">
        <f t="shared" si="0"/>
        <v>915.56970983722636</v>
      </c>
      <c r="H13" s="4"/>
      <c r="I13" s="5"/>
      <c r="J13" s="5"/>
      <c r="K13" s="5"/>
      <c r="L13" s="4"/>
      <c r="M13" s="5"/>
      <c r="N13" s="7"/>
    </row>
    <row r="14" spans="2:14" x14ac:dyDescent="0.25">
      <c r="B14" s="4" t="s">
        <v>28</v>
      </c>
      <c r="C14" s="5">
        <v>1880</v>
      </c>
      <c r="D14" s="5"/>
      <c r="E14" s="5">
        <f>$C$14/E13</f>
        <v>3.959785464573426E-2</v>
      </c>
      <c r="F14" s="5">
        <f t="shared" ref="F14:G14" si="1">$C$14/F13</f>
        <v>1.1647646080062639</v>
      </c>
      <c r="G14" s="5">
        <f t="shared" si="1"/>
        <v>2.0533663136739571</v>
      </c>
      <c r="H14" s="4"/>
      <c r="I14" s="5"/>
      <c r="J14" s="5"/>
      <c r="K14" s="5"/>
      <c r="L14" s="4"/>
      <c r="M14" s="5"/>
      <c r="N14" s="7"/>
    </row>
    <row r="15" spans="2:14" ht="15.75" thickBot="1" x14ac:dyDescent="0.3">
      <c r="B15" s="9"/>
      <c r="C15" s="10"/>
      <c r="D15" s="10"/>
      <c r="E15" s="10">
        <f>5419.6*E14^2.583</f>
        <v>1.2934603623161378</v>
      </c>
      <c r="F15" s="10">
        <f t="shared" ref="F15:G15" si="2">5419.6*F14^2.583</f>
        <v>8036.379120263864</v>
      </c>
      <c r="G15" s="10">
        <f t="shared" si="2"/>
        <v>34759.060581957427</v>
      </c>
      <c r="H15" s="4"/>
      <c r="I15" s="5"/>
      <c r="J15" s="5"/>
      <c r="K15" s="5"/>
      <c r="L15" s="4"/>
      <c r="M15" s="5"/>
      <c r="N15" s="7"/>
    </row>
    <row r="16" spans="2:14" x14ac:dyDescent="0.25">
      <c r="H16" s="4"/>
      <c r="I16" s="5"/>
      <c r="J16" s="5"/>
      <c r="K16" s="5"/>
      <c r="L16" s="4"/>
      <c r="M16" s="5"/>
      <c r="N16" s="7"/>
    </row>
    <row r="17" spans="4:14" x14ac:dyDescent="0.25">
      <c r="H17" s="4" t="s">
        <v>31</v>
      </c>
      <c r="I17" s="5">
        <f>I6-H6</f>
        <v>-133.19999999999999</v>
      </c>
      <c r="J17" s="5">
        <f>J6-H6</f>
        <v>-166</v>
      </c>
      <c r="K17" s="5">
        <f>K6-H6</f>
        <v>-180.3</v>
      </c>
      <c r="L17" s="4"/>
      <c r="M17" s="5"/>
      <c r="N17" s="7"/>
    </row>
    <row r="18" spans="4:14" ht="15.75" thickBot="1" x14ac:dyDescent="0.3">
      <c r="H18" s="9" t="s">
        <v>34</v>
      </c>
      <c r="I18" s="10">
        <f>21.91*EXP(-0.034*I17)</f>
        <v>2029.9027279208124</v>
      </c>
      <c r="J18" s="10">
        <f t="shared" ref="J18:K18" si="3">21.91*EXP(-0.034*J17)</f>
        <v>6191.5649550714015</v>
      </c>
      <c r="K18" s="10">
        <f t="shared" si="3"/>
        <v>10068.259731091819</v>
      </c>
      <c r="L18" s="4"/>
      <c r="M18" s="5"/>
      <c r="N18" s="7"/>
    </row>
    <row r="19" spans="4:14" x14ac:dyDescent="0.25">
      <c r="K19" s="13"/>
      <c r="L19" s="5"/>
      <c r="M19" s="5"/>
      <c r="N19" s="7"/>
    </row>
    <row r="20" spans="4:14" ht="15.75" thickBot="1" x14ac:dyDescent="0.3">
      <c r="K20" s="9" t="s">
        <v>37</v>
      </c>
      <c r="L20" s="10">
        <f>((5*5100)-5100*(L8/1000))/(L8/1000)</f>
        <v>31328.571428571431</v>
      </c>
      <c r="M20" s="10">
        <f>((5*5100)-5100*(M8/1000))/(M8/1000)</f>
        <v>4007.1428571428573</v>
      </c>
      <c r="N20" s="11">
        <f>((5*5100)-5100*(N8/1000))/(N8/1000)</f>
        <v>1549.2829204693612</v>
      </c>
    </row>
    <row r="21" spans="4:14" ht="15.75" thickBot="1" x14ac:dyDescent="0.3"/>
    <row r="22" spans="4:14" x14ac:dyDescent="0.25">
      <c r="D22" s="1" t="s">
        <v>41</v>
      </c>
      <c r="E22" s="2"/>
      <c r="F22" s="2"/>
      <c r="G22" s="2"/>
      <c r="H22" s="2"/>
      <c r="I22" s="2"/>
      <c r="J22" s="2" t="s">
        <v>66</v>
      </c>
      <c r="K22" s="3"/>
    </row>
    <row r="23" spans="4:14" x14ac:dyDescent="0.25">
      <c r="D23" s="4" t="s">
        <v>52</v>
      </c>
      <c r="E23" s="5"/>
      <c r="F23" s="5"/>
      <c r="G23" s="5"/>
      <c r="H23" s="5"/>
      <c r="I23" s="5"/>
      <c r="J23" s="5"/>
      <c r="K23" s="7"/>
    </row>
    <row r="24" spans="4:14" x14ac:dyDescent="0.25">
      <c r="D24" s="22" t="s">
        <v>73</v>
      </c>
      <c r="E24" s="5" t="s">
        <v>74</v>
      </c>
      <c r="F24" s="5" t="s">
        <v>75</v>
      </c>
      <c r="G24" s="15" t="s">
        <v>76</v>
      </c>
      <c r="H24" s="15" t="s">
        <v>77</v>
      </c>
      <c r="I24" s="15" t="s">
        <v>78</v>
      </c>
      <c r="J24" s="15" t="s">
        <v>79</v>
      </c>
      <c r="K24" s="7"/>
    </row>
    <row r="25" spans="4:14" x14ac:dyDescent="0.25">
      <c r="D25" s="17" t="s">
        <v>46</v>
      </c>
      <c r="E25" s="18" t="s">
        <v>47</v>
      </c>
      <c r="F25" s="18" t="s">
        <v>48</v>
      </c>
      <c r="G25" s="18" t="s">
        <v>49</v>
      </c>
      <c r="H25" s="18" t="s">
        <v>50</v>
      </c>
      <c r="I25" s="18">
        <v>0.06</v>
      </c>
      <c r="J25" s="18" t="s">
        <v>51</v>
      </c>
      <c r="K25" s="19"/>
    </row>
    <row r="26" spans="4:14" x14ac:dyDescent="0.25">
      <c r="D26" s="8" t="s">
        <v>41</v>
      </c>
      <c r="E26" s="5" t="s">
        <v>25</v>
      </c>
      <c r="F26" s="5" t="s">
        <v>42</v>
      </c>
      <c r="G26" s="5"/>
      <c r="H26" s="5"/>
      <c r="I26" s="5"/>
      <c r="J26" s="5"/>
      <c r="K26" s="7"/>
    </row>
    <row r="27" spans="4:14" x14ac:dyDescent="0.25">
      <c r="D27" s="4" t="s">
        <v>35</v>
      </c>
      <c r="E27" s="5">
        <v>2573</v>
      </c>
      <c r="F27" s="5" t="s">
        <v>45</v>
      </c>
      <c r="G27" s="5"/>
      <c r="H27" s="5"/>
      <c r="I27" s="5"/>
      <c r="J27" s="5"/>
      <c r="K27" s="7"/>
    </row>
    <row r="28" spans="4:14" x14ac:dyDescent="0.25">
      <c r="D28" s="4" t="s">
        <v>39</v>
      </c>
      <c r="E28" s="5">
        <v>4155</v>
      </c>
      <c r="F28" s="5" t="s">
        <v>43</v>
      </c>
      <c r="G28" s="5"/>
      <c r="H28" s="5"/>
      <c r="I28" s="5"/>
      <c r="J28" s="5"/>
      <c r="K28" s="7"/>
    </row>
    <row r="29" spans="4:14" x14ac:dyDescent="0.25">
      <c r="D29" s="4" t="s">
        <v>57</v>
      </c>
      <c r="E29" s="5"/>
      <c r="F29" s="5" t="s">
        <v>44</v>
      </c>
      <c r="G29" s="5"/>
      <c r="H29" s="5"/>
      <c r="I29" s="5"/>
      <c r="J29" s="5"/>
      <c r="K29" s="7"/>
    </row>
    <row r="30" spans="4:14" x14ac:dyDescent="0.25">
      <c r="D30" s="4"/>
      <c r="E30" s="5"/>
      <c r="F30" s="5"/>
      <c r="G30" s="5"/>
      <c r="H30" s="5"/>
      <c r="I30" s="5"/>
      <c r="J30" s="5"/>
      <c r="K30" s="7"/>
    </row>
    <row r="31" spans="4:14" x14ac:dyDescent="0.25">
      <c r="D31" s="4" t="s">
        <v>61</v>
      </c>
      <c r="E31" s="5">
        <f>60*1000*0.000000001</f>
        <v>6.0000000000000002E-5</v>
      </c>
      <c r="F31" s="5" t="s">
        <v>40</v>
      </c>
      <c r="G31" s="5"/>
      <c r="H31" s="5"/>
      <c r="I31" s="5"/>
      <c r="J31" s="5"/>
      <c r="K31" s="7"/>
    </row>
    <row r="32" spans="4:14" x14ac:dyDescent="0.25">
      <c r="D32" s="4" t="s">
        <v>54</v>
      </c>
      <c r="E32" s="5">
        <f>E31*35000</f>
        <v>2.1</v>
      </c>
      <c r="F32" s="5" t="s">
        <v>53</v>
      </c>
      <c r="G32" s="5"/>
      <c r="H32" s="5"/>
      <c r="I32" s="5"/>
      <c r="J32" s="5"/>
      <c r="K32" s="7"/>
    </row>
    <row r="33" spans="4:11" x14ac:dyDescent="0.25">
      <c r="D33" s="4"/>
      <c r="E33" s="5"/>
      <c r="F33" s="5"/>
      <c r="G33" s="5"/>
      <c r="H33" s="5"/>
      <c r="I33" s="5"/>
      <c r="J33" s="5"/>
      <c r="K33" s="7"/>
    </row>
    <row r="34" spans="4:11" x14ac:dyDescent="0.25">
      <c r="D34" s="4" t="s">
        <v>55</v>
      </c>
      <c r="E34" s="5">
        <f>(E28-E27)/1000</f>
        <v>1.5820000000000001</v>
      </c>
      <c r="F34" s="5" t="s">
        <v>53</v>
      </c>
      <c r="G34" s="5"/>
      <c r="H34" s="5"/>
      <c r="I34" s="5"/>
      <c r="J34" s="5"/>
      <c r="K34" s="7"/>
    </row>
    <row r="35" spans="4:11" x14ac:dyDescent="0.25">
      <c r="D35" s="4" t="s">
        <v>56</v>
      </c>
      <c r="E35" s="5">
        <f>E34/35000</f>
        <v>4.5200000000000001E-5</v>
      </c>
      <c r="F35" s="5" t="s">
        <v>40</v>
      </c>
      <c r="G35" s="5"/>
      <c r="H35" s="5"/>
      <c r="I35" s="5"/>
      <c r="J35" s="5"/>
      <c r="K35" s="7"/>
    </row>
    <row r="36" spans="4:11" x14ac:dyDescent="0.25">
      <c r="D36" s="4" t="s">
        <v>58</v>
      </c>
      <c r="E36" s="5">
        <f>E35/1000</f>
        <v>4.5200000000000001E-8</v>
      </c>
      <c r="F36" s="15" t="s">
        <v>59</v>
      </c>
      <c r="G36" s="5"/>
      <c r="H36" s="5"/>
      <c r="I36" s="5"/>
      <c r="J36" s="5"/>
      <c r="K36" s="7"/>
    </row>
    <row r="37" spans="4:11" x14ac:dyDescent="0.25">
      <c r="D37" s="4"/>
      <c r="E37" s="5"/>
      <c r="F37" s="5"/>
      <c r="G37" s="5"/>
      <c r="H37" s="5"/>
      <c r="I37" s="5"/>
      <c r="J37" s="5"/>
      <c r="K37" s="7"/>
    </row>
    <row r="38" spans="4:11" ht="15.75" thickBot="1" x14ac:dyDescent="0.3">
      <c r="D38" s="9"/>
      <c r="E38" s="10"/>
      <c r="F38" s="10"/>
      <c r="G38" s="10"/>
      <c r="H38" s="10"/>
      <c r="I38" s="10"/>
      <c r="J38" s="10"/>
      <c r="K38" s="11"/>
    </row>
    <row r="39" spans="4:11" x14ac:dyDescent="0.25">
      <c r="D39" s="1" t="s">
        <v>41</v>
      </c>
      <c r="E39" s="2"/>
      <c r="F39" s="2"/>
      <c r="G39" s="2"/>
      <c r="H39" s="2"/>
      <c r="I39" s="2"/>
      <c r="J39" s="2" t="s">
        <v>66</v>
      </c>
      <c r="K39" s="3"/>
    </row>
    <row r="40" spans="4:11" x14ac:dyDescent="0.25">
      <c r="D40" s="4" t="s">
        <v>52</v>
      </c>
      <c r="E40" s="5"/>
      <c r="F40" s="5"/>
      <c r="G40" s="5"/>
      <c r="H40" s="5"/>
      <c r="I40" s="5"/>
      <c r="J40" s="5"/>
      <c r="K40" s="7"/>
    </row>
    <row r="41" spans="4:11" x14ac:dyDescent="0.25">
      <c r="D41" s="22" t="s">
        <v>73</v>
      </c>
      <c r="E41" s="5" t="s">
        <v>74</v>
      </c>
      <c r="F41" s="5" t="s">
        <v>75</v>
      </c>
      <c r="G41" s="15" t="s">
        <v>76</v>
      </c>
      <c r="H41" s="15" t="s">
        <v>77</v>
      </c>
      <c r="I41" s="15" t="s">
        <v>78</v>
      </c>
      <c r="J41" s="15" t="s">
        <v>79</v>
      </c>
      <c r="K41" s="7"/>
    </row>
    <row r="42" spans="4:11" x14ac:dyDescent="0.25">
      <c r="D42" s="4" t="s">
        <v>46</v>
      </c>
      <c r="E42" s="5" t="s">
        <v>47</v>
      </c>
      <c r="F42" s="5" t="s">
        <v>48</v>
      </c>
      <c r="G42" s="12">
        <v>0.2</v>
      </c>
      <c r="H42" s="5" t="s">
        <v>50</v>
      </c>
      <c r="I42" s="5">
        <v>0.06</v>
      </c>
      <c r="J42" s="5" t="s">
        <v>51</v>
      </c>
      <c r="K42" s="7"/>
    </row>
    <row r="43" spans="4:11" x14ac:dyDescent="0.25">
      <c r="D43" s="8" t="s">
        <v>41</v>
      </c>
      <c r="E43" s="5" t="s">
        <v>25</v>
      </c>
      <c r="F43" s="5"/>
      <c r="G43" s="5"/>
      <c r="H43" s="5"/>
      <c r="I43" s="5"/>
      <c r="J43" s="5"/>
      <c r="K43" s="7"/>
    </row>
    <row r="44" spans="4:11" x14ac:dyDescent="0.25">
      <c r="D44" s="4" t="s">
        <v>35</v>
      </c>
      <c r="E44" s="5">
        <v>1062</v>
      </c>
      <c r="F44" s="5"/>
      <c r="G44" s="5"/>
      <c r="H44" s="5"/>
      <c r="I44" s="5"/>
      <c r="J44" s="5"/>
      <c r="K44" s="7"/>
    </row>
    <row r="45" spans="4:11" x14ac:dyDescent="0.25">
      <c r="D45" s="4" t="s">
        <v>39</v>
      </c>
      <c r="E45" s="5">
        <v>2699</v>
      </c>
      <c r="F45" s="5"/>
      <c r="G45" s="5"/>
      <c r="H45" s="5"/>
      <c r="I45" s="5"/>
      <c r="J45" s="5"/>
      <c r="K45" s="7"/>
    </row>
    <row r="46" spans="4:11" x14ac:dyDescent="0.25">
      <c r="D46" s="4" t="s">
        <v>57</v>
      </c>
      <c r="E46" s="5"/>
      <c r="F46" s="5"/>
      <c r="G46" s="5"/>
      <c r="H46" s="5"/>
      <c r="I46" s="5"/>
      <c r="J46" s="5"/>
      <c r="K46" s="7"/>
    </row>
    <row r="47" spans="4:11" x14ac:dyDescent="0.25">
      <c r="D47" s="4"/>
      <c r="E47" s="5"/>
      <c r="F47" s="5"/>
      <c r="G47" s="5"/>
      <c r="H47" s="5"/>
      <c r="I47" s="5"/>
      <c r="J47" s="5"/>
      <c r="K47" s="7"/>
    </row>
    <row r="48" spans="4:11" x14ac:dyDescent="0.25">
      <c r="D48" s="4" t="s">
        <v>61</v>
      </c>
      <c r="E48" s="5">
        <f>60*1000*0.000000001</f>
        <v>6.0000000000000002E-5</v>
      </c>
      <c r="F48" s="5" t="s">
        <v>40</v>
      </c>
      <c r="G48" s="5"/>
      <c r="H48" s="5"/>
      <c r="I48" s="5"/>
      <c r="J48" s="5"/>
      <c r="K48" s="7"/>
    </row>
    <row r="49" spans="4:11" x14ac:dyDescent="0.25">
      <c r="D49" s="4" t="s">
        <v>54</v>
      </c>
      <c r="E49" s="5">
        <f>E48*35000</f>
        <v>2.1</v>
      </c>
      <c r="F49" s="5" t="s">
        <v>53</v>
      </c>
      <c r="G49" s="5"/>
      <c r="H49" s="5"/>
      <c r="I49" s="5"/>
      <c r="J49" s="5"/>
      <c r="K49" s="7"/>
    </row>
    <row r="50" spans="4:11" x14ac:dyDescent="0.25">
      <c r="D50" s="4"/>
      <c r="E50" s="5"/>
      <c r="F50" s="5"/>
      <c r="G50" s="5"/>
      <c r="H50" s="5"/>
      <c r="I50" s="5"/>
      <c r="J50" s="5"/>
      <c r="K50" s="7"/>
    </row>
    <row r="51" spans="4:11" x14ac:dyDescent="0.25">
      <c r="D51" s="4" t="s">
        <v>55</v>
      </c>
      <c r="E51" s="5">
        <f>(E45-E44)/1000</f>
        <v>1.637</v>
      </c>
      <c r="F51" s="5" t="s">
        <v>53</v>
      </c>
      <c r="G51" s="5"/>
      <c r="H51" s="5"/>
      <c r="I51" s="5"/>
      <c r="J51" s="5"/>
      <c r="K51" s="7"/>
    </row>
    <row r="52" spans="4:11" x14ac:dyDescent="0.25">
      <c r="D52" s="4" t="s">
        <v>56</v>
      </c>
      <c r="E52" s="5">
        <f>E51/35000</f>
        <v>4.6771428571428573E-5</v>
      </c>
      <c r="F52" s="5" t="s">
        <v>40</v>
      </c>
      <c r="G52" s="5"/>
      <c r="H52" s="5"/>
      <c r="I52" s="5"/>
      <c r="J52" s="5"/>
      <c r="K52" s="7"/>
    </row>
    <row r="53" spans="4:11" x14ac:dyDescent="0.25">
      <c r="D53" s="4" t="s">
        <v>58</v>
      </c>
      <c r="E53" s="5">
        <f>E52/1000</f>
        <v>4.677142857142857E-8</v>
      </c>
      <c r="F53" s="15" t="s">
        <v>59</v>
      </c>
      <c r="G53" s="5"/>
      <c r="H53" s="5"/>
      <c r="I53" s="5"/>
      <c r="J53" s="5"/>
      <c r="K53" s="7"/>
    </row>
    <row r="54" spans="4:11" x14ac:dyDescent="0.25">
      <c r="D54" s="4"/>
      <c r="E54" s="5"/>
      <c r="F54" s="5"/>
      <c r="G54" s="5"/>
      <c r="H54" s="5"/>
      <c r="I54" s="5"/>
      <c r="J54" s="5"/>
      <c r="K54" s="7"/>
    </row>
    <row r="55" spans="4:11" ht="15.75" thickBot="1" x14ac:dyDescent="0.3">
      <c r="D55" s="9"/>
      <c r="E55" s="10"/>
      <c r="F55" s="10"/>
      <c r="G55" s="10"/>
      <c r="H55" s="10"/>
      <c r="I55" s="10"/>
      <c r="J55" s="10"/>
      <c r="K55" s="11"/>
    </row>
    <row r="56" spans="4:11" x14ac:dyDescent="0.25">
      <c r="D56" s="1" t="s">
        <v>41</v>
      </c>
      <c r="E56" s="2"/>
      <c r="F56" s="2"/>
      <c r="G56" s="2"/>
      <c r="H56" s="2"/>
      <c r="I56" s="2"/>
      <c r="J56" s="2" t="s">
        <v>66</v>
      </c>
      <c r="K56" s="3"/>
    </row>
    <row r="57" spans="4:11" x14ac:dyDescent="0.25">
      <c r="D57" s="4" t="s">
        <v>52</v>
      </c>
      <c r="E57" s="5"/>
      <c r="F57" s="5"/>
      <c r="G57" s="5"/>
      <c r="H57" s="5"/>
      <c r="I57" s="5"/>
      <c r="J57" s="5"/>
      <c r="K57" s="7"/>
    </row>
    <row r="58" spans="4:11" x14ac:dyDescent="0.25">
      <c r="D58" s="22" t="s">
        <v>73</v>
      </c>
      <c r="E58" s="5" t="s">
        <v>74</v>
      </c>
      <c r="F58" s="5" t="s">
        <v>75</v>
      </c>
      <c r="G58" s="15" t="s">
        <v>76</v>
      </c>
      <c r="H58" s="15" t="s">
        <v>77</v>
      </c>
      <c r="I58" s="15" t="s">
        <v>78</v>
      </c>
      <c r="J58" s="15" t="s">
        <v>79</v>
      </c>
      <c r="K58" s="7"/>
    </row>
    <row r="59" spans="4:11" x14ac:dyDescent="0.25">
      <c r="D59" s="16" t="s">
        <v>62</v>
      </c>
      <c r="E59" s="5" t="s">
        <v>47</v>
      </c>
      <c r="F59" s="5" t="s">
        <v>48</v>
      </c>
      <c r="G59" s="12">
        <v>0.2</v>
      </c>
      <c r="H59" s="5" t="s">
        <v>50</v>
      </c>
      <c r="I59" s="5">
        <v>0.06</v>
      </c>
      <c r="J59" s="5" t="s">
        <v>51</v>
      </c>
      <c r="K59" s="7"/>
    </row>
    <row r="60" spans="4:11" x14ac:dyDescent="0.25">
      <c r="D60" s="8" t="s">
        <v>41</v>
      </c>
      <c r="E60" s="5" t="s">
        <v>25</v>
      </c>
      <c r="F60" s="5"/>
      <c r="G60" s="5"/>
      <c r="H60" s="5"/>
      <c r="I60" s="5"/>
      <c r="J60" s="5"/>
      <c r="K60" s="7"/>
    </row>
    <row r="61" spans="4:11" x14ac:dyDescent="0.25">
      <c r="D61" s="4" t="s">
        <v>35</v>
      </c>
      <c r="E61" s="5">
        <v>1024</v>
      </c>
      <c r="F61" s="5" t="s">
        <v>63</v>
      </c>
      <c r="G61" s="5"/>
      <c r="H61" s="5"/>
      <c r="I61" s="5"/>
      <c r="J61" s="5"/>
      <c r="K61" s="7"/>
    </row>
    <row r="62" spans="4:11" x14ac:dyDescent="0.25">
      <c r="D62" s="4" t="s">
        <v>39</v>
      </c>
      <c r="E62" s="5">
        <v>1674</v>
      </c>
      <c r="F62" s="5" t="s">
        <v>64</v>
      </c>
      <c r="G62" s="5"/>
      <c r="H62" s="5"/>
      <c r="I62" s="5"/>
      <c r="J62" s="5"/>
      <c r="K62" s="7"/>
    </row>
    <row r="63" spans="4:11" x14ac:dyDescent="0.25">
      <c r="D63" s="4" t="s">
        <v>57</v>
      </c>
      <c r="E63" s="5"/>
      <c r="F63" s="15" t="s">
        <v>65</v>
      </c>
      <c r="G63" s="5"/>
      <c r="H63" s="5"/>
      <c r="I63" s="5"/>
      <c r="J63" s="5"/>
      <c r="K63" s="7"/>
    </row>
    <row r="64" spans="4:11" x14ac:dyDescent="0.25">
      <c r="D64" s="4"/>
      <c r="E64" s="5"/>
      <c r="F64" s="5"/>
      <c r="G64" s="5"/>
      <c r="H64" s="5"/>
      <c r="I64" s="5"/>
      <c r="J64" s="5"/>
      <c r="K64" s="7"/>
    </row>
    <row r="65" spans="4:11" x14ac:dyDescent="0.25">
      <c r="D65" s="4" t="s">
        <v>61</v>
      </c>
      <c r="E65" s="5">
        <f>60*1000*0.000000001</f>
        <v>6.0000000000000002E-5</v>
      </c>
      <c r="F65" s="5" t="s">
        <v>40</v>
      </c>
      <c r="G65" s="5"/>
      <c r="H65" s="5"/>
      <c r="I65" s="5"/>
      <c r="J65" s="5"/>
      <c r="K65" s="7"/>
    </row>
    <row r="66" spans="4:11" x14ac:dyDescent="0.25">
      <c r="D66" s="4" t="s">
        <v>60</v>
      </c>
      <c r="E66" s="5">
        <f>E65*14000</f>
        <v>0.84</v>
      </c>
      <c r="F66" s="5" t="s">
        <v>53</v>
      </c>
      <c r="G66" s="5"/>
      <c r="H66" s="5"/>
      <c r="I66" s="5"/>
      <c r="J66" s="5"/>
      <c r="K66" s="7"/>
    </row>
    <row r="67" spans="4:11" x14ac:dyDescent="0.25">
      <c r="D67" s="4"/>
      <c r="E67" s="5"/>
      <c r="F67" s="5"/>
      <c r="G67" s="5"/>
      <c r="H67" s="5"/>
      <c r="I67" s="5"/>
      <c r="J67" s="5"/>
      <c r="K67" s="7"/>
    </row>
    <row r="68" spans="4:11" x14ac:dyDescent="0.25">
      <c r="D68" s="4" t="s">
        <v>55</v>
      </c>
      <c r="E68" s="5">
        <f>(E62-E61)/1000</f>
        <v>0.65</v>
      </c>
      <c r="F68" s="5" t="s">
        <v>53</v>
      </c>
      <c r="G68" s="5"/>
      <c r="H68" s="5"/>
      <c r="I68" s="5"/>
      <c r="J68" s="5"/>
      <c r="K68" s="7"/>
    </row>
    <row r="69" spans="4:11" x14ac:dyDescent="0.25">
      <c r="D69" s="4" t="s">
        <v>56</v>
      </c>
      <c r="E69" s="5">
        <f>E68/14000</f>
        <v>4.6428571428571429E-5</v>
      </c>
      <c r="F69" s="5" t="s">
        <v>40</v>
      </c>
      <c r="G69" s="5"/>
      <c r="H69" s="5"/>
      <c r="I69" s="5"/>
      <c r="J69" s="5"/>
      <c r="K69" s="7"/>
    </row>
    <row r="70" spans="4:11" x14ac:dyDescent="0.25">
      <c r="D70" s="4" t="s">
        <v>58</v>
      </c>
      <c r="E70" s="5">
        <f>E69/1000</f>
        <v>4.6428571428571431E-8</v>
      </c>
      <c r="F70" s="15" t="s">
        <v>59</v>
      </c>
      <c r="G70" s="5"/>
      <c r="H70" s="5"/>
      <c r="I70" s="5"/>
      <c r="J70" s="5"/>
      <c r="K70" s="7"/>
    </row>
    <row r="71" spans="4:11" x14ac:dyDescent="0.25">
      <c r="D71" s="20" t="s">
        <v>98</v>
      </c>
      <c r="E71" s="21"/>
      <c r="F71" s="21"/>
      <c r="G71" s="5"/>
      <c r="H71" s="5"/>
      <c r="I71" s="5"/>
      <c r="J71" s="5"/>
      <c r="K71" s="7"/>
    </row>
    <row r="72" spans="4:11" x14ac:dyDescent="0.25">
      <c r="D72" s="20"/>
      <c r="E72" s="21"/>
      <c r="F72" s="21"/>
      <c r="G72" s="5"/>
      <c r="H72" s="5"/>
      <c r="I72" s="5"/>
      <c r="J72" s="5"/>
      <c r="K72" s="7"/>
    </row>
    <row r="73" spans="4:11" x14ac:dyDescent="0.25">
      <c r="D73" s="22" t="s">
        <v>67</v>
      </c>
      <c r="E73" s="5">
        <f>4/14000</f>
        <v>2.8571428571428574E-4</v>
      </c>
      <c r="F73" s="15" t="s">
        <v>40</v>
      </c>
      <c r="G73" s="5"/>
      <c r="H73" s="5"/>
      <c r="I73" s="5"/>
      <c r="J73" s="5"/>
      <c r="K73" s="7"/>
    </row>
    <row r="74" spans="4:11" ht="15.75" thickBot="1" x14ac:dyDescent="0.3">
      <c r="D74" s="23" t="s">
        <v>68</v>
      </c>
      <c r="E74" s="10">
        <f>E73/E70</f>
        <v>6153.8461538461543</v>
      </c>
      <c r="F74" s="24" t="s">
        <v>96</v>
      </c>
      <c r="G74" s="10"/>
      <c r="H74" s="10"/>
      <c r="I74" s="10"/>
      <c r="J74" s="10"/>
      <c r="K74" s="11"/>
    </row>
    <row r="76" spans="4:11" ht="15.75" thickBot="1" x14ac:dyDescent="0.3"/>
    <row r="77" spans="4:11" x14ac:dyDescent="0.25">
      <c r="D77" s="25" t="s">
        <v>69</v>
      </c>
      <c r="E77" s="2"/>
      <c r="F77" s="2"/>
      <c r="G77" s="2"/>
      <c r="H77" s="2"/>
      <c r="I77" s="2"/>
      <c r="J77" s="2"/>
      <c r="K77" s="3"/>
    </row>
    <row r="78" spans="4:11" x14ac:dyDescent="0.25">
      <c r="D78" s="4" t="s">
        <v>72</v>
      </c>
      <c r="E78" s="5">
        <f>(-170-70)/2</f>
        <v>-120</v>
      </c>
      <c r="F78" s="5" t="s">
        <v>70</v>
      </c>
      <c r="G78" s="26" t="s">
        <v>90</v>
      </c>
      <c r="H78" s="5"/>
      <c r="I78" s="5"/>
      <c r="J78" s="5"/>
      <c r="K78" s="7"/>
    </row>
    <row r="79" spans="4:11" x14ac:dyDescent="0.25">
      <c r="D79" s="4"/>
      <c r="E79" s="5">
        <f>E78*0.000000001</f>
        <v>-1.2000000000000002E-7</v>
      </c>
      <c r="F79" s="5" t="s">
        <v>71</v>
      </c>
      <c r="G79" s="5"/>
      <c r="H79" s="5"/>
      <c r="I79" s="5"/>
      <c r="J79" s="5"/>
      <c r="K79" s="7"/>
    </row>
    <row r="80" spans="4:11" x14ac:dyDescent="0.25">
      <c r="D80" s="4"/>
      <c r="E80" s="5"/>
      <c r="F80" s="5"/>
      <c r="G80" s="5"/>
      <c r="H80" s="5"/>
      <c r="I80" s="5"/>
      <c r="J80" s="5"/>
      <c r="K80" s="7"/>
    </row>
    <row r="81" spans="4:11" x14ac:dyDescent="0.25">
      <c r="D81" s="4" t="s">
        <v>80</v>
      </c>
      <c r="E81" s="5">
        <f>200*E79</f>
        <v>-2.4000000000000004E-5</v>
      </c>
      <c r="F81" s="5" t="s">
        <v>40</v>
      </c>
      <c r="G81" s="5"/>
      <c r="H81" s="5"/>
      <c r="I81" s="5"/>
      <c r="J81" s="5"/>
      <c r="K81" s="7"/>
    </row>
    <row r="82" spans="4:11" x14ac:dyDescent="0.25">
      <c r="D82" s="4" t="s">
        <v>52</v>
      </c>
      <c r="E82" s="5"/>
      <c r="F82" s="5"/>
      <c r="G82" s="5"/>
      <c r="H82" s="5"/>
      <c r="I82" s="5"/>
      <c r="J82" s="5"/>
      <c r="K82" s="7"/>
    </row>
    <row r="83" spans="4:11" x14ac:dyDescent="0.25">
      <c r="D83" s="22" t="s">
        <v>73</v>
      </c>
      <c r="E83" s="5" t="s">
        <v>74</v>
      </c>
      <c r="F83" s="5" t="s">
        <v>75</v>
      </c>
      <c r="G83" s="15" t="s">
        <v>76</v>
      </c>
      <c r="H83" s="15" t="s">
        <v>77</v>
      </c>
      <c r="I83" s="15" t="s">
        <v>78</v>
      </c>
      <c r="J83" s="15" t="s">
        <v>79</v>
      </c>
      <c r="K83" s="7"/>
    </row>
    <row r="84" spans="4:11" x14ac:dyDescent="0.25">
      <c r="D84" s="27">
        <v>35000</v>
      </c>
      <c r="E84" s="18" t="s">
        <v>47</v>
      </c>
      <c r="F84" s="18" t="s">
        <v>48</v>
      </c>
      <c r="G84" s="18" t="s">
        <v>82</v>
      </c>
      <c r="H84" s="18" t="s">
        <v>81</v>
      </c>
      <c r="I84" s="18">
        <v>0</v>
      </c>
      <c r="J84" s="18" t="s">
        <v>51</v>
      </c>
      <c r="K84" s="19"/>
    </row>
    <row r="85" spans="4:11" x14ac:dyDescent="0.25">
      <c r="D85" s="4"/>
      <c r="E85" s="5"/>
      <c r="F85" s="5"/>
      <c r="G85" s="5"/>
      <c r="H85" s="5"/>
      <c r="I85" s="5"/>
      <c r="J85" s="5"/>
      <c r="K85" s="7"/>
    </row>
    <row r="86" spans="4:11" x14ac:dyDescent="0.25">
      <c r="D86" s="4" t="s">
        <v>83</v>
      </c>
      <c r="E86" s="6">
        <f>E81*D84</f>
        <v>-0.84000000000000019</v>
      </c>
      <c r="F86" s="5" t="s">
        <v>53</v>
      </c>
      <c r="G86" s="5"/>
      <c r="H86" s="5"/>
      <c r="I86" s="5" t="s">
        <v>84</v>
      </c>
      <c r="J86" s="5"/>
      <c r="K86" s="7"/>
    </row>
    <row r="87" spans="4:11" x14ac:dyDescent="0.25">
      <c r="D87" s="4"/>
      <c r="E87" s="5"/>
      <c r="F87" s="5" t="s">
        <v>87</v>
      </c>
      <c r="G87" s="5"/>
      <c r="H87" s="5"/>
      <c r="I87" s="5"/>
      <c r="J87" s="5"/>
      <c r="K87" s="7"/>
    </row>
    <row r="88" spans="4:11" x14ac:dyDescent="0.25">
      <c r="D88" s="4" t="s">
        <v>86</v>
      </c>
      <c r="E88" s="5">
        <v>1039</v>
      </c>
      <c r="F88" s="5" t="s">
        <v>88</v>
      </c>
      <c r="G88" s="5"/>
      <c r="H88" s="5"/>
      <c r="I88" s="5"/>
      <c r="J88" s="5"/>
      <c r="K88" s="7"/>
    </row>
    <row r="89" spans="4:11" x14ac:dyDescent="0.25">
      <c r="D89" s="4" t="s">
        <v>85</v>
      </c>
      <c r="E89" s="5">
        <v>710</v>
      </c>
      <c r="F89" s="5" t="s">
        <v>91</v>
      </c>
      <c r="G89" s="5"/>
      <c r="H89" s="5"/>
      <c r="I89" s="5"/>
      <c r="J89" s="5"/>
      <c r="K89" s="7"/>
    </row>
    <row r="90" spans="4:11" x14ac:dyDescent="0.25">
      <c r="D90" s="4" t="s">
        <v>57</v>
      </c>
      <c r="E90" s="5"/>
      <c r="F90" s="5" t="s">
        <v>92</v>
      </c>
      <c r="G90" s="5"/>
      <c r="H90" s="5"/>
      <c r="I90" s="5"/>
      <c r="J90" s="5"/>
      <c r="K90" s="7"/>
    </row>
    <row r="91" spans="4:11" x14ac:dyDescent="0.25">
      <c r="D91" s="4"/>
      <c r="E91" s="5"/>
      <c r="F91" s="5"/>
      <c r="G91" s="5"/>
      <c r="H91" s="5"/>
      <c r="I91" s="5"/>
      <c r="J91" s="5"/>
      <c r="K91" s="7"/>
    </row>
    <row r="92" spans="4:11" x14ac:dyDescent="0.25">
      <c r="D92" s="4" t="s">
        <v>89</v>
      </c>
      <c r="E92" s="5">
        <f>(E89-E88)/1000</f>
        <v>-0.32900000000000001</v>
      </c>
      <c r="F92" s="5" t="s">
        <v>53</v>
      </c>
      <c r="G92" s="5"/>
      <c r="H92" s="5"/>
      <c r="I92" s="5"/>
      <c r="J92" s="5"/>
      <c r="K92" s="7"/>
    </row>
    <row r="93" spans="4:11" x14ac:dyDescent="0.25">
      <c r="D93" s="4" t="s">
        <v>56</v>
      </c>
      <c r="E93" s="6">
        <f>E92/D84</f>
        <v>-9.3999999999999998E-6</v>
      </c>
      <c r="F93" s="5" t="s">
        <v>40</v>
      </c>
      <c r="G93" s="5"/>
      <c r="H93" s="5"/>
      <c r="I93" s="5"/>
      <c r="J93" s="5"/>
      <c r="K93" s="7"/>
    </row>
    <row r="94" spans="4:11" x14ac:dyDescent="0.25">
      <c r="D94" s="4" t="s">
        <v>93</v>
      </c>
      <c r="E94" s="6">
        <f>E93/200</f>
        <v>-4.6999999999999997E-8</v>
      </c>
      <c r="F94" s="5" t="s">
        <v>94</v>
      </c>
      <c r="G94" s="5"/>
      <c r="H94" s="5"/>
      <c r="I94" s="5"/>
      <c r="J94" s="5"/>
      <c r="K94" s="7"/>
    </row>
    <row r="95" spans="4:11" x14ac:dyDescent="0.25">
      <c r="D95" s="4" t="s">
        <v>93</v>
      </c>
      <c r="E95" s="29">
        <f>E94*1000000000</f>
        <v>-47</v>
      </c>
      <c r="F95" s="5" t="s">
        <v>95</v>
      </c>
      <c r="G95" s="5"/>
      <c r="H95" s="5"/>
      <c r="I95" s="5"/>
      <c r="J95" s="5"/>
      <c r="K95" s="7"/>
    </row>
    <row r="96" spans="4:11" x14ac:dyDescent="0.25">
      <c r="D96" s="4"/>
      <c r="E96" s="5"/>
      <c r="F96" s="5"/>
      <c r="G96" s="5"/>
      <c r="H96" s="5"/>
      <c r="I96" s="5"/>
      <c r="J96" s="5"/>
      <c r="K96" s="7"/>
    </row>
    <row r="97" spans="4:11" x14ac:dyDescent="0.25">
      <c r="D97" s="4"/>
      <c r="E97" s="5"/>
      <c r="F97" s="5"/>
      <c r="G97" s="5"/>
      <c r="H97" s="5"/>
      <c r="I97" s="5"/>
      <c r="J97" s="5"/>
      <c r="K97" s="7"/>
    </row>
    <row r="98" spans="4:11" x14ac:dyDescent="0.25">
      <c r="D98" s="4"/>
      <c r="E98" s="5"/>
      <c r="F98" s="5"/>
      <c r="G98" s="5"/>
      <c r="H98" s="5"/>
      <c r="I98" s="5"/>
      <c r="J98" s="5"/>
      <c r="K98" s="7"/>
    </row>
    <row r="99" spans="4:11" ht="15.75" thickBot="1" x14ac:dyDescent="0.3">
      <c r="D99" s="9"/>
      <c r="E99" s="10"/>
      <c r="F99" s="10"/>
      <c r="G99" s="10"/>
      <c r="H99" s="10"/>
      <c r="I99" s="10"/>
      <c r="J99" s="10"/>
      <c r="K99" s="11"/>
    </row>
    <row r="100" spans="4:11" x14ac:dyDescent="0.25">
      <c r="D100" s="25" t="s">
        <v>69</v>
      </c>
      <c r="E100" s="2"/>
      <c r="F100" s="2"/>
      <c r="G100" s="2"/>
      <c r="H100" s="2"/>
      <c r="I100" s="2"/>
      <c r="J100" s="2"/>
      <c r="K100" s="3"/>
    </row>
    <row r="101" spans="4:11" x14ac:dyDescent="0.25">
      <c r="D101" s="4" t="s">
        <v>52</v>
      </c>
      <c r="E101" s="5"/>
      <c r="F101" s="5"/>
      <c r="G101" s="5"/>
      <c r="H101" s="5"/>
      <c r="I101" s="5"/>
      <c r="J101" s="5"/>
      <c r="K101" s="7"/>
    </row>
    <row r="102" spans="4:11" x14ac:dyDescent="0.25">
      <c r="D102" s="22" t="s">
        <v>73</v>
      </c>
      <c r="E102" s="5" t="s">
        <v>74</v>
      </c>
      <c r="F102" s="5" t="s">
        <v>75</v>
      </c>
      <c r="G102" s="15" t="s">
        <v>76</v>
      </c>
      <c r="H102" s="15" t="s">
        <v>77</v>
      </c>
      <c r="I102" s="15" t="s">
        <v>78</v>
      </c>
      <c r="J102" s="15" t="s">
        <v>79</v>
      </c>
      <c r="K102" s="7"/>
    </row>
    <row r="103" spans="4:11" x14ac:dyDescent="0.25">
      <c r="D103" s="27">
        <v>35000</v>
      </c>
      <c r="E103" s="18" t="s">
        <v>47</v>
      </c>
      <c r="F103" s="18" t="s">
        <v>48</v>
      </c>
      <c r="G103" s="12">
        <v>0.67</v>
      </c>
      <c r="H103" s="18" t="s">
        <v>81</v>
      </c>
      <c r="I103" s="18">
        <v>0</v>
      </c>
      <c r="J103" s="18" t="s">
        <v>51</v>
      </c>
      <c r="K103" s="19"/>
    </row>
    <row r="104" spans="4:11" x14ac:dyDescent="0.25">
      <c r="D104" s="4"/>
      <c r="E104" s="5"/>
      <c r="F104" s="5"/>
      <c r="G104" s="5" t="s">
        <v>84</v>
      </c>
      <c r="H104" s="5"/>
      <c r="I104" s="5"/>
      <c r="J104" s="5"/>
      <c r="K104" s="7"/>
    </row>
    <row r="105" spans="4:11" x14ac:dyDescent="0.25">
      <c r="D105" s="4"/>
      <c r="E105" s="6"/>
      <c r="F105" s="5"/>
      <c r="G105" s="5"/>
      <c r="H105" s="5"/>
      <c r="J105" s="5"/>
      <c r="K105" s="7"/>
    </row>
    <row r="106" spans="4:11" x14ac:dyDescent="0.25">
      <c r="D106" s="4"/>
      <c r="E106" s="5"/>
      <c r="F106" s="5" t="s">
        <v>87</v>
      </c>
      <c r="G106" s="5"/>
      <c r="H106" s="5"/>
      <c r="I106" s="5"/>
      <c r="J106" s="5"/>
      <c r="K106" s="7"/>
    </row>
    <row r="107" spans="4:11" x14ac:dyDescent="0.25">
      <c r="D107" s="4" t="s">
        <v>86</v>
      </c>
      <c r="E107" s="5">
        <v>3385</v>
      </c>
      <c r="F107" s="5" t="s">
        <v>97</v>
      </c>
      <c r="G107" s="5"/>
      <c r="H107" s="5"/>
      <c r="I107" s="5"/>
      <c r="J107" s="5"/>
      <c r="K107" s="7"/>
    </row>
    <row r="108" spans="4:11" x14ac:dyDescent="0.25">
      <c r="D108" s="4" t="s">
        <v>85</v>
      </c>
      <c r="E108" s="5">
        <v>3065</v>
      </c>
      <c r="F108" s="5" t="s">
        <v>99</v>
      </c>
      <c r="G108" s="5"/>
      <c r="H108" s="5"/>
      <c r="I108" s="5"/>
      <c r="J108" s="5"/>
      <c r="K108" s="7"/>
    </row>
    <row r="109" spans="4:11" x14ac:dyDescent="0.25">
      <c r="D109" s="4" t="s">
        <v>57</v>
      </c>
      <c r="E109" s="5"/>
      <c r="F109" s="5" t="s">
        <v>100</v>
      </c>
      <c r="G109" s="5"/>
      <c r="H109" s="5"/>
      <c r="I109" s="5"/>
      <c r="J109" s="5"/>
      <c r="K109" s="7"/>
    </row>
    <row r="110" spans="4:11" x14ac:dyDescent="0.25">
      <c r="D110" s="4"/>
      <c r="E110" s="5"/>
      <c r="F110" s="5"/>
      <c r="G110" s="5"/>
      <c r="H110" s="5"/>
      <c r="I110" s="5"/>
      <c r="J110" s="5"/>
      <c r="K110" s="7"/>
    </row>
    <row r="111" spans="4:11" x14ac:dyDescent="0.25">
      <c r="D111" s="4" t="s">
        <v>89</v>
      </c>
      <c r="E111" s="5">
        <f>(E108-E107)/1000</f>
        <v>-0.32</v>
      </c>
      <c r="F111" s="5" t="s">
        <v>53</v>
      </c>
      <c r="G111" s="5"/>
      <c r="H111" s="5"/>
      <c r="I111" s="5"/>
      <c r="J111" s="5"/>
      <c r="K111" s="7"/>
    </row>
    <row r="112" spans="4:11" x14ac:dyDescent="0.25">
      <c r="D112" s="4" t="s">
        <v>56</v>
      </c>
      <c r="E112" s="6">
        <f>E111/D103</f>
        <v>-9.1428571428571422E-6</v>
      </c>
      <c r="F112" s="5" t="s">
        <v>40</v>
      </c>
      <c r="G112" s="5"/>
      <c r="H112" s="5"/>
      <c r="I112" s="5"/>
      <c r="J112" s="5"/>
      <c r="K112" s="7"/>
    </row>
    <row r="113" spans="4:11" x14ac:dyDescent="0.25">
      <c r="D113" s="4" t="s">
        <v>107</v>
      </c>
      <c r="E113" s="6">
        <f>E112/200</f>
        <v>-4.5714285714285709E-8</v>
      </c>
      <c r="F113" s="5" t="s">
        <v>94</v>
      </c>
      <c r="G113" s="5"/>
      <c r="H113" s="5"/>
      <c r="I113" s="5"/>
      <c r="J113" s="5"/>
      <c r="K113" s="7"/>
    </row>
    <row r="114" spans="4:11" x14ac:dyDescent="0.25">
      <c r="D114" s="4" t="s">
        <v>107</v>
      </c>
      <c r="E114" s="29">
        <f>E113*1000000000</f>
        <v>-45.714285714285708</v>
      </c>
      <c r="F114" s="5" t="s">
        <v>95</v>
      </c>
      <c r="G114" s="5"/>
      <c r="H114" s="5"/>
      <c r="I114" s="5"/>
      <c r="J114" s="5"/>
      <c r="K114" s="7"/>
    </row>
    <row r="115" spans="4:11" ht="15" customHeight="1" x14ac:dyDescent="0.25">
      <c r="D115" s="20" t="s">
        <v>98</v>
      </c>
      <c r="E115" s="21"/>
      <c r="F115" s="21"/>
      <c r="G115" s="5"/>
      <c r="H115" s="5"/>
      <c r="I115" s="5"/>
      <c r="J115" s="5"/>
      <c r="K115" s="7"/>
    </row>
    <row r="116" spans="4:11" ht="15" customHeight="1" x14ac:dyDescent="0.4">
      <c r="D116" s="20"/>
      <c r="E116" s="21"/>
      <c r="F116" s="21"/>
      <c r="G116" s="5"/>
      <c r="H116" s="5"/>
      <c r="I116" s="5"/>
      <c r="J116" s="5"/>
      <c r="K116" s="7"/>
    </row>
    <row r="117" spans="4:11" x14ac:dyDescent="0.25">
      <c r="D117" s="22" t="s">
        <v>67</v>
      </c>
      <c r="E117" s="6">
        <f>-3.35/D103</f>
        <v>-9.5714285714285712E-5</v>
      </c>
      <c r="F117" s="15" t="s">
        <v>40</v>
      </c>
      <c r="G117" s="5"/>
      <c r="H117" s="5"/>
      <c r="I117" s="5"/>
      <c r="J117" s="5"/>
      <c r="K117" s="7"/>
    </row>
    <row r="118" spans="4:11" ht="15.75" thickBot="1" x14ac:dyDescent="0.3">
      <c r="D118" s="23" t="s">
        <v>68</v>
      </c>
      <c r="E118" s="30">
        <f>E117/E113</f>
        <v>2093.75</v>
      </c>
      <c r="F118" s="24" t="s">
        <v>96</v>
      </c>
      <c r="G118" s="10"/>
      <c r="H118" s="10"/>
      <c r="I118" s="10"/>
      <c r="J118" s="10"/>
      <c r="K118" s="11"/>
    </row>
    <row r="120" spans="4:11" ht="15.75" thickBot="1" x14ac:dyDescent="0.3"/>
    <row r="121" spans="4:11" x14ac:dyDescent="0.25">
      <c r="D121" s="1" t="s">
        <v>101</v>
      </c>
      <c r="E121" s="2"/>
      <c r="F121" s="2"/>
      <c r="G121" s="2"/>
      <c r="H121" s="2"/>
      <c r="I121" s="2"/>
      <c r="J121" s="2"/>
      <c r="K121" s="3"/>
    </row>
    <row r="122" spans="4:11" x14ac:dyDescent="0.25">
      <c r="D122" s="4" t="s">
        <v>72</v>
      </c>
      <c r="E122" s="5">
        <f>(80+130)/2</f>
        <v>105</v>
      </c>
      <c r="F122" s="5" t="s">
        <v>103</v>
      </c>
      <c r="G122" s="26" t="s">
        <v>102</v>
      </c>
      <c r="H122" s="5"/>
      <c r="I122" s="5"/>
      <c r="J122" s="5"/>
      <c r="K122" s="7"/>
    </row>
    <row r="123" spans="4:11" x14ac:dyDescent="0.25">
      <c r="D123" s="4"/>
      <c r="E123" s="5">
        <f>E122*0.000000001</f>
        <v>1.05E-7</v>
      </c>
      <c r="F123" s="5" t="s">
        <v>104</v>
      </c>
      <c r="G123" s="5"/>
      <c r="H123" s="5"/>
      <c r="I123" s="5"/>
      <c r="J123" s="5"/>
      <c r="K123" s="7"/>
    </row>
    <row r="124" spans="4:11" x14ac:dyDescent="0.25">
      <c r="D124" s="4"/>
      <c r="E124" s="5"/>
      <c r="F124" s="5"/>
      <c r="G124" s="5"/>
      <c r="H124" s="5"/>
      <c r="I124" s="5"/>
      <c r="J124" s="5"/>
      <c r="K124" s="7"/>
    </row>
    <row r="125" spans="4:11" x14ac:dyDescent="0.25">
      <c r="D125" s="4" t="s">
        <v>105</v>
      </c>
      <c r="E125" s="6">
        <f>25*E123</f>
        <v>2.6249999999999999E-6</v>
      </c>
      <c r="F125" s="5" t="s">
        <v>40</v>
      </c>
      <c r="G125" s="5"/>
      <c r="H125" s="5"/>
      <c r="I125" s="5"/>
      <c r="J125" s="5"/>
      <c r="K125" s="7"/>
    </row>
    <row r="126" spans="4:11" x14ac:dyDescent="0.25">
      <c r="D126" s="4" t="s">
        <v>52</v>
      </c>
      <c r="E126" s="5"/>
      <c r="F126" s="5"/>
      <c r="G126" s="5"/>
      <c r="H126" s="5"/>
      <c r="I126" s="5"/>
      <c r="J126" s="5"/>
      <c r="K126" s="7"/>
    </row>
    <row r="127" spans="4:11" x14ac:dyDescent="0.25">
      <c r="D127" s="22" t="s">
        <v>73</v>
      </c>
      <c r="E127" s="5" t="s">
        <v>74</v>
      </c>
      <c r="F127" s="5" t="s">
        <v>75</v>
      </c>
      <c r="G127" s="15" t="s">
        <v>76</v>
      </c>
      <c r="H127" s="15" t="s">
        <v>77</v>
      </c>
      <c r="I127" s="15" t="s">
        <v>78</v>
      </c>
      <c r="J127" s="15" t="s">
        <v>79</v>
      </c>
      <c r="K127" s="7"/>
    </row>
    <row r="128" spans="4:11" x14ac:dyDescent="0.25">
      <c r="D128" s="27">
        <v>120000</v>
      </c>
      <c r="E128" s="18" t="s">
        <v>47</v>
      </c>
      <c r="F128" s="18" t="s">
        <v>48</v>
      </c>
      <c r="G128" s="28">
        <v>0.2</v>
      </c>
      <c r="H128" s="18" t="s">
        <v>81</v>
      </c>
      <c r="I128" s="18">
        <v>0</v>
      </c>
      <c r="J128" s="18" t="s">
        <v>51</v>
      </c>
      <c r="K128" s="19"/>
    </row>
    <row r="129" spans="4:11" x14ac:dyDescent="0.25">
      <c r="D129" s="4"/>
      <c r="E129" s="5"/>
      <c r="F129" s="5"/>
      <c r="G129" s="5"/>
      <c r="H129" s="5"/>
      <c r="I129" s="5"/>
      <c r="J129" s="5"/>
      <c r="K129" s="7"/>
    </row>
    <row r="130" spans="4:11" x14ac:dyDescent="0.25">
      <c r="D130" s="4" t="s">
        <v>106</v>
      </c>
      <c r="E130" s="29">
        <f>E125*D128</f>
        <v>0.315</v>
      </c>
      <c r="F130" s="5" t="s">
        <v>53</v>
      </c>
      <c r="G130" s="5"/>
      <c r="H130" s="5"/>
      <c r="I130" s="5"/>
      <c r="J130" s="5"/>
      <c r="K130" s="7"/>
    </row>
    <row r="131" spans="4:11" x14ac:dyDescent="0.25">
      <c r="D131" s="4"/>
      <c r="E131" s="5"/>
      <c r="F131" s="5"/>
      <c r="G131" s="5"/>
      <c r="H131" s="5"/>
      <c r="I131" s="5"/>
      <c r="J131" s="5"/>
      <c r="K131" s="7"/>
    </row>
    <row r="132" spans="4:11" ht="15.75" thickBot="1" x14ac:dyDescent="0.3">
      <c r="D132" s="9" t="s">
        <v>108</v>
      </c>
      <c r="E132" s="10"/>
      <c r="F132" s="10"/>
      <c r="G132" s="10"/>
      <c r="H132" s="10"/>
      <c r="I132" s="10"/>
      <c r="J132" s="10"/>
      <c r="K132" s="11"/>
    </row>
    <row r="133" spans="4:11" ht="15.75" thickBot="1" x14ac:dyDescent="0.3"/>
    <row r="134" spans="4:11" x14ac:dyDescent="0.25">
      <c r="D134" s="1" t="s">
        <v>109</v>
      </c>
      <c r="E134" s="2"/>
      <c r="F134" s="2"/>
      <c r="G134" s="2"/>
      <c r="H134" s="2"/>
      <c r="I134" s="2" t="s">
        <v>84</v>
      </c>
      <c r="J134" s="2"/>
      <c r="K134" s="3"/>
    </row>
    <row r="135" spans="4:11" x14ac:dyDescent="0.25">
      <c r="D135" s="4" t="s">
        <v>72</v>
      </c>
      <c r="E135" s="5">
        <f>(55+85)/2</f>
        <v>70</v>
      </c>
      <c r="F135" s="5" t="s">
        <v>111</v>
      </c>
      <c r="G135" s="26" t="s">
        <v>110</v>
      </c>
      <c r="H135" s="5"/>
      <c r="I135" s="5"/>
      <c r="J135" s="5"/>
      <c r="K135" s="7"/>
    </row>
    <row r="136" spans="4:11" x14ac:dyDescent="0.25">
      <c r="D136" s="4"/>
      <c r="E136" s="5">
        <f>E135*0.000000001</f>
        <v>7.0000000000000005E-8</v>
      </c>
      <c r="F136" s="5" t="s">
        <v>112</v>
      </c>
      <c r="G136" s="5"/>
      <c r="H136" s="5"/>
      <c r="I136" s="5"/>
      <c r="J136" s="5"/>
      <c r="K136" s="7"/>
    </row>
    <row r="137" spans="4:11" x14ac:dyDescent="0.25">
      <c r="D137" s="4"/>
      <c r="E137" s="5"/>
      <c r="F137" s="5"/>
      <c r="G137" s="5"/>
      <c r="H137" s="5"/>
      <c r="I137" s="5"/>
      <c r="J137" s="5"/>
      <c r="K137" s="7"/>
    </row>
    <row r="138" spans="4:11" x14ac:dyDescent="0.25">
      <c r="D138" s="4" t="s">
        <v>113</v>
      </c>
      <c r="E138" s="6">
        <f>E136*50</f>
        <v>3.5000000000000004E-6</v>
      </c>
      <c r="F138" s="5" t="s">
        <v>40</v>
      </c>
      <c r="G138" s="5"/>
      <c r="H138" s="5"/>
      <c r="I138" s="5"/>
      <c r="J138" s="5"/>
      <c r="K138" s="7"/>
    </row>
    <row r="139" spans="4:11" x14ac:dyDescent="0.25">
      <c r="D139" s="4" t="s">
        <v>52</v>
      </c>
      <c r="E139" s="5"/>
      <c r="F139" s="5"/>
      <c r="G139" s="5"/>
      <c r="H139" s="5"/>
      <c r="I139" s="5"/>
      <c r="J139" s="5"/>
      <c r="K139" s="7"/>
    </row>
    <row r="140" spans="4:11" x14ac:dyDescent="0.25">
      <c r="D140" s="22" t="s">
        <v>73</v>
      </c>
      <c r="E140" s="5" t="s">
        <v>74</v>
      </c>
      <c r="F140" s="5" t="s">
        <v>75</v>
      </c>
      <c r="G140" s="15" t="s">
        <v>76</v>
      </c>
      <c r="H140" s="15" t="s">
        <v>77</v>
      </c>
      <c r="I140" s="15" t="s">
        <v>78</v>
      </c>
      <c r="J140" s="15" t="s">
        <v>79</v>
      </c>
      <c r="K140" s="7"/>
    </row>
    <row r="141" spans="4:11" x14ac:dyDescent="0.25">
      <c r="D141" s="27">
        <v>120000</v>
      </c>
      <c r="E141" s="18" t="s">
        <v>47</v>
      </c>
      <c r="F141" s="18" t="s">
        <v>48</v>
      </c>
      <c r="G141" s="28">
        <v>0.2</v>
      </c>
      <c r="H141" s="18" t="s">
        <v>81</v>
      </c>
      <c r="I141" s="18">
        <v>0</v>
      </c>
      <c r="J141" s="18" t="s">
        <v>51</v>
      </c>
      <c r="K141" s="19"/>
    </row>
    <row r="142" spans="4:11" x14ac:dyDescent="0.25">
      <c r="D142" s="4"/>
      <c r="E142" s="5"/>
      <c r="F142" s="5"/>
      <c r="G142" s="5"/>
      <c r="H142" s="5"/>
      <c r="I142" s="5"/>
      <c r="J142" s="5"/>
      <c r="K142" s="7"/>
    </row>
    <row r="143" spans="4:11" x14ac:dyDescent="0.25">
      <c r="D143" s="4" t="s">
        <v>114</v>
      </c>
      <c r="E143" s="29">
        <f>E138*D141</f>
        <v>0.42000000000000004</v>
      </c>
      <c r="F143" s="5" t="s">
        <v>53</v>
      </c>
      <c r="G143" s="5"/>
      <c r="H143" s="5"/>
      <c r="I143" s="5"/>
      <c r="J143" s="5"/>
      <c r="K143" s="7"/>
    </row>
    <row r="144" spans="4:11" x14ac:dyDescent="0.25">
      <c r="D144" s="4"/>
      <c r="E144" s="5"/>
      <c r="F144" s="15" t="s">
        <v>87</v>
      </c>
      <c r="G144" s="5"/>
      <c r="H144" s="5"/>
      <c r="I144" s="5"/>
      <c r="J144" s="5"/>
      <c r="K144" s="7"/>
    </row>
    <row r="145" spans="4:11" x14ac:dyDescent="0.25">
      <c r="D145" s="4" t="s">
        <v>121</v>
      </c>
      <c r="E145" s="5">
        <v>1309</v>
      </c>
      <c r="F145" s="15" t="s">
        <v>117</v>
      </c>
      <c r="G145" s="5"/>
      <c r="H145" s="5"/>
      <c r="I145" s="5"/>
      <c r="J145" s="5"/>
      <c r="K145" s="7"/>
    </row>
    <row r="146" spans="4:11" x14ac:dyDescent="0.25">
      <c r="D146" s="4" t="s">
        <v>115</v>
      </c>
      <c r="E146" s="5">
        <v>1861</v>
      </c>
      <c r="F146" s="15" t="s">
        <v>118</v>
      </c>
      <c r="G146" s="5"/>
      <c r="H146" s="5"/>
      <c r="I146" s="5"/>
      <c r="J146" s="5"/>
      <c r="K146" s="7"/>
    </row>
    <row r="147" spans="4:11" x14ac:dyDescent="0.25">
      <c r="D147" s="4"/>
      <c r="E147" s="5"/>
      <c r="F147" s="5"/>
      <c r="G147" s="5"/>
      <c r="H147" s="5"/>
      <c r="I147" s="5"/>
      <c r="J147" s="5"/>
      <c r="K147" s="7"/>
    </row>
    <row r="148" spans="4:11" x14ac:dyDescent="0.25">
      <c r="D148" s="4" t="s">
        <v>89</v>
      </c>
      <c r="E148" s="5">
        <f>(E146-E145)/1000</f>
        <v>0.55200000000000005</v>
      </c>
      <c r="F148" s="5" t="s">
        <v>53</v>
      </c>
      <c r="G148" s="5"/>
      <c r="H148" s="5"/>
      <c r="I148" s="5"/>
      <c r="J148" s="5"/>
      <c r="K148" s="7"/>
    </row>
    <row r="149" spans="4:11" x14ac:dyDescent="0.25">
      <c r="D149" s="4" t="s">
        <v>56</v>
      </c>
      <c r="E149" s="6">
        <f>E148/D141</f>
        <v>4.6E-6</v>
      </c>
      <c r="F149" s="5" t="s">
        <v>40</v>
      </c>
      <c r="G149" s="5"/>
      <c r="H149" s="5"/>
      <c r="I149" s="5"/>
      <c r="J149" s="5"/>
      <c r="K149" s="7"/>
    </row>
    <row r="150" spans="4:11" x14ac:dyDescent="0.25">
      <c r="D150" s="4" t="s">
        <v>116</v>
      </c>
      <c r="E150" s="6">
        <f>E149/50</f>
        <v>9.2000000000000003E-8</v>
      </c>
      <c r="F150" s="5" t="s">
        <v>94</v>
      </c>
      <c r="G150" s="5"/>
      <c r="H150" s="5"/>
      <c r="I150" s="5"/>
      <c r="J150" s="5"/>
      <c r="K150" s="7"/>
    </row>
    <row r="151" spans="4:11" x14ac:dyDescent="0.25">
      <c r="D151" s="4" t="s">
        <v>116</v>
      </c>
      <c r="E151" s="29">
        <f>E150*1000000000</f>
        <v>92</v>
      </c>
      <c r="F151" s="5" t="s">
        <v>95</v>
      </c>
      <c r="G151" s="5"/>
      <c r="H151" s="5"/>
      <c r="I151" s="5"/>
      <c r="J151" s="5"/>
      <c r="K151" s="7"/>
    </row>
    <row r="152" spans="4:11" x14ac:dyDescent="0.25">
      <c r="D152" s="4"/>
      <c r="E152" s="5"/>
      <c r="F152" s="5"/>
      <c r="G152" s="5"/>
      <c r="H152" s="5"/>
      <c r="I152" s="5"/>
      <c r="J152" s="5"/>
      <c r="K152" s="7"/>
    </row>
    <row r="153" spans="4:11" ht="15" customHeight="1" x14ac:dyDescent="0.25">
      <c r="D153" s="20" t="s">
        <v>119</v>
      </c>
      <c r="E153" s="21"/>
      <c r="F153" s="21"/>
      <c r="G153" s="5"/>
      <c r="H153" s="5"/>
      <c r="I153" s="5"/>
      <c r="J153" s="5"/>
      <c r="K153" s="7"/>
    </row>
    <row r="154" spans="4:11" ht="15" customHeight="1" x14ac:dyDescent="0.25">
      <c r="D154" s="20"/>
      <c r="E154" s="21"/>
      <c r="F154" s="21"/>
      <c r="G154" s="5"/>
      <c r="H154" s="5"/>
      <c r="I154" s="5"/>
      <c r="J154" s="5"/>
      <c r="K154" s="7"/>
    </row>
    <row r="155" spans="4:11" x14ac:dyDescent="0.25">
      <c r="D155" s="22" t="s">
        <v>67</v>
      </c>
      <c r="E155" s="6">
        <f>4/D141</f>
        <v>3.3333333333333335E-5</v>
      </c>
      <c r="F155" s="15" t="s">
        <v>40</v>
      </c>
      <c r="G155" s="5"/>
      <c r="H155" s="5"/>
      <c r="I155" s="5"/>
      <c r="J155" s="5"/>
      <c r="K155" s="7"/>
    </row>
    <row r="156" spans="4:11" x14ac:dyDescent="0.25">
      <c r="D156" s="22" t="s">
        <v>68</v>
      </c>
      <c r="E156" s="31">
        <f>E155/E150</f>
        <v>362.31884057971013</v>
      </c>
      <c r="F156" s="15" t="s">
        <v>120</v>
      </c>
      <c r="G156" s="5"/>
      <c r="H156" s="5"/>
      <c r="I156" s="5"/>
      <c r="J156" s="5"/>
      <c r="K156" s="7"/>
    </row>
    <row r="157" spans="4:11" x14ac:dyDescent="0.25">
      <c r="D157" s="4"/>
      <c r="E157" s="5"/>
      <c r="F157" s="5"/>
      <c r="G157" s="5"/>
      <c r="H157" s="5"/>
      <c r="I157" s="5"/>
      <c r="J157" s="5"/>
      <c r="K157" s="7"/>
    </row>
    <row r="158" spans="4:11" x14ac:dyDescent="0.25">
      <c r="D158" s="4"/>
      <c r="E158" s="5"/>
      <c r="F158" s="5"/>
      <c r="G158" s="5"/>
      <c r="H158" s="5"/>
      <c r="I158" s="5"/>
      <c r="J158" s="5"/>
      <c r="K158" s="7"/>
    </row>
    <row r="159" spans="4:11" x14ac:dyDescent="0.25">
      <c r="D159" s="4"/>
      <c r="E159" s="5"/>
      <c r="F159" s="5"/>
      <c r="G159" s="5"/>
      <c r="H159" s="5"/>
      <c r="I159" s="5"/>
      <c r="J159" s="5"/>
      <c r="K159" s="7"/>
    </row>
    <row r="160" spans="4:11" x14ac:dyDescent="0.25">
      <c r="D160" s="4"/>
      <c r="E160" s="5"/>
      <c r="F160" s="5"/>
      <c r="G160" s="5"/>
      <c r="H160" s="5"/>
      <c r="I160" s="5"/>
      <c r="J160" s="5"/>
      <c r="K160" s="7"/>
    </row>
    <row r="161" spans="4:11" x14ac:dyDescent="0.25">
      <c r="D161" s="4"/>
      <c r="E161" s="5"/>
      <c r="F161" s="5"/>
      <c r="G161" s="5"/>
      <c r="H161" s="5"/>
      <c r="I161" s="5"/>
      <c r="J161" s="5"/>
      <c r="K161" s="7"/>
    </row>
    <row r="162" spans="4:11" x14ac:dyDescent="0.25">
      <c r="D162" s="4"/>
      <c r="E162" s="5"/>
      <c r="F162" s="5"/>
      <c r="G162" s="5"/>
      <c r="H162" s="5"/>
      <c r="I162" s="5"/>
      <c r="J162" s="5"/>
      <c r="K162" s="7"/>
    </row>
    <row r="163" spans="4:11" x14ac:dyDescent="0.25">
      <c r="D163" s="4"/>
      <c r="E163" s="5"/>
      <c r="F163" s="5"/>
      <c r="G163" s="5"/>
      <c r="H163" s="5"/>
      <c r="I163" s="5"/>
      <c r="J163" s="5"/>
      <c r="K163" s="7"/>
    </row>
    <row r="164" spans="4:11" x14ac:dyDescent="0.25">
      <c r="D164" s="4"/>
      <c r="E164" s="5"/>
      <c r="F164" s="5"/>
      <c r="G164" s="5"/>
      <c r="H164" s="5"/>
      <c r="I164" s="5"/>
      <c r="J164" s="5"/>
      <c r="K164" s="7"/>
    </row>
    <row r="165" spans="4:11" x14ac:dyDescent="0.25">
      <c r="D165" s="4"/>
      <c r="E165" s="5"/>
      <c r="F165" s="5"/>
      <c r="G165" s="5"/>
      <c r="H165" s="5"/>
      <c r="I165" s="5"/>
      <c r="J165" s="5"/>
      <c r="K165" s="7"/>
    </row>
    <row r="166" spans="4:11" x14ac:dyDescent="0.25">
      <c r="D166" s="4"/>
      <c r="E166" s="5"/>
      <c r="F166" s="5"/>
      <c r="G166" s="5"/>
      <c r="H166" s="5"/>
      <c r="I166" s="5"/>
      <c r="J166" s="5"/>
      <c r="K166" s="7"/>
    </row>
    <row r="167" spans="4:11" x14ac:dyDescent="0.25">
      <c r="D167" s="4"/>
      <c r="E167" s="5"/>
      <c r="F167" s="5"/>
      <c r="G167" s="5"/>
      <c r="H167" s="5"/>
      <c r="I167" s="5"/>
      <c r="J167" s="5"/>
      <c r="K167" s="7"/>
    </row>
    <row r="168" spans="4:11" x14ac:dyDescent="0.25">
      <c r="D168" s="4"/>
      <c r="E168" s="5"/>
      <c r="F168" s="5"/>
      <c r="G168" s="5"/>
      <c r="H168" s="5"/>
      <c r="I168" s="5"/>
      <c r="J168" s="5"/>
      <c r="K168" s="7"/>
    </row>
    <row r="169" spans="4:11" x14ac:dyDescent="0.25">
      <c r="D169" s="4"/>
      <c r="E169" s="5"/>
      <c r="F169" s="5"/>
      <c r="G169" s="5"/>
      <c r="H169" s="5"/>
      <c r="I169" s="5"/>
      <c r="J169" s="5"/>
      <c r="K169" s="7"/>
    </row>
    <row r="170" spans="4:11" x14ac:dyDescent="0.25">
      <c r="D170" s="4"/>
      <c r="E170" s="5"/>
      <c r="F170" s="5"/>
      <c r="G170" s="5"/>
      <c r="H170" s="5"/>
      <c r="I170" s="5"/>
      <c r="J170" s="5"/>
      <c r="K170" s="7"/>
    </row>
    <row r="171" spans="4:11" x14ac:dyDescent="0.25">
      <c r="D171" s="4"/>
      <c r="E171" s="5"/>
      <c r="F171" s="5"/>
      <c r="G171" s="5"/>
      <c r="H171" s="5"/>
      <c r="I171" s="5"/>
      <c r="J171" s="5"/>
      <c r="K171" s="7"/>
    </row>
    <row r="172" spans="4:11" x14ac:dyDescent="0.25">
      <c r="D172" s="4"/>
      <c r="E172" s="5"/>
      <c r="F172" s="5"/>
      <c r="G172" s="5"/>
      <c r="H172" s="5"/>
      <c r="I172" s="5"/>
      <c r="J172" s="5"/>
      <c r="K172" s="7"/>
    </row>
    <row r="173" spans="4:11" x14ac:dyDescent="0.25">
      <c r="D173" s="4"/>
      <c r="E173" s="5"/>
      <c r="F173" s="5"/>
      <c r="G173" s="5"/>
      <c r="H173" s="5"/>
      <c r="I173" s="5"/>
      <c r="J173" s="5"/>
      <c r="K173" s="7"/>
    </row>
    <row r="174" spans="4:11" ht="15.75" thickBot="1" x14ac:dyDescent="0.3">
      <c r="D174" s="9"/>
      <c r="E174" s="10"/>
      <c r="F174" s="10"/>
      <c r="G174" s="10"/>
      <c r="H174" s="10"/>
      <c r="I174" s="10"/>
      <c r="J174" s="10"/>
      <c r="K174" s="11"/>
    </row>
  </sheetData>
  <mergeCells count="3">
    <mergeCell ref="D71:F72"/>
    <mergeCell ref="D115:F116"/>
    <mergeCell ref="D153:F15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2019-08-21T21:09:26Z</dcterms:created>
  <dcterms:modified xsi:type="dcterms:W3CDTF">2019-08-23T04:58:40Z</dcterms:modified>
</cp:coreProperties>
</file>