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10" activeTab="17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DO'!$A$2:$B$60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2" l="1"/>
  <c r="I34" i="22"/>
  <c r="J34" i="22"/>
  <c r="L34" i="22"/>
  <c r="M34" i="22"/>
  <c r="N34" i="22"/>
  <c r="O34" i="22"/>
  <c r="P34" i="22"/>
  <c r="Q34" i="22"/>
  <c r="R34" i="22"/>
  <c r="H33" i="22"/>
  <c r="I33" i="22"/>
  <c r="J33" i="22"/>
  <c r="L33" i="22"/>
  <c r="M33" i="22"/>
  <c r="N33" i="22"/>
  <c r="O33" i="22"/>
  <c r="P33" i="22"/>
  <c r="Q33" i="22"/>
  <c r="R33" i="22"/>
  <c r="R32" i="22" l="1"/>
  <c r="Q32" i="22"/>
  <c r="P32" i="22"/>
  <c r="O32" i="22"/>
  <c r="N32" i="22"/>
  <c r="M32" i="22"/>
  <c r="L32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<sst xmlns="http://schemas.openxmlformats.org/spreadsheetml/2006/main" count="1680" uniqueCount="781">
  <si>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</si>
  <si>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</si>
  <si>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</si>
  <si>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</si>
  <si>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</si>
  <si>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</si>
  <si>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</si>
  <si>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</si>
  <si>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</si>
  <si>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</si>
  <si>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</si>
  <si>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</si>
  <si>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</si>
  <si>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</si>
  <si>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</si>
  <si>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</si>
  <si>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</si>
  <si>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</si>
  <si>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</si>
  <si>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</si>
  <si>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</si>
  <si>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</si>
  <si>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</si>
  <si>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</si>
  <si>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</si>
  <si>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</si>
  <si>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</si>
  <si>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</si>
  <si>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</si>
  <si>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</si>
  <si>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</si>
  <si>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</si>
  <si>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</si>
  <si>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</si>
  <si>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</si>
  <si>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</si>
  <si>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</si>
  <si>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</si>
  <si>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</si>
  <si>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</si>
  <si>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</si>
  <si>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</si>
  <si>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</si>
  <si>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</si>
  <si>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</si>
  <si>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</si>
  <si>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</si>
  <si>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</si>
  <si>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</si>
  <si>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</si>
  <si>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</si>
  <si>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</si>
  <si>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</si>
  <si>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</si>
  <si>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</si>
  <si>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</si>
  <si>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</si>
  <si>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</si>
  <si>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</si>
  <si>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</si>
  <si>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</si>
  <si>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</si>
  <si>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</si>
  <si>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</si>
  <si>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</si>
  <si>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</si>
  <si>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</si>
  <si>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</si>
  <si>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</si>
  <si>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</si>
  <si>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</si>
  <si>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</si>
  <si>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</si>
  <si>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</si>
  <si>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</si>
  <si>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</si>
  <si>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</si>
  <si>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</si>
  <si>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</si>
  <si>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</si>
  <si>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</si>
  <si>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</si>
  <si>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</si>
  <si>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</si>
  <si>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</si>
  <si>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</si>
  <si>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</si>
  <si>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</si>
  <si>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</si>
  <si>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</si>
  <si>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</si>
  <si>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</si>
  <si>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</si>
  <si>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</si>
  <si>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</si>
  <si>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</si>
  <si>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</si>
  <si>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</si>
  <si>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</si>
  <si>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</si>
  <si>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</si>
  <si>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</si>
  <si>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</si>
  <si>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</si>
  <si>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</si>
  <si>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</si>
  <si>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</si>
  <si>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</si>
  <si>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</si>
  <si>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</si>
  <si>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</si>
  <si>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</si>
  <si>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</si>
  <si>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</si>
  <si>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</si>
  <si>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</si>
  <si>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</si>
  <si>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</si>
  <si>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</si>
  <si>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</si>
  <si>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</si>
  <si>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</si>
  <si>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</si>
  <si>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</si>
  <si>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</si>
  <si>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</si>
  <si>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</si>
  <si>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</si>
  <si>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</si>
  <si>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</si>
  <si>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</si>
  <si>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</si>
  <si>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</si>
  <si>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</si>
  <si>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</si>
  <si>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</si>
  <si>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</si>
  <si>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</si>
  <si>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</si>
  <si>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</si>
  <si>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</si>
  <si>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</si>
  <si>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</si>
  <si>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</si>
  <si>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</si>
  <si>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</si>
  <si>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</si>
  <si>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</si>
  <si>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</si>
  <si>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</si>
  <si>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</si>
  <si>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</si>
  <si>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</si>
  <si>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</si>
  <si>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</si>
  <si>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</si>
  <si>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</si>
  <si>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</si>
  <si>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</si>
  <si>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</si>
  <si>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</si>
  <si>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</si>
  <si>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</si>
  <si>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</si>
  <si>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</si>
  <si>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</si>
  <si>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</si>
  <si>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</si>
  <si>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</si>
  <si>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</si>
  <si>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</si>
  <si>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</si>
  <si>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</si>
  <si>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</si>
  <si>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</si>
  <si>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</si>
  <si>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</si>
  <si>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</si>
  <si>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</si>
  <si>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</si>
  <si>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</si>
  <si>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</si>
  <si>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</si>
  <si>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</si>
  <si>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</si>
  <si>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</si>
  <si>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</si>
  <si>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</si>
  <si>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</si>
  <si>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</si>
  <si>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</si>
  <si>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</si>
  <si>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</si>
  <si>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</si>
  <si>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</si>
  <si>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</si>
  <si>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</si>
  <si>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</si>
  <si>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</si>
  <si>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</si>
  <si>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</si>
  <si>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</si>
  <si>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</si>
  <si>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</si>
  <si>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</si>
  <si>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</si>
  <si>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</si>
  <si>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</si>
  <si>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</si>
  <si>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</si>
  <si>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</si>
  <si>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</si>
  <si>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</si>
  <si>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</si>
  <si>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</si>
  <si>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</si>
  <si>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</si>
  <si>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</si>
  <si>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</si>
  <si>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</si>
  <si>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</si>
  <si>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</si>
  <si>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</si>
  <si>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</si>
  <si>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</si>
  <si>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</si>
  <si>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</si>
  <si>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</si>
  <si>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</si>
  <si>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</si>
  <si>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</si>
  <si>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</si>
  <si>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</si>
  <si>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</si>
  <si>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</si>
  <si>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</si>
  <si>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</si>
  <si>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</si>
  <si>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</si>
  <si>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</si>
  <si>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</si>
  <si>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</si>
  <si>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</si>
  <si>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</si>
  <si>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</si>
  <si>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</si>
  <si>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</si>
  <si>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</si>
  <si>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</si>
  <si>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</si>
  <si>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</si>
  <si>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</si>
  <si>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</si>
  <si>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</si>
  <si>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</si>
  <si>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</si>
  <si>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</si>
  <si>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</si>
  <si>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</si>
  <si>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</si>
  <si>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</si>
  <si>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</si>
  <si>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</si>
  <si>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</si>
  <si>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</si>
  <si>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</si>
  <si>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</si>
  <si>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</si>
  <si>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</si>
  <si>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</si>
  <si>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</si>
  <si>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</si>
  <si>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</si>
  <si>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</si>
  <si>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</si>
  <si>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</si>
  <si>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</si>
  <si>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</si>
  <si>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</si>
  <si>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</si>
  <si>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</si>
  <si>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</si>
  <si>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</si>
  <si>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</si>
  <si>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</si>
  <si>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</si>
  <si>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</si>
  <si>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</si>
  <si>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</si>
  <si>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</si>
  <si>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</si>
  <si>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</si>
  <si>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</si>
  <si>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</si>
  <si>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</si>
  <si>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</si>
  <si>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</si>
  <si>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</si>
  <si>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</si>
  <si>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</si>
  <si>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</si>
  <si>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</si>
  <si>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</si>
  <si>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</si>
  <si>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</si>
  <si>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</si>
  <si>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</si>
  <si>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</si>
  <si>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</si>
  <si>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</si>
  <si>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</si>
  <si>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</si>
  <si>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</si>
  <si>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</si>
  <si>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</si>
  <si>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</si>
  <si>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</si>
  <si>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</si>
  <si>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</si>
  <si>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</si>
  <si>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</si>
  <si>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</si>
  <si>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</si>
  <si>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</si>
  <si>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</si>
  <si>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</si>
  <si>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</si>
  <si>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</si>
  <si>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</si>
  <si>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</si>
  <si>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</si>
  <si>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</si>
  <si>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</si>
  <si>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</si>
  <si>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</si>
  <si>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</si>
  <si>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</si>
  <si>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</si>
  <si>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</si>
  <si>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</si>
  <si>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</si>
  <si>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</si>
  <si>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</si>
  <si>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</si>
  <si>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</si>
  <si>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</si>
  <si>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</si>
  <si>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</si>
  <si>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</si>
  <si>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</si>
  <si>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</si>
  <si>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</si>
  <si>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</si>
  <si>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</si>
  <si>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</si>
  <si>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</si>
  <si>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</si>
  <si>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</si>
  <si>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</si>
  <si>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</si>
  <si>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</si>
  <si>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</si>
  <si>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</si>
  <si>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</si>
  <si>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</si>
  <si>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</si>
  <si>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</si>
  <si>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</si>
  <si>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</si>
  <si>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</si>
  <si>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</si>
  <si>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</si>
  <si>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</si>
  <si>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</si>
  <si>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</si>
  <si>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</si>
  <si>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</si>
  <si>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</si>
  <si>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</si>
  <si>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</si>
  <si>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</si>
  <si>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</si>
  <si>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</si>
  <si>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</si>
  <si>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</si>
  <si>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</si>
  <si>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</si>
  <si>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</si>
  <si>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</si>
  <si>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</si>
  <si>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</si>
  <si>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</si>
  <si>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</si>
  <si>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</si>
  <si>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</si>
  <si>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</si>
  <si>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</si>
  <si>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</si>
  <si>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</si>
  <si>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</si>
  <si>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</si>
  <si>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</si>
  <si>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</si>
  <si>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</si>
  <si>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</si>
  <si>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</si>
  <si>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</si>
  <si>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</si>
  <si>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</si>
  <si>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</si>
  <si>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</si>
  <si>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</si>
  <si>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</si>
  <si>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</si>
  <si>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</si>
  <si>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</si>
  <si>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</si>
  <si>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</si>
  <si>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</si>
  <si>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</si>
  <si>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</si>
  <si>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</si>
  <si>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</si>
  <si>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</si>
  <si>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</si>
  <si>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</si>
  <si>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</si>
  <si>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</si>
  <si>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</si>
  <si>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</si>
  <si>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</si>
  <si>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</si>
  <si>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</si>
  <si>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</si>
  <si>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</si>
  <si>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</si>
  <si>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</si>
  <si>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</si>
  <si>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</si>
  <si>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</si>
  <si>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</si>
  <si>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</si>
  <si>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</si>
  <si>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</si>
  <si>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</si>
  <si>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</si>
  <si>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</si>
  <si>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</si>
  <si>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</si>
  <si>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</si>
  <si>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</si>
  <si>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</si>
  <si>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</si>
  <si>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</si>
  <si>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</si>
  <si>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</si>
  <si>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</si>
  <si>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</si>
  <si>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</si>
  <si>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</si>
  <si>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</si>
  <si>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</si>
  <si>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</si>
  <si>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</si>
  <si>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</si>
  <si>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</si>
  <si>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</si>
  <si>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</si>
  <si>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</si>
  <si>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</si>
  <si>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</si>
  <si>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</si>
  <si>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</si>
  <si>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</si>
  <si>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</si>
  <si>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</si>
  <si>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</si>
  <si>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</si>
  <si>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</si>
  <si>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</si>
  <si>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</si>
  <si>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</si>
  <si>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</si>
  <si>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</si>
  <si>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</si>
  <si>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</si>
  <si>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</si>
  <si>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</si>
  <si>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</si>
  <si>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</si>
  <si>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</si>
  <si>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</si>
  <si>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</si>
  <si>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</si>
  <si>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</si>
  <si>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</si>
  <si>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</si>
  <si>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</si>
  <si>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</si>
  <si>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</si>
  <si>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</si>
  <si>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</si>
  <si>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</si>
  <si>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</si>
  <si>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</si>
  <si>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</si>
  <si>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</si>
  <si>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</si>
  <si>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</si>
  <si>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</si>
  <si>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</si>
  <si>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</si>
  <si>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</si>
  <si>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</si>
  <si>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</si>
  <si>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</si>
  <si>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</si>
  <si>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</si>
  <si>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</si>
  <si>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</si>
  <si>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</si>
  <si>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</si>
  <si>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</si>
  <si>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</si>
  <si>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</si>
  <si>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</si>
  <si>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</si>
  <si>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</si>
  <si>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</si>
  <si>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</si>
  <si>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</si>
  <si>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</si>
  <si>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</si>
  <si>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</si>
  <si>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</si>
  <si>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</si>
  <si>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</si>
  <si>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</si>
  <si>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</si>
  <si>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</si>
  <si>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</si>
  <si>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</si>
  <si>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</si>
  <si>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</si>
  <si>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</si>
  <si>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</si>
  <si>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</si>
  <si>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</si>
  <si>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</si>
  <si>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</si>
  <si>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</si>
  <si>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</si>
  <si>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</si>
  <si>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</si>
  <si>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</si>
  <si>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</si>
  <si>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</si>
  <si>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</si>
  <si>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</si>
  <si>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</si>
  <si>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</si>
  <si>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</si>
  <si>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</si>
  <si>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</si>
  <si>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</si>
  <si>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</si>
  <si>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</si>
  <si>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</si>
  <si>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</si>
  <si>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</si>
  <si>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</si>
  <si>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</si>
  <si>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</si>
  <si>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</si>
  <si>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</si>
  <si>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</si>
  <si>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</si>
  <si>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</si>
  <si>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</si>
  <si>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</si>
  <si>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</si>
  <si>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</si>
  <si>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</si>
  <si>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</si>
  <si>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</si>
  <si>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</si>
  <si>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</si>
  <si>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</si>
  <si>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</si>
  <si>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</si>
  <si>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</si>
  <si>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</si>
  <si>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</si>
  <si>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</si>
  <si>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</si>
  <si>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</si>
  <si>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</si>
  <si>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</si>
  <si>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</si>
  <si>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</si>
  <si>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</si>
  <si>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</si>
  <si>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</si>
  <si>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</si>
  <si>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</si>
  <si>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</si>
  <si>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</si>
  <si>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</si>
  <si>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</si>
  <si>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</si>
  <si>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</si>
  <si>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</si>
  <si>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</si>
  <si>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</si>
  <si>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</si>
  <si>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</si>
  <si>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</si>
  <si>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</si>
  <si>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</si>
  <si>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</si>
  <si>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</si>
  <si>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</si>
  <si>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</si>
  <si>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</si>
  <si>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</si>
  <si>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</si>
  <si>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</si>
  <si>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</si>
  <si>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</si>
  <si>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</si>
  <si>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</si>
  <si>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</si>
  <si>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</si>
  <si>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</si>
  <si>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</si>
  <si>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</si>
  <si>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</si>
  <si>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</si>
  <si>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</si>
  <si>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</si>
  <si>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</si>
  <si>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</si>
  <si>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</si>
  <si>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</si>
  <si>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</si>
  <si>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</si>
  <si>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</si>
  <si>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</si>
  <si>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</si>
  <si>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</si>
  <si>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</si>
  <si>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</si>
  <si>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</si>
  <si>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</si>
  <si>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</si>
  <si>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</si>
  <si>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</si>
  <si>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</si>
  <si>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</si>
  <si>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</si>
  <si>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</si>
  <si>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</si>
  <si>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</si>
  <si>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</si>
  <si>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</si>
  <si>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</si>
  <si>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</si>
  <si>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</si>
  <si>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</si>
  <si>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</si>
  <si>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</si>
  <si>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</si>
  <si>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</si>
  <si>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</si>
  <si>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</si>
  <si>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</si>
  <si>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</si>
  <si>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</si>
  <si>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</si>
  <si>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</si>
  <si>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</si>
  <si>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</si>
  <si>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</si>
  <si>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</si>
  <si>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</si>
  <si>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</si>
  <si>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</si>
  <si>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</si>
  <si>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</si>
  <si>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</si>
  <si>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</si>
  <si>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</si>
  <si>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</si>
  <si>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</si>
  <si>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</si>
  <si>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</si>
  <si>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</si>
  <si>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</si>
  <si>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</si>
  <si>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</si>
  <si>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</si>
  <si>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</si>
  <si>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</si>
  <si>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</si>
  <si>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</si>
  <si>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</si>
  <si>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</si>
  <si>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</si>
  <si>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</si>
  <si>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</si>
  <si>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</si>
  <si>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</si>
  <si>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</si>
  <si>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</si>
  <si>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</si>
  <si>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</si>
  <si>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</si>
  <si>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</si>
  <si>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</si>
  <si>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</si>
  <si>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</si>
  <si>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</si>
  <si>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</si>
  <si>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</si>
  <si>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</si>
  <si>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</si>
  <si>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</si>
  <si>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</si>
  <si>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</si>
  <si>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</si>
  <si>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</si>
  <si>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</si>
  <si>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</si>
  <si>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</si>
  <si>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</si>
  <si>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</si>
  <si>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</si>
  <si>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</si>
  <si>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</si>
  <si>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</si>
  <si>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</si>
  <si>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</si>
  <si>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</si>
  <si>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</si>
  <si>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</si>
  <si>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</si>
  <si>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</si>
  <si>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</si>
  <si>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</si>
  <si>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</si>
  <si>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</si>
  <si>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</si>
  <si>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</si>
  <si>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</si>
  <si>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</si>
  <si>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</si>
  <si>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</si>
  <si>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</si>
  <si>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</si>
  <si>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</si>
  <si>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</si>
  <si>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</si>
  <si>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</si>
  <si>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0b00010000</t>
  </si>
  <si>
    <t>0b00100000</t>
  </si>
  <si>
    <t>0b00100001</t>
  </si>
  <si>
    <t>0b00110001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</si>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</sst>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9" fontId="0" fillId="0" borderId="0" xfId="0" applyNumberFormat="1" applyFill="1"/>
    <xf numFmtId="0" fontId="3" fillId="0" borderId="0" xfId="0" applyFont="1" applyFill="1"/>
    <xf numFmtId="9" fontId="0" fillId="0" borderId="0" xfId="0" quotePrefix="1" applyNumberFormat="1" applyFill="1"/>
    <xf numFmtId="0" fontId="0" fillId="0" borderId="0" xfId="0" applyFont="1" applyFill="1"/>
    <xf numFmtId="9" fontId="3" fillId="0" borderId="0" xfId="0" quotePrefix="1" applyNumberFormat="1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3552"/>
        <c:axId val="372743936"/>
      </c:scatterChart>
      <c:valAx>
        <c:axId val="372743552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936"/>
        <c:crosses val="autoZero"/>
        <c:crossBetween val="midCat"/>
      </c:valAx>
      <c:valAx>
        <c:axId val="372743936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7" sqref="B17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opLeftCell="A6" zoomScaleNormal="100" workbookViewId="0">
      <selection activeCell="L21" sqref="L21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9" t="s">
        <v>537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20" t="s">
        <v>643</v>
      </c>
      <c r="D10" s="220"/>
      <c r="E10" s="220"/>
      <c r="F10" s="220"/>
      <c r="G10" s="220"/>
      <c r="H10" s="220"/>
      <c r="I10" s="220"/>
      <c r="J10" s="221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20" t="s">
        <v>645</v>
      </c>
      <c r="D11" s="220"/>
      <c r="E11" s="220"/>
      <c r="F11" s="220"/>
      <c r="G11" s="220"/>
      <c r="H11" s="220"/>
      <c r="I11" s="220"/>
      <c r="J11" s="221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22" t="s">
        <v>644</v>
      </c>
      <c r="D12" s="222"/>
      <c r="E12" s="222"/>
      <c r="F12" s="222"/>
      <c r="G12" s="222"/>
      <c r="H12" s="222"/>
      <c r="I12" s="222"/>
      <c r="J12" s="223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2" t="s">
        <v>681</v>
      </c>
      <c r="F15" s="213"/>
      <c r="G15" s="214"/>
      <c r="H15" s="159"/>
      <c r="I15" s="159"/>
      <c r="J15" s="160"/>
      <c r="L15" s="215" t="s">
        <v>706</v>
      </c>
      <c r="M15" s="215"/>
      <c r="N15" s="215"/>
      <c r="O15" s="215"/>
      <c r="P15" s="215"/>
      <c r="Q15" s="215"/>
      <c r="R15" s="215"/>
    </row>
    <row r="16" spans="2:22" ht="30" x14ac:dyDescent="0.25">
      <c r="B16" s="216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1" t="s">
        <v>659</v>
      </c>
      <c r="V16" s="211"/>
    </row>
    <row r="17" spans="2:22" x14ac:dyDescent="0.25">
      <c r="B17" s="217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7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8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6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7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7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7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7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7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7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7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7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7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8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10"/>
      <c r="C31" s="10"/>
      <c r="D31" s="10"/>
      <c r="E31" s="10"/>
      <c r="F31" s="10"/>
      <c r="G31" s="137"/>
      <c r="H31" s="137"/>
      <c r="I31" s="10"/>
      <c r="J31" s="10"/>
      <c r="K31" s="10"/>
      <c r="L31" s="137"/>
      <c r="M31" s="137"/>
      <c r="N31" s="137"/>
      <c r="O31" s="137"/>
      <c r="P31" s="137"/>
      <c r="Q31" s="195"/>
      <c r="R31" s="137"/>
      <c r="U31" t="s">
        <v>654</v>
      </c>
    </row>
    <row r="32" spans="2:22" x14ac:dyDescent="0.25">
      <c r="B32" s="10"/>
      <c r="C32" s="10"/>
      <c r="D32" s="10"/>
      <c r="E32" s="166" t="s">
        <v>763</v>
      </c>
      <c r="F32" s="166" t="s">
        <v>764</v>
      </c>
      <c r="G32" s="165" t="s">
        <v>583</v>
      </c>
      <c r="H32" s="157" t="str">
        <f t="shared" ref="H32" si="13">CONCATENATE("0x",BIN2HEX(RIGHT(E32,LEN(E32)-2),2))</f>
        <v>0x10</v>
      </c>
      <c r="I32" s="157" t="str">
        <f t="shared" ref="I32" si="14">CONCATENATE("0x",BIN2HEX(RIGHT(F32,LEN(F32)-2),2))</f>
        <v>0x20</v>
      </c>
      <c r="J32" s="158" t="str">
        <f t="shared" ref="J32" si="15">CONCATENATE("0x",BIN2HEX(RIGHT(G32,LEN(G32)-2),2))</f>
        <v>0x03</v>
      </c>
      <c r="K32" s="10"/>
      <c r="L32" s="11" t="str">
        <f t="shared" ref="L32" si="16">INDEX($V$18:$V$25,MATCH(LEFT(RIGHT(E32,LEN(E32)-2-3),3),$U$18:$U$25,0))</f>
        <v>14k</v>
      </c>
      <c r="M32" s="11" t="str">
        <f t="shared" ref="M32" si="17">INDEX($V$27:$V$30,MATCH(LEFT(RIGHT(E32,LEN(E32)-2-6),2),$U$27:$U$30,0))</f>
        <v>10R</v>
      </c>
      <c r="N32" s="11" t="str">
        <f t="shared" ref="N32" si="18">INDEX($V$32:$V$33,MATCH(LEFT(RIGHT(F32,LEN(F32)-2),1),$U$32:$U$33,0))</f>
        <v>VDD</v>
      </c>
      <c r="O32" s="11" t="str">
        <f t="shared" ref="O32" si="19">INDEX($V$35:$V$38,MATCH(LEFT(RIGHT(F32,LEN(F32)-2-1),2),$U$35:$U$38,0))</f>
        <v>50%</v>
      </c>
      <c r="P32" s="11" t="str">
        <f t="shared" ref="P32" si="20">INDEX($V$40:$V$41,MATCH(LEFT(RIGHT(F32,LEN(F32)-2-3),1),$U$40:$U$41,0))</f>
        <v>NEG</v>
      </c>
      <c r="Q32" s="154">
        <f t="shared" ref="Q32" si="21">INDEX($V$43:$V$56,MATCH(LEFT(RIGHT(F32,LEN(F32)-2-4),4),$U$43:$U$56,0))</f>
        <v>0</v>
      </c>
      <c r="R32" s="11" t="str">
        <f t="shared" ref="R32" si="22">INDEX($V$58:$V$63,MATCH(LEFT(RIGHT(G32,LEN(G32)-2-5),3),$U$58:$U$63,0))</f>
        <v>3-lead amperometric</v>
      </c>
      <c r="U32" s="153" t="s">
        <v>677</v>
      </c>
      <c r="V32" t="s">
        <v>544</v>
      </c>
    </row>
    <row r="33" spans="2:22" x14ac:dyDescent="0.25">
      <c r="B33" s="10"/>
      <c r="C33" s="10"/>
      <c r="D33" s="10"/>
      <c r="E33" s="166" t="s">
        <v>763</v>
      </c>
      <c r="F33" s="166" t="s">
        <v>765</v>
      </c>
      <c r="G33" s="165" t="s">
        <v>583</v>
      </c>
      <c r="H33" s="157" t="str">
        <f t="shared" ref="H33" si="23">CONCATENATE("0x",BIN2HEX(RIGHT(E33,LEN(E33)-2),2))</f>
        <v>0x10</v>
      </c>
      <c r="I33" s="157" t="str">
        <f t="shared" ref="I33" si="24">CONCATENATE("0x",BIN2HEX(RIGHT(F33,LEN(F33)-2),2))</f>
        <v>0x21</v>
      </c>
      <c r="J33" s="158" t="str">
        <f t="shared" ref="J33" si="25">CONCATENATE("0x",BIN2HEX(RIGHT(G33,LEN(G33)-2),2))</f>
        <v>0x03</v>
      </c>
      <c r="K33" s="10"/>
      <c r="L33" s="11" t="str">
        <f t="shared" ref="L33" si="26">INDEX($V$18:$V$25,MATCH(LEFT(RIGHT(E33,LEN(E33)-2-3),3),$U$18:$U$25,0))</f>
        <v>14k</v>
      </c>
      <c r="M33" s="11" t="str">
        <f t="shared" ref="M33" si="27">INDEX($V$27:$V$30,MATCH(LEFT(RIGHT(E33,LEN(E33)-2-6),2),$U$27:$U$30,0))</f>
        <v>10R</v>
      </c>
      <c r="N33" s="11" t="str">
        <f t="shared" ref="N33" si="28">INDEX($V$32:$V$33,MATCH(LEFT(RIGHT(F33,LEN(F33)-2),1),$U$32:$U$33,0))</f>
        <v>VDD</v>
      </c>
      <c r="O33" s="11" t="str">
        <f t="shared" ref="O33" si="29">INDEX($V$35:$V$38,MATCH(LEFT(RIGHT(F33,LEN(F33)-2-1),2),$U$35:$U$38,0))</f>
        <v>50%</v>
      </c>
      <c r="P33" s="11" t="str">
        <f t="shared" ref="P33" si="30">INDEX($V$40:$V$41,MATCH(LEFT(RIGHT(F33,LEN(F33)-2-3),1),$U$40:$U$41,0))</f>
        <v>NEG</v>
      </c>
      <c r="Q33" s="154">
        <f t="shared" ref="Q33" si="31">INDEX($V$43:$V$56,MATCH(LEFT(RIGHT(F33,LEN(F33)-2-4),4),$U$43:$U$56,0))</f>
        <v>0.01</v>
      </c>
      <c r="R33" s="11" t="str">
        <f t="shared" ref="R33" si="32">INDEX($V$58:$V$63,MATCH(LEFT(RIGHT(G33,LEN(G33)-2-5),3),$U$58:$U$63,0))</f>
        <v>3-lead amperometric</v>
      </c>
      <c r="U33" s="153" t="s">
        <v>678</v>
      </c>
      <c r="V33" t="s">
        <v>679</v>
      </c>
    </row>
    <row r="34" spans="2:22" x14ac:dyDescent="0.25">
      <c r="B34" s="10"/>
      <c r="C34" s="10"/>
      <c r="D34" s="10"/>
      <c r="E34" s="166" t="s">
        <v>763</v>
      </c>
      <c r="F34" s="166" t="s">
        <v>766</v>
      </c>
      <c r="G34" s="165" t="s">
        <v>583</v>
      </c>
      <c r="H34" s="157" t="str">
        <f t="shared" ref="H34" si="33">CONCATENATE("0x",BIN2HEX(RIGHT(E34,LEN(E34)-2),2))</f>
        <v>0x10</v>
      </c>
      <c r="I34" s="157" t="str">
        <f t="shared" ref="I34" si="34">CONCATENATE("0x",BIN2HEX(RIGHT(F34,LEN(F34)-2),2))</f>
        <v>0x31</v>
      </c>
      <c r="J34" s="158" t="str">
        <f t="shared" ref="J34" si="35">CONCATENATE("0x",BIN2HEX(RIGHT(G34,LEN(G34)-2),2))</f>
        <v>0x03</v>
      </c>
      <c r="K34" s="10"/>
      <c r="L34" s="11" t="str">
        <f t="shared" ref="L34" si="36">INDEX($V$18:$V$25,MATCH(LEFT(RIGHT(E34,LEN(E34)-2-3),3),$U$18:$U$25,0))</f>
        <v>14k</v>
      </c>
      <c r="M34" s="11" t="str">
        <f t="shared" ref="M34" si="37">INDEX($V$27:$V$30,MATCH(LEFT(RIGHT(E34,LEN(E34)-2-6),2),$U$27:$U$30,0))</f>
        <v>10R</v>
      </c>
      <c r="N34" s="11" t="str">
        <f t="shared" ref="N34" si="38">INDEX($V$32:$V$33,MATCH(LEFT(RIGHT(F34,LEN(F34)-2),1),$U$32:$U$33,0))</f>
        <v>VDD</v>
      </c>
      <c r="O34" s="11" t="str">
        <f t="shared" ref="O34" si="39">INDEX($V$35:$V$38,MATCH(LEFT(RIGHT(F34,LEN(F34)-2-1),2),$U$35:$U$38,0))</f>
        <v>50%</v>
      </c>
      <c r="P34" s="11" t="str">
        <f t="shared" ref="P34" si="40">INDEX($V$40:$V$41,MATCH(LEFT(RIGHT(F34,LEN(F34)-2-3),1),$U$40:$U$41,0))</f>
        <v>POS</v>
      </c>
      <c r="Q34" s="154">
        <f t="shared" ref="Q34" si="41">INDEX($V$43:$V$56,MATCH(LEFT(RIGHT(F34,LEN(F34)-2-4),4),$U$43:$U$56,0))</f>
        <v>0.01</v>
      </c>
      <c r="R34" s="11" t="str">
        <f t="shared" ref="R34" si="42">INDEX($V$58:$V$63,MATCH(LEFT(RIGHT(G34,LEN(G34)-2-5),3),$U$58:$U$63,0))</f>
        <v>3-lead amperometric</v>
      </c>
      <c r="U34" t="s">
        <v>655</v>
      </c>
    </row>
    <row r="35" spans="2:22" x14ac:dyDescent="0.25">
      <c r="B35" s="10"/>
      <c r="C35" s="10"/>
      <c r="D35" s="10"/>
      <c r="E35" s="195"/>
      <c r="F35" s="195"/>
      <c r="G35" s="194"/>
      <c r="H35" s="194"/>
      <c r="I35" s="194"/>
      <c r="J35" s="194"/>
      <c r="K35" s="194"/>
      <c r="L35" s="194"/>
      <c r="M35" s="194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10"/>
      <c r="C36" s="10"/>
      <c r="D36" s="10"/>
      <c r="E36" s="137"/>
      <c r="F36" s="13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94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94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x14ac:dyDescent="0.25">
      <c r="B41" s="10"/>
      <c r="C41" s="10"/>
      <c r="D41" s="193"/>
      <c r="E41" s="193"/>
      <c r="F41" s="193"/>
      <c r="G41" s="193"/>
      <c r="H41" s="10"/>
      <c r="I41" s="10"/>
      <c r="J41" s="10"/>
      <c r="K41" s="194"/>
      <c r="L41" s="194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94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183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183"/>
      <c r="C51" s="183"/>
      <c r="D51" s="183"/>
      <c r="E51" s="185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x14ac:dyDescent="0.25"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183"/>
      <c r="C54" s="183"/>
      <c r="D54" s="185"/>
      <c r="E54" s="186"/>
      <c r="F54" s="184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183"/>
      <c r="C55" s="183"/>
      <c r="D55" s="187"/>
      <c r="E55" s="188"/>
      <c r="F55" s="184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183"/>
      <c r="C56" s="183"/>
      <c r="D56" s="187"/>
      <c r="E56" s="188"/>
      <c r="F56" s="184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183"/>
      <c r="C57" s="183"/>
      <c r="D57" s="185"/>
      <c r="E57" s="186"/>
      <c r="F57" s="184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U60" s="153" t="s">
        <v>663</v>
      </c>
      <c r="V60" t="s">
        <v>703</v>
      </c>
    </row>
    <row r="61" spans="2:22" x14ac:dyDescent="0.25">
      <c r="U61" s="153" t="s">
        <v>666</v>
      </c>
      <c r="V61" t="s">
        <v>587</v>
      </c>
    </row>
    <row r="62" spans="2:22" x14ac:dyDescent="0.25">
      <c r="U62" s="153" t="s">
        <v>670</v>
      </c>
      <c r="V62" t="s">
        <v>704</v>
      </c>
    </row>
    <row r="63" spans="2:22" x14ac:dyDescent="0.25">
      <c r="U63" s="153" t="s">
        <v>667</v>
      </c>
      <c r="V63" t="s">
        <v>705</v>
      </c>
    </row>
  </sheetData>
  <mergeCells count="9"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1" workbookViewId="0">
      <selection activeCell="P57" sqref="P57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9" t="s">
        <v>741</v>
      </c>
      <c r="E56" s="190"/>
      <c r="F56" s="190"/>
      <c r="G56" s="190"/>
      <c r="H56" s="190">
        <v>-9.9000000000000005E-2</v>
      </c>
      <c r="I56" s="190">
        <v>-9.9000000000000005E-2</v>
      </c>
      <c r="J56" s="190">
        <v>0.1</v>
      </c>
      <c r="K56" s="191">
        <v>0.498</v>
      </c>
      <c r="L56" s="192">
        <v>0.29899999999999999</v>
      </c>
      <c r="M56" s="193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767</v>
      </c>
    </row>
    <row r="38" spans="1:2" x14ac:dyDescent="0.25">
      <c r="A38">
        <v>34</v>
      </c>
      <c r="B38" t="s">
        <v>768</v>
      </c>
    </row>
    <row r="39" spans="1:2" x14ac:dyDescent="0.25">
      <c r="A39">
        <v>35</v>
      </c>
      <c r="B39" t="s">
        <v>769</v>
      </c>
    </row>
    <row r="40" spans="1:2" x14ac:dyDescent="0.25">
      <c r="A40">
        <v>36</v>
      </c>
      <c r="B40" t="s">
        <v>770</v>
      </c>
    </row>
    <row r="41" spans="1:2" x14ac:dyDescent="0.25">
      <c r="A41">
        <v>37</v>
      </c>
      <c r="B41" t="s">
        <v>771</v>
      </c>
    </row>
    <row r="42" spans="1:2" x14ac:dyDescent="0.25">
      <c r="A42">
        <v>38</v>
      </c>
      <c r="B42" t="s">
        <v>772</v>
      </c>
    </row>
    <row r="43" spans="1:2" x14ac:dyDescent="0.25">
      <c r="A43">
        <v>39</v>
      </c>
      <c r="B43" t="s">
        <v>773</v>
      </c>
    </row>
    <row r="44" spans="1:2" x14ac:dyDescent="0.25">
      <c r="A44">
        <v>40</v>
      </c>
      <c r="B44" t="s">
        <v>774</v>
      </c>
    </row>
    <row r="45" spans="1:2" x14ac:dyDescent="0.25">
      <c r="A45">
        <v>41</v>
      </c>
      <c r="B45" t="s">
        <v>775</v>
      </c>
    </row>
    <row r="46" spans="1:2" x14ac:dyDescent="0.25">
      <c r="A46">
        <v>42</v>
      </c>
      <c r="B46" t="s">
        <v>776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tabSelected="1" workbookViewId="0">
      <selection activeCell="B68" sqref="B68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x14ac:dyDescent="0.25">
      <c r="A61" s="86" t="s">
        <v>733</v>
      </c>
      <c r="B61" t="s">
        <v>738</v>
      </c>
    </row>
    <row r="62" spans="1:2" x14ac:dyDescent="0.25">
      <c r="A62" t="s">
        <v>734</v>
      </c>
      <c r="B62" t="s">
        <v>320</v>
      </c>
    </row>
    <row r="63" spans="1:2" x14ac:dyDescent="0.25">
      <c r="A63" t="s">
        <v>740</v>
      </c>
    </row>
    <row r="65" spans="1:1" x14ac:dyDescent="0.25">
      <c r="A65" t="s">
        <v>777</v>
      </c>
    </row>
    <row r="66" spans="1:1" x14ac:dyDescent="0.25">
      <c r="A66" t="s">
        <v>778</v>
      </c>
    </row>
    <row r="67" spans="1:1" x14ac:dyDescent="0.25">
      <c r="A67" t="s">
        <v>779</v>
      </c>
    </row>
    <row r="68" spans="1:1" x14ac:dyDescent="0.25">
      <c r="A68" t="s">
        <v>780</v>
      </c>
    </row>
  </sheetData>
  <autoFilter ref="A2:B60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6" t="s">
        <v>280</v>
      </c>
      <c r="B4" s="196"/>
      <c r="C4" s="196"/>
      <c r="E4" s="196" t="s">
        <v>281</v>
      </c>
      <c r="F4" s="196"/>
      <c r="G4" s="196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6" t="s">
        <v>292</v>
      </c>
      <c r="C3" s="196"/>
      <c r="D3" s="196"/>
      <c r="H3" s="196" t="s">
        <v>293</v>
      </c>
      <c r="I3" s="196"/>
      <c r="J3" s="196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7" t="s">
        <v>307</v>
      </c>
      <c r="I22" s="198"/>
      <c r="J22" s="199"/>
    </row>
    <row r="23" spans="2:10" ht="15.75" thickBot="1" x14ac:dyDescent="0.3">
      <c r="B23" s="27" t="s">
        <v>105</v>
      </c>
      <c r="C23" s="28" t="s">
        <v>106</v>
      </c>
      <c r="D23" s="29"/>
      <c r="H23" s="200"/>
      <c r="I23" s="201"/>
      <c r="J23" s="202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3" t="s">
        <v>394</v>
      </c>
      <c r="J4" s="204"/>
      <c r="K4" s="205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8" t="s">
        <v>387</v>
      </c>
      <c r="D8" s="210"/>
      <c r="E8" s="210"/>
      <c r="F8" s="209"/>
      <c r="G8" s="94" t="s">
        <v>388</v>
      </c>
      <c r="H8" s="97" t="s">
        <v>391</v>
      </c>
      <c r="I8" s="100" t="s">
        <v>403</v>
      </c>
      <c r="J8" s="206" t="s">
        <v>397</v>
      </c>
      <c r="K8" s="207"/>
      <c r="L8" s="94" t="s">
        <v>389</v>
      </c>
      <c r="M8" s="206" t="s">
        <v>397</v>
      </c>
      <c r="N8" s="207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8" t="s">
        <v>387</v>
      </c>
      <c r="D9" s="210"/>
      <c r="E9" s="210"/>
      <c r="F9" s="209"/>
      <c r="G9" s="94" t="s">
        <v>393</v>
      </c>
      <c r="H9" s="94" t="s">
        <v>392</v>
      </c>
      <c r="I9" s="94" t="s">
        <v>390</v>
      </c>
      <c r="J9" s="208" t="s">
        <v>565</v>
      </c>
      <c r="K9" s="209"/>
      <c r="L9" s="94" t="s">
        <v>398</v>
      </c>
      <c r="M9" s="208" t="s">
        <v>566</v>
      </c>
      <c r="N9" s="209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2019-09-06T22:46:06Z</dcterms:modified>
</cp:coreProperties>
</file>