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 activeTab="2"/>
  </bookViews>
  <sheets>
    <sheet name="LIsts" sheetId="2" r:id="rId1"/>
    <sheet name="Data Set" sheetId="1" r:id="rId2"/>
    <sheet name="Data Validation" sheetId="3" r:id="rId3"/>
  </sheets>
  <definedNames>
    <definedName name="company_list">LIsts!$C$3:$C$6</definedName>
    <definedName name="Cost_of_Revenue">'Data Set'!$F$2:$F$13</definedName>
    <definedName name="data_maching">'Data Validation'!$J$2:$J$13</definedName>
    <definedName name="gross_margin">'Data Set'!$I$2:$I$13</definedName>
    <definedName name="matching">LIsts!$D$14:$D$14</definedName>
    <definedName name="Operatring_margin">'Data Set'!$J$2:$J$13</definedName>
    <definedName name="Other_Operating_Items">'Data Set'!$H$2:$H$13</definedName>
    <definedName name="Period_Ending">'Data Set'!$D$2:$D$13</definedName>
    <definedName name="Sales_General_and_Admin">'Data Set'!$G$2:$G$13</definedName>
    <definedName name="SCAs">'Data Set'!$G$2:$G$13</definedName>
    <definedName name="SGAs">'Data Set'!$G$2:$G$13</definedName>
    <definedName name="Ticker_Symbol">'Data Set'!$B$2:$B$13</definedName>
    <definedName name="Total_Revenue">'Data Set'!$E$2:$E$13</definedName>
    <definedName name="years">'Data Set'!$C$2:$C$13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<sst xmlns="http://schemas.openxmlformats.org/spreadsheetml/2006/main" count="82" uniqueCount="43">
  <si>
    <t>Row Labels</t>
  </si>
  <si>
    <t>NAVI</t>
  </si>
  <si>
    <t>PYPL</t>
  </si>
  <si>
    <t>QRVO</t>
  </si>
  <si>
    <t>WRK</t>
  </si>
  <si>
    <t>Grand Total</t>
  </si>
  <si>
    <t>Ticker Symbol</t>
  </si>
  <si>
    <t>Years</t>
  </si>
  <si>
    <t>Period Ending</t>
  </si>
  <si>
    <t>Total Revenue</t>
  </si>
  <si>
    <t>Cost of Revenue</t>
  </si>
  <si>
    <t>Sales, General and Admin.</t>
  </si>
  <si>
    <t>Other Operating Items</t>
  </si>
  <si>
    <t>Gross Margin</t>
  </si>
  <si>
    <t>Operatring Margin</t>
  </si>
  <si>
    <t>Year 1</t>
  </si>
  <si>
    <t>Year 2</t>
  </si>
  <si>
    <t>Year 3</t>
  </si>
  <si>
    <t>Income Statement</t>
  </si>
  <si>
    <t>Historical Data</t>
  </si>
  <si>
    <t xml:space="preserve">                             Forcast Data</t>
  </si>
  <si>
    <t>Year 4</t>
  </si>
  <si>
    <t>Year 5</t>
  </si>
  <si>
    <t>Revenue</t>
  </si>
  <si>
    <t>COGS</t>
  </si>
  <si>
    <t>Gross Profit</t>
  </si>
  <si>
    <t xml:space="preserve">Sales, General and Admin </t>
  </si>
  <si>
    <t>Other Operating expenses</t>
  </si>
  <si>
    <t>Total operating expenses</t>
  </si>
  <si>
    <t>Operating Income / EBIT</t>
  </si>
  <si>
    <t>Operatring Statistics</t>
  </si>
  <si>
    <t xml:space="preserve">Historical </t>
  </si>
  <si>
    <t xml:space="preserve">                           Assumptions</t>
  </si>
  <si>
    <t>Revenue Growth (%)</t>
  </si>
  <si>
    <t>Growth margin</t>
  </si>
  <si>
    <t>Operatring margin</t>
  </si>
  <si>
    <t>Scenario</t>
  </si>
  <si>
    <t>Strong case</t>
  </si>
  <si>
    <t xml:space="preserve">Operatring Scenarios - sensitivity analysis </t>
  </si>
  <si>
    <t>Base case</t>
  </si>
  <si>
    <t>Weak case</t>
  </si>
  <si>
    <t>Operating Margin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</si>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</sst>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  <numFmt numFmtId="179" formatCode="0.000"/>
    <numFmt numFmtId="180" formatCode="0.0%"/>
    <numFmt numFmtId="181" formatCode="0.0000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8" borderId="26" applyNumberFormat="0" applyAlignment="0" applyProtection="0">
      <alignment vertical="center"/>
    </xf>
    <xf numFmtId="0" fontId="16" fillId="8" borderId="25" applyNumberFormat="0" applyAlignment="0" applyProtection="0">
      <alignment vertical="center"/>
    </xf>
    <xf numFmtId="0" fontId="17" fillId="9" borderId="27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4" xfId="0" applyFont="1" applyBorder="1"/>
    <xf numFmtId="178" fontId="0" fillId="0" borderId="11" xfId="2" applyNumberFormat="1" applyFont="1" applyBorder="1"/>
    <xf numFmtId="178" fontId="0" fillId="0" borderId="12" xfId="2" applyNumberFormat="1" applyFont="1" applyBorder="1"/>
    <xf numFmtId="178" fontId="0" fillId="0" borderId="13" xfId="2" applyNumberFormat="1" applyFont="1" applyBorder="1"/>
    <xf numFmtId="44" fontId="0" fillId="0" borderId="4" xfId="0" applyNumberFormat="1" applyBorder="1"/>
    <xf numFmtId="178" fontId="0" fillId="0" borderId="11" xfId="0" applyNumberFormat="1" applyBorder="1"/>
    <xf numFmtId="178" fontId="0" fillId="0" borderId="12" xfId="0" applyNumberFormat="1" applyBorder="1"/>
    <xf numFmtId="178" fontId="0" fillId="0" borderId="13" xfId="0" applyNumberFormat="1" applyBorder="1"/>
    <xf numFmtId="0" fontId="3" fillId="0" borderId="4" xfId="0" applyFont="1" applyBorder="1"/>
    <xf numFmtId="0" fontId="1" fillId="4" borderId="5" xfId="0" applyFont="1" applyFill="1" applyBorder="1"/>
    <xf numFmtId="0" fontId="0" fillId="4" borderId="6" xfId="0" applyFill="1" applyBorder="1"/>
    <xf numFmtId="178" fontId="0" fillId="4" borderId="14" xfId="2" applyNumberFormat="1" applyFont="1" applyFill="1" applyBorder="1"/>
    <xf numFmtId="178" fontId="0" fillId="4" borderId="15" xfId="2" applyNumberFormat="1" applyFont="1" applyFill="1" applyBorder="1"/>
    <xf numFmtId="178" fontId="0" fillId="4" borderId="16" xfId="2" applyNumberFormat="1" applyFont="1" applyFill="1" applyBorder="1"/>
    <xf numFmtId="178" fontId="0" fillId="0" borderId="5" xfId="0" applyNumberFormat="1" applyBorder="1"/>
    <xf numFmtId="0" fontId="1" fillId="2" borderId="17" xfId="0" applyFont="1" applyFill="1" applyBorder="1"/>
    <xf numFmtId="0" fontId="0" fillId="2" borderId="3" xfId="0" applyFill="1" applyBorder="1"/>
    <xf numFmtId="0" fontId="0" fillId="3" borderId="8" xfId="0" applyFill="1" applyBorder="1"/>
    <xf numFmtId="0" fontId="1" fillId="3" borderId="18" xfId="0" applyFont="1" applyFill="1" applyBorder="1" applyAlignment="1">
      <alignment horizontal="center" vertical="center"/>
    </xf>
    <xf numFmtId="0" fontId="0" fillId="3" borderId="19" xfId="0" applyFill="1" applyBorder="1"/>
    <xf numFmtId="0" fontId="1" fillId="3" borderId="17" xfId="0" applyFont="1" applyFill="1" applyBorder="1"/>
    <xf numFmtId="0" fontId="0" fillId="5" borderId="17" xfId="0" applyFill="1" applyBorder="1"/>
    <xf numFmtId="9" fontId="0" fillId="5" borderId="3" xfId="3" applyFont="1" applyFill="1" applyBorder="1"/>
    <xf numFmtId="9" fontId="0" fillId="5" borderId="17" xfId="3" applyFont="1" applyFill="1" applyBorder="1"/>
    <xf numFmtId="179" fontId="0" fillId="5" borderId="4" xfId="0" applyNumberFormat="1" applyFill="1" applyBorder="1"/>
    <xf numFmtId="179" fontId="0" fillId="5" borderId="0" xfId="0" applyNumberFormat="1" applyFill="1" applyBorder="1"/>
    <xf numFmtId="2" fontId="0" fillId="5" borderId="4" xfId="3" applyNumberFormat="1" applyFont="1" applyFill="1" applyBorder="1"/>
    <xf numFmtId="0" fontId="0" fillId="0" borderId="5" xfId="0" applyBorder="1"/>
    <xf numFmtId="0" fontId="0" fillId="0" borderId="6" xfId="0" applyBorder="1"/>
    <xf numFmtId="179" fontId="0" fillId="5" borderId="5" xfId="0" applyNumberFormat="1" applyFill="1" applyBorder="1"/>
    <xf numFmtId="179" fontId="0" fillId="5" borderId="6" xfId="0" applyNumberFormat="1" applyFill="1" applyBorder="1"/>
    <xf numFmtId="179" fontId="0" fillId="5" borderId="5" xfId="3" applyNumberFormat="1" applyFont="1" applyFill="1" applyBorder="1"/>
    <xf numFmtId="0" fontId="0" fillId="0" borderId="17" xfId="0" applyBorder="1"/>
    <xf numFmtId="0" fontId="0" fillId="4" borderId="3" xfId="0" applyFill="1" applyBorder="1"/>
    <xf numFmtId="0" fontId="0" fillId="0" borderId="3" xfId="0" applyBorder="1"/>
    <xf numFmtId="0" fontId="1" fillId="2" borderId="4" xfId="0" applyFont="1" applyFill="1" applyBorder="1"/>
    <xf numFmtId="0" fontId="0" fillId="2" borderId="0" xfId="0" applyFill="1" applyBorder="1"/>
    <xf numFmtId="0" fontId="2" fillId="0" borderId="8" xfId="0" applyFont="1" applyBorder="1"/>
    <xf numFmtId="0" fontId="0" fillId="0" borderId="18" xfId="0" applyBorder="1"/>
    <xf numFmtId="0" fontId="0" fillId="0" borderId="4" xfId="0" applyFill="1" applyBorder="1"/>
    <xf numFmtId="180" fontId="0" fillId="0" borderId="0" xfId="0" applyNumberFormat="1" applyBorder="1"/>
    <xf numFmtId="0" fontId="0" fillId="0" borderId="5" xfId="0" applyFill="1" applyBorder="1"/>
    <xf numFmtId="180" fontId="0" fillId="0" borderId="6" xfId="0" applyNumberFormat="1" applyBorder="1"/>
    <xf numFmtId="0" fontId="2" fillId="0" borderId="8" xfId="0" applyFont="1" applyFill="1" applyBorder="1"/>
    <xf numFmtId="2" fontId="0" fillId="0" borderId="0" xfId="3" applyNumberFormat="1" applyFont="1" applyBorder="1"/>
    <xf numFmtId="0" fontId="0" fillId="0" borderId="0" xfId="0" applyFill="1" applyBorder="1"/>
    <xf numFmtId="0" fontId="0" fillId="0" borderId="6" xfId="0" applyFill="1" applyBorder="1"/>
    <xf numFmtId="2" fontId="0" fillId="0" borderId="6" xfId="3" applyNumberFormat="1" applyFont="1" applyBorder="1"/>
    <xf numFmtId="0" fontId="1" fillId="2" borderId="20" xfId="0" applyFont="1" applyFill="1" applyBorder="1"/>
    <xf numFmtId="0" fontId="2" fillId="0" borderId="19" xfId="0" applyFont="1" applyFill="1" applyBorder="1" applyAlignment="1">
      <alignment horizontal="center" vertical="center"/>
    </xf>
    <xf numFmtId="44" fontId="0" fillId="0" borderId="21" xfId="0" applyNumberFormat="1" applyBorder="1"/>
    <xf numFmtId="0" fontId="0" fillId="0" borderId="21" xfId="0" applyBorder="1"/>
    <xf numFmtId="178" fontId="0" fillId="0" borderId="7" xfId="0" applyNumberFormat="1" applyBorder="1"/>
    <xf numFmtId="0" fontId="0" fillId="3" borderId="20" xfId="0" applyFill="1" applyBorder="1"/>
    <xf numFmtId="9" fontId="0" fillId="5" borderId="20" xfId="3" applyFont="1" applyFill="1" applyBorder="1"/>
    <xf numFmtId="2" fontId="0" fillId="5" borderId="21" xfId="3" applyNumberFormat="1" applyFont="1" applyFill="1" applyBorder="1"/>
    <xf numFmtId="179" fontId="0" fillId="5" borderId="7" xfId="3" applyNumberFormat="1" applyFont="1" applyFill="1" applyBorder="1"/>
    <xf numFmtId="0" fontId="0" fillId="0" borderId="20" xfId="0" applyBorder="1"/>
    <xf numFmtId="0" fontId="0" fillId="2" borderId="21" xfId="0" applyFill="1" applyBorder="1"/>
    <xf numFmtId="180" fontId="0" fillId="0" borderId="21" xfId="0" applyNumberFormat="1" applyBorder="1"/>
    <xf numFmtId="180" fontId="0" fillId="0" borderId="7" xfId="0" applyNumberFormat="1" applyBorder="1"/>
    <xf numFmtId="9" fontId="0" fillId="0" borderId="0" xfId="0" applyNumberFormat="1" applyBorder="1"/>
    <xf numFmtId="2" fontId="0" fillId="0" borderId="21" xfId="3" applyNumberFormat="1" applyFont="1" applyBorder="1"/>
    <xf numFmtId="2" fontId="0" fillId="0" borderId="7" xfId="3" applyNumberFormat="1" applyFont="1" applyBorder="1"/>
    <xf numFmtId="0" fontId="2" fillId="0" borderId="0" xfId="0" applyFont="1" applyBorder="1" applyAlignment="1">
      <alignment wrapText="1"/>
    </xf>
    <xf numFmtId="58" fontId="2" fillId="0" borderId="0" xfId="2" applyNumberFormat="1" applyFont="1" applyBorder="1" applyAlignment="1">
      <alignment wrapText="1"/>
    </xf>
    <xf numFmtId="178" fontId="2" fillId="0" borderId="0" xfId="2" applyNumberFormat="1" applyFont="1" applyBorder="1" applyAlignment="1">
      <alignment wrapText="1"/>
    </xf>
    <xf numFmtId="58" fontId="0" fillId="0" borderId="0" xfId="2" applyNumberFormat="1" applyFont="1"/>
    <xf numFmtId="178" fontId="0" fillId="0" borderId="0" xfId="2" applyNumberFormat="1" applyFont="1" applyAlignment="1">
      <alignment horizontal="left" vertical="top"/>
    </xf>
    <xf numFmtId="178" fontId="4" fillId="0" borderId="0" xfId="2" applyNumberFormat="1" applyFont="1" applyBorder="1" applyAlignment="1">
      <alignment horizontal="left" vertical="top" wrapText="1"/>
    </xf>
    <xf numFmtId="178" fontId="0" fillId="0" borderId="0" xfId="2" applyNumberFormat="1" applyFont="1" applyBorder="1" applyAlignment="1">
      <alignment horizontal="left" vertical="top" wrapText="1"/>
    </xf>
    <xf numFmtId="178" fontId="2" fillId="0" borderId="0" xfId="2" applyNumberFormat="1" applyFont="1" applyFill="1" applyBorder="1" applyAlignment="1">
      <alignment wrapText="1"/>
    </xf>
    <xf numFmtId="179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04.0395210648" refreshedBy="YOUSEF" recordCount="12">
  <cacheSource type="worksheet">
    <worksheetSource ref="B1:B13" sheet="Data Set"/>
  </cacheSource>
  <cacheFields count="1">
    <cacheField name="Ticker Symbol" numFmtId="0">
      <sharedItems count="4">
        <s v="NAVI"/>
        <s v="PYPL"/>
        <s v="QRVO"/>
        <s v="WR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A8" firstHeaderRow="1" firstDataRow="1" firstDataCol="1"/>
  <pivotFields count="1">
    <pivotField axis="axisRow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E13" sqref="E13"/>
    </sheetView>
  </sheetViews>
  <sheetFormatPr defaultColWidth="9" defaultRowHeight="14.4" outlineLevelRow="7" outlineLevelCol="2"/>
  <cols>
    <col min="1" max="1" width="12.5555555555556" customWidth="1"/>
    <col min="4" max="4" width="10.7777777777778" customWidth="1"/>
  </cols>
  <sheetData>
    <row r="3" spans="1:3">
      <c r="A3" t="s">
        <v>0</v>
      </c>
      <c r="C3" s="87" t="s">
        <v>1</v>
      </c>
    </row>
    <row r="4" spans="1:3">
      <c r="A4" s="87" t="s">
        <v>1</v>
      </c>
      <c r="C4" s="87" t="s">
        <v>2</v>
      </c>
    </row>
    <row r="5" spans="1:3">
      <c r="A5" s="87" t="s">
        <v>2</v>
      </c>
      <c r="C5" s="87" t="s">
        <v>3</v>
      </c>
    </row>
    <row r="6" spans="1:3">
      <c r="A6" s="87" t="s">
        <v>3</v>
      </c>
      <c r="C6" s="87" t="s">
        <v>4</v>
      </c>
    </row>
    <row r="7" spans="1:1">
      <c r="A7" s="87" t="s">
        <v>4</v>
      </c>
    </row>
    <row r="8" spans="1:1">
      <c r="A8" s="87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K2" sqref="K2:K13"/>
    </sheetView>
  </sheetViews>
  <sheetFormatPr defaultColWidth="9" defaultRowHeight="14.4"/>
  <cols>
    <col min="2" max="2" width="14.5555555555556" customWidth="1"/>
    <col min="4" max="4" width="15.7777777777778" customWidth="1"/>
    <col min="5" max="5" width="20.2222222222222" customWidth="1"/>
    <col min="6" max="6" width="17.4444444444444" customWidth="1"/>
    <col min="7" max="7" width="24.2222222222222" customWidth="1"/>
    <col min="8" max="8" width="21.7777777777778" customWidth="1"/>
    <col min="9" max="9" width="12.6666666666667" customWidth="1"/>
    <col min="10" max="10" width="16.8888888888889" customWidth="1"/>
    <col min="11" max="11" width="12.7777777777778" customWidth="1"/>
  </cols>
  <sheetData>
    <row r="1" customHeight="1" spans="2:10">
      <c r="B1" s="77" t="s">
        <v>6</v>
      </c>
      <c r="C1" s="77" t="s">
        <v>7</v>
      </c>
      <c r="D1" s="78" t="s">
        <v>8</v>
      </c>
      <c r="E1" s="79" t="s">
        <v>9</v>
      </c>
      <c r="F1" s="79" t="s">
        <v>10</v>
      </c>
      <c r="G1" s="79" t="s">
        <v>11</v>
      </c>
      <c r="H1" s="79" t="s">
        <v>12</v>
      </c>
      <c r="I1" s="84" t="s">
        <v>13</v>
      </c>
      <c r="J1" s="84" t="s">
        <v>14</v>
      </c>
    </row>
    <row r="2" spans="1:10">
      <c r="A2">
        <v>1</v>
      </c>
      <c r="B2" t="s">
        <v>1</v>
      </c>
      <c r="C2" t="s">
        <v>15</v>
      </c>
      <c r="D2" s="80">
        <v>41639</v>
      </c>
      <c r="E2" s="81">
        <v>5015000000</v>
      </c>
      <c r="F2" s="81">
        <v>1844000000</v>
      </c>
      <c r="G2" s="81">
        <v>446000000</v>
      </c>
      <c r="H2" s="81">
        <v>104000000</v>
      </c>
      <c r="I2" s="85">
        <f>1-(F2/E2)</f>
        <v>0.632303090727817</v>
      </c>
      <c r="J2" s="86">
        <f>H2/E2</f>
        <v>0.0207377866400798</v>
      </c>
    </row>
    <row r="3" spans="1:10">
      <c r="A3">
        <v>2</v>
      </c>
      <c r="B3" t="s">
        <v>1</v>
      </c>
      <c r="C3" t="s">
        <v>16</v>
      </c>
      <c r="D3" s="80">
        <v>42004</v>
      </c>
      <c r="E3" s="81">
        <v>5115000000</v>
      </c>
      <c r="F3" s="81">
        <v>1945000000</v>
      </c>
      <c r="G3" s="81">
        <v>495000000</v>
      </c>
      <c r="H3" s="81">
        <v>122000000</v>
      </c>
      <c r="I3" s="85">
        <f t="shared" ref="I3:I13" si="0">1-(F3/E3)</f>
        <v>0.619745845552297</v>
      </c>
      <c r="J3" s="86">
        <f t="shared" ref="J3:J13" si="1">H3/E3</f>
        <v>0.0238514173998045</v>
      </c>
    </row>
    <row r="4" spans="1:10">
      <c r="A4">
        <v>3</v>
      </c>
      <c r="B4" t="s">
        <v>1</v>
      </c>
      <c r="C4" t="s">
        <v>17</v>
      </c>
      <c r="D4" s="80">
        <v>42369</v>
      </c>
      <c r="E4" s="81">
        <v>4183000000</v>
      </c>
      <c r="F4" s="81">
        <v>1479000000</v>
      </c>
      <c r="G4" s="81">
        <v>545000000</v>
      </c>
      <c r="H4" s="81">
        <v>137000000</v>
      </c>
      <c r="I4" s="85">
        <f t="shared" si="0"/>
        <v>0.646426010040641</v>
      </c>
      <c r="J4" s="86">
        <f t="shared" si="1"/>
        <v>0.0327516136743964</v>
      </c>
    </row>
    <row r="5" spans="1:10">
      <c r="A5">
        <v>4</v>
      </c>
      <c r="B5" t="s">
        <v>2</v>
      </c>
      <c r="C5" t="s">
        <v>15</v>
      </c>
      <c r="D5" s="80">
        <v>42004</v>
      </c>
      <c r="E5" s="82">
        <v>8025000000</v>
      </c>
      <c r="F5" s="82">
        <v>747000000</v>
      </c>
      <c r="G5" s="82">
        <v>5494000000</v>
      </c>
      <c r="H5" s="83">
        <v>516000000</v>
      </c>
      <c r="I5" s="85">
        <f t="shared" si="0"/>
        <v>0.906915887850467</v>
      </c>
      <c r="J5" s="86">
        <f t="shared" si="1"/>
        <v>0.0642990654205607</v>
      </c>
    </row>
    <row r="6" spans="1:10">
      <c r="A6">
        <v>5</v>
      </c>
      <c r="B6" t="s">
        <v>2</v>
      </c>
      <c r="C6" t="s">
        <v>16</v>
      </c>
      <c r="D6" s="80">
        <v>42369</v>
      </c>
      <c r="E6" s="82">
        <v>9248000000</v>
      </c>
      <c r="F6" s="82">
        <v>792000000</v>
      </c>
      <c r="G6" s="82">
        <v>6339000000</v>
      </c>
      <c r="H6" s="83">
        <v>608000000</v>
      </c>
      <c r="I6" s="85">
        <f t="shared" si="0"/>
        <v>0.914359861591695</v>
      </c>
      <c r="J6" s="86">
        <f t="shared" si="1"/>
        <v>0.0657439446366782</v>
      </c>
    </row>
    <row r="7" spans="1:10">
      <c r="A7">
        <v>6</v>
      </c>
      <c r="B7" t="s">
        <v>2</v>
      </c>
      <c r="C7" t="s">
        <v>17</v>
      </c>
      <c r="D7" s="80">
        <v>42735</v>
      </c>
      <c r="E7" s="82">
        <v>10842000000</v>
      </c>
      <c r="F7" s="82">
        <v>834000000</v>
      </c>
      <c r="G7" s="82">
        <v>7698000000</v>
      </c>
      <c r="H7" s="83">
        <v>724000000</v>
      </c>
      <c r="I7" s="85">
        <f t="shared" si="0"/>
        <v>0.923076923076923</v>
      </c>
      <c r="J7" s="86">
        <f t="shared" si="1"/>
        <v>0.0667773473528869</v>
      </c>
    </row>
    <row r="8" spans="1:10">
      <c r="A8">
        <v>7</v>
      </c>
      <c r="B8" t="s">
        <v>3</v>
      </c>
      <c r="C8" t="s">
        <v>15</v>
      </c>
      <c r="D8" s="80">
        <v>41727</v>
      </c>
      <c r="E8" s="82">
        <v>1148231000</v>
      </c>
      <c r="F8" s="82">
        <v>940573000</v>
      </c>
      <c r="G8" s="82">
        <v>180317000</v>
      </c>
      <c r="H8" s="83">
        <v>0</v>
      </c>
      <c r="I8" s="85">
        <f t="shared" si="0"/>
        <v>0.180850368958859</v>
      </c>
      <c r="J8" s="86">
        <f t="shared" si="1"/>
        <v>0</v>
      </c>
    </row>
    <row r="9" spans="1:10">
      <c r="A9">
        <v>8</v>
      </c>
      <c r="B9" t="s">
        <v>3</v>
      </c>
      <c r="C9" t="s">
        <v>16</v>
      </c>
      <c r="D9" s="80">
        <v>42091</v>
      </c>
      <c r="E9" s="82">
        <v>1710966000</v>
      </c>
      <c r="F9" s="82">
        <v>1279152000</v>
      </c>
      <c r="G9" s="82">
        <v>309348000</v>
      </c>
      <c r="H9" s="83">
        <v>0</v>
      </c>
      <c r="I9" s="85">
        <f t="shared" si="0"/>
        <v>0.252380234323768</v>
      </c>
      <c r="J9" s="86">
        <f t="shared" si="1"/>
        <v>0</v>
      </c>
    </row>
    <row r="10" spans="1:10">
      <c r="A10">
        <v>9</v>
      </c>
      <c r="B10" t="s">
        <v>3</v>
      </c>
      <c r="C10" t="s">
        <v>17</v>
      </c>
      <c r="D10" s="80">
        <v>42462</v>
      </c>
      <c r="E10" s="82">
        <v>2610726000</v>
      </c>
      <c r="F10" s="82">
        <v>2009936000</v>
      </c>
      <c r="G10" s="82">
        <v>588822000</v>
      </c>
      <c r="H10" s="83">
        <v>0</v>
      </c>
      <c r="I10" s="85">
        <f t="shared" si="0"/>
        <v>0.230123728035803</v>
      </c>
      <c r="J10" s="86">
        <f t="shared" si="1"/>
        <v>0</v>
      </c>
    </row>
    <row r="11" spans="1:10">
      <c r="A11">
        <v>10</v>
      </c>
      <c r="B11" t="s">
        <v>4</v>
      </c>
      <c r="C11" t="s">
        <v>15</v>
      </c>
      <c r="D11" s="80">
        <v>41912</v>
      </c>
      <c r="E11" s="82">
        <v>9895100000</v>
      </c>
      <c r="F11" s="82">
        <v>7961500000</v>
      </c>
      <c r="G11" s="82">
        <v>937600000</v>
      </c>
      <c r="H11" s="83">
        <v>86000000</v>
      </c>
      <c r="I11" s="85">
        <f t="shared" si="0"/>
        <v>0.19540984931936</v>
      </c>
      <c r="J11" s="86">
        <f t="shared" si="1"/>
        <v>0.00869117037725743</v>
      </c>
    </row>
    <row r="12" spans="1:10">
      <c r="A12">
        <v>11</v>
      </c>
      <c r="B12" t="s">
        <v>4</v>
      </c>
      <c r="C12" t="s">
        <v>16</v>
      </c>
      <c r="D12" s="80">
        <v>42277</v>
      </c>
      <c r="E12" s="82">
        <v>11124800000</v>
      </c>
      <c r="F12" s="82">
        <v>8986500000</v>
      </c>
      <c r="G12" s="82">
        <v>1026100000</v>
      </c>
      <c r="H12" s="83">
        <v>118900000</v>
      </c>
      <c r="I12" s="85">
        <f t="shared" si="0"/>
        <v>0.19221019703725</v>
      </c>
      <c r="J12" s="86">
        <f t="shared" si="1"/>
        <v>0.0106878325902488</v>
      </c>
    </row>
    <row r="13" spans="1:10">
      <c r="A13">
        <v>12</v>
      </c>
      <c r="B13" t="s">
        <v>4</v>
      </c>
      <c r="C13" t="s">
        <v>17</v>
      </c>
      <c r="D13" s="80">
        <v>42643</v>
      </c>
      <c r="E13" s="82">
        <v>14171800000</v>
      </c>
      <c r="F13" s="82">
        <v>11413200000</v>
      </c>
      <c r="G13" s="82">
        <v>1750100000</v>
      </c>
      <c r="H13" s="83">
        <v>211800000</v>
      </c>
      <c r="I13" s="85">
        <f t="shared" si="0"/>
        <v>0.194654172370482</v>
      </c>
      <c r="J13" s="86">
        <f t="shared" si="1"/>
        <v>0.0149451728079708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7"/>
  <sheetViews>
    <sheetView tabSelected="1" zoomScale="120" zoomScaleNormal="120" workbookViewId="0">
      <selection activeCell="I2" sqref="I2"/>
    </sheetView>
  </sheetViews>
  <sheetFormatPr defaultColWidth="9" defaultRowHeight="14.4"/>
  <cols>
    <col min="1" max="1" width="12.4444444444444" customWidth="1"/>
    <col min="3" max="3" width="12" customWidth="1"/>
    <col min="4" max="4" width="14.2222222222222" customWidth="1"/>
    <col min="5" max="9" width="19.3333333333333" customWidth="1"/>
    <col min="10" max="10" width="14.2222222222222" hidden="1" customWidth="1"/>
  </cols>
  <sheetData>
    <row r="2" spans="1:10">
      <c r="A2" t="s">
        <v>6</v>
      </c>
      <c r="B2" s="1" t="s">
        <v>3</v>
      </c>
      <c r="J2" t="str">
        <f t="shared" ref="J2:J13" si="0">CONCATENATE(Ticker_Symbol,years)</f>
        <v>NAVIYear 1</v>
      </c>
    </row>
    <row r="3" ht="15.15" spans="10:10">
      <c r="J3" t="str">
        <f t="shared" si="0"/>
        <v>NAVIYear 2</v>
      </c>
    </row>
    <row r="4" ht="16.35" spans="2:10">
      <c r="B4" s="2" t="s">
        <v>18</v>
      </c>
      <c r="C4" s="3"/>
      <c r="D4" s="3"/>
      <c r="E4" s="3"/>
      <c r="F4" s="3"/>
      <c r="G4" s="3"/>
      <c r="H4" s="4"/>
      <c r="I4" s="61"/>
      <c r="J4" t="str">
        <f t="shared" si="0"/>
        <v>NAVIYear 3</v>
      </c>
    </row>
    <row r="5" ht="16.35" spans="2:10">
      <c r="B5" s="5"/>
      <c r="C5" s="6"/>
      <c r="D5" s="6"/>
      <c r="E5" s="7" t="s">
        <v>19</v>
      </c>
      <c r="F5" s="8"/>
      <c r="G5" s="9"/>
      <c r="H5" s="10" t="s">
        <v>20</v>
      </c>
      <c r="I5" s="32"/>
      <c r="J5" t="str">
        <f t="shared" si="0"/>
        <v>PYPLYear 1</v>
      </c>
    </row>
    <row r="6" ht="15.15" spans="2:10">
      <c r="B6" s="5"/>
      <c r="C6" s="6"/>
      <c r="D6" s="6"/>
      <c r="E6" s="11" t="s">
        <v>15</v>
      </c>
      <c r="F6" s="11" t="s">
        <v>16</v>
      </c>
      <c r="G6" s="11" t="s">
        <v>17</v>
      </c>
      <c r="H6" s="12" t="s">
        <v>21</v>
      </c>
      <c r="I6" s="62" t="s">
        <v>22</v>
      </c>
      <c r="J6" t="str">
        <f t="shared" si="0"/>
        <v>PYPLYear 2</v>
      </c>
    </row>
    <row r="7" ht="15.6" spans="2:10">
      <c r="B7" s="13" t="s">
        <v>23</v>
      </c>
      <c r="C7" s="6"/>
      <c r="D7" s="6"/>
      <c r="E7" s="14">
        <f>INDEX(Total_Revenue,MATCH($B$2&amp;E$6,data_maching,0))</f>
        <v>1148231000</v>
      </c>
      <c r="F7" s="15">
        <f>INDEX(Total_Revenue,MATCH($B$2&amp;F$6,data_maching,0))</f>
        <v>1710966000</v>
      </c>
      <c r="G7" s="16">
        <f>INDEX(Total_Revenue,MATCH($B$2&amp;G$6,data_maching,0))</f>
        <v>2610726000</v>
      </c>
      <c r="H7" s="17">
        <f ca="1">G7*(1+H18)</f>
        <v>3028442160</v>
      </c>
      <c r="I7" s="63">
        <f ca="1">H7*(1+I18)</f>
        <v>3512992905.6</v>
      </c>
      <c r="J7" t="str">
        <f t="shared" si="0"/>
        <v>PYPLYear 3</v>
      </c>
    </row>
    <row r="8" spans="2:10">
      <c r="B8" s="5" t="s">
        <v>24</v>
      </c>
      <c r="C8" s="6"/>
      <c r="D8" s="6"/>
      <c r="E8" s="14">
        <f>INDEX(Cost_of_Revenue,MATCH($B$2&amp;E$6,data_maching,0))</f>
        <v>940573000</v>
      </c>
      <c r="F8" s="15">
        <f>INDEX(Cost_of_Revenue,MATCH($B$2&amp;F$6,data_maching,0))</f>
        <v>1279152000</v>
      </c>
      <c r="G8" s="16">
        <f>INDEX(Cost_of_Revenue,MATCH($B$2&amp;G$6,data_maching,0))</f>
        <v>2009936000</v>
      </c>
      <c r="H8" s="5"/>
      <c r="I8" s="64"/>
      <c r="J8" t="str">
        <f t="shared" si="0"/>
        <v>QRVOYear 1</v>
      </c>
    </row>
    <row r="9" ht="15.6" spans="2:10">
      <c r="B9" s="13" t="s">
        <v>25</v>
      </c>
      <c r="C9" s="6"/>
      <c r="D9" s="6"/>
      <c r="E9" s="18">
        <f>E7-E8</f>
        <v>207658000</v>
      </c>
      <c r="F9" s="19">
        <f t="shared" ref="F9:G9" si="1">F7-F8</f>
        <v>431814000</v>
      </c>
      <c r="G9" s="20">
        <f t="shared" si="1"/>
        <v>600790000</v>
      </c>
      <c r="H9" s="17">
        <f ca="1">H7*H19</f>
        <v>2816451208.8</v>
      </c>
      <c r="I9" s="63">
        <f ca="1">I7*I19</f>
        <v>3267083402.208</v>
      </c>
      <c r="J9" t="str">
        <f t="shared" si="0"/>
        <v>QRVOYear 2</v>
      </c>
    </row>
    <row r="10" spans="2:10">
      <c r="B10" s="5" t="s">
        <v>26</v>
      </c>
      <c r="C10" s="6"/>
      <c r="D10" s="6"/>
      <c r="E10" s="14">
        <f>INDEX(Sales_General_and_Admin,MATCH($B$2&amp;E$6,data_maching,0))</f>
        <v>180317000</v>
      </c>
      <c r="F10" s="15">
        <f>INDEX(Sales_General_and_Admin,MATCH($B$2&amp;F$6,data_maching,0))</f>
        <v>309348000</v>
      </c>
      <c r="G10" s="16">
        <f>INDEX(Sales_General_and_Admin,MATCH($B$2&amp;G$6,data_maching,0))</f>
        <v>588822000</v>
      </c>
      <c r="H10" s="5"/>
      <c r="I10" s="64"/>
      <c r="J10" t="str">
        <f t="shared" si="0"/>
        <v>QRVOYear 3</v>
      </c>
    </row>
    <row r="11" spans="2:10">
      <c r="B11" s="5" t="s">
        <v>27</v>
      </c>
      <c r="C11" s="6"/>
      <c r="D11" s="6"/>
      <c r="E11" s="14">
        <f>INDEX(Other_Operating_Items,MATCH($B$2&amp;E$6,data_maching,0))</f>
        <v>0</v>
      </c>
      <c r="F11" s="15">
        <f>INDEX(Other_Operating_Items,MATCH($B$2&amp;F$6,data_maching,0))</f>
        <v>0</v>
      </c>
      <c r="G11" s="16">
        <f>INDEX(Other_Operating_Items,MATCH($B$2&amp;G$6,data_maching,0))</f>
        <v>0</v>
      </c>
      <c r="H11" s="5"/>
      <c r="I11" s="64"/>
      <c r="J11" t="str">
        <f t="shared" si="0"/>
        <v>WRKYear 1</v>
      </c>
    </row>
    <row r="12" ht="15.6" spans="2:10">
      <c r="B12" s="21" t="s">
        <v>28</v>
      </c>
      <c r="C12" s="6"/>
      <c r="D12" s="6"/>
      <c r="E12" s="18">
        <f>SUM(E10:E11)</f>
        <v>180317000</v>
      </c>
      <c r="F12" s="19">
        <f t="shared" ref="F12:G12" si="2">SUM(F10:F11)</f>
        <v>309348000</v>
      </c>
      <c r="G12" s="20">
        <f t="shared" si="2"/>
        <v>588822000</v>
      </c>
      <c r="H12" s="5"/>
      <c r="I12" s="64"/>
      <c r="J12" t="str">
        <f t="shared" si="0"/>
        <v>WRKYear 2</v>
      </c>
    </row>
    <row r="13" ht="16.35" spans="2:10">
      <c r="B13" s="22" t="s">
        <v>29</v>
      </c>
      <c r="C13" s="23"/>
      <c r="D13" s="23"/>
      <c r="E13" s="24">
        <f>E9-E12</f>
        <v>27341000</v>
      </c>
      <c r="F13" s="25">
        <f t="shared" ref="F13:G13" si="3">F9-F12</f>
        <v>122466000</v>
      </c>
      <c r="G13" s="26">
        <f t="shared" si="3"/>
        <v>11968000</v>
      </c>
      <c r="H13" s="27">
        <f ca="1">H7*H20</f>
        <v>514835167.2</v>
      </c>
      <c r="I13" s="65">
        <f ca="1">I7*I20</f>
        <v>597208793.952</v>
      </c>
      <c r="J13" t="str">
        <f t="shared" si="0"/>
        <v>WRKYear 3</v>
      </c>
    </row>
    <row r="15" ht="15.15"/>
    <row r="16" ht="16.35" spans="2:9">
      <c r="B16" s="28" t="s">
        <v>30</v>
      </c>
      <c r="C16" s="29"/>
      <c r="D16" s="29"/>
      <c r="E16" s="29"/>
      <c r="F16" s="29"/>
      <c r="G16" s="29"/>
      <c r="H16" s="29"/>
      <c r="I16" s="29"/>
    </row>
    <row r="17" ht="16.35" spans="2:9">
      <c r="B17" s="5"/>
      <c r="C17" s="6"/>
      <c r="D17" s="6"/>
      <c r="E17" s="30"/>
      <c r="F17" s="31" t="s">
        <v>31</v>
      </c>
      <c r="G17" s="32"/>
      <c r="H17" s="33" t="s">
        <v>32</v>
      </c>
      <c r="I17" s="66"/>
    </row>
    <row r="18" spans="2:10">
      <c r="B18" s="5" t="s">
        <v>33</v>
      </c>
      <c r="C18" s="6"/>
      <c r="D18" s="6"/>
      <c r="E18" s="34"/>
      <c r="F18" s="35">
        <f>($F$7/$E$7)-1</f>
        <v>0.490088666827494</v>
      </c>
      <c r="G18" s="35">
        <f>($G$7/$F$7)-1</f>
        <v>0.525878363450823</v>
      </c>
      <c r="H18" s="36">
        <f ca="1">OFFSET($H$26,MATCH($C$22,$B$27:$B$29,0),0)</f>
        <v>0.16</v>
      </c>
      <c r="I18" s="67">
        <f ca="1">OFFSET($H$26,MATCH($C$22,$B$27:$B$29,0),0)</f>
        <v>0.16</v>
      </c>
      <c r="J18" s="35">
        <f ca="1" t="shared" ref="J18" si="4">OFFSET($H$26,MATCH($C$22,$B$27:$B$29,0),0)</f>
        <v>0.16</v>
      </c>
    </row>
    <row r="19" spans="2:9">
      <c r="B19" s="5" t="s">
        <v>34</v>
      </c>
      <c r="C19" s="6"/>
      <c r="D19" s="6"/>
      <c r="E19" s="37">
        <f>INDEX(gross_margin,MATCH($B$2&amp;E$6,data_maching,0))</f>
        <v>0.180850368958859</v>
      </c>
      <c r="F19" s="38">
        <f>INDEX(gross_margin,MATCH($B$2&amp;F$6,data_maching,0))</f>
        <v>0.252380234323768</v>
      </c>
      <c r="G19" s="38">
        <f>INDEX(gross_margin,MATCH($B$2&amp;G$6,data_maching,0))</f>
        <v>0.230123728035803</v>
      </c>
      <c r="H19" s="39">
        <f ca="1">OFFSET($H$30,MATCH($C$22,$B$31:$B$33,0),0)</f>
        <v>0.93</v>
      </c>
      <c r="I19" s="68">
        <f ca="1">OFFSET($H$30,MATCH($C$22,$B$31:$B$33,0),0)</f>
        <v>0.93</v>
      </c>
    </row>
    <row r="20" ht="15.15" spans="2:9">
      <c r="B20" s="40" t="s">
        <v>35</v>
      </c>
      <c r="C20" s="41"/>
      <c r="D20" s="41"/>
      <c r="E20" s="42">
        <f>INDEX(Operatring_margin,MATCH($B$2&amp;E$6,data_maching,0))</f>
        <v>0</v>
      </c>
      <c r="F20" s="43">
        <f>INDEX(Operatring_margin,MATCH($B$2&amp;F$6,data_maching,0))</f>
        <v>0</v>
      </c>
      <c r="G20" s="43">
        <f>INDEX(Operatring_margin,MATCH($B$2&amp;G$6,data_maching,0))</f>
        <v>0</v>
      </c>
      <c r="H20" s="44">
        <f ca="1">OFFSET($H$34,MATCH($C$22,$B$35:$B$37,0),0)</f>
        <v>0.17</v>
      </c>
      <c r="I20" s="69">
        <f ca="1">OFFSET($H$34,MATCH($C$22,$B$35:$B$37,0),0)</f>
        <v>0.17</v>
      </c>
    </row>
    <row r="21" ht="15.15"/>
    <row r="22" spans="2:9">
      <c r="B22" s="45" t="s">
        <v>36</v>
      </c>
      <c r="C22" s="46" t="s">
        <v>37</v>
      </c>
      <c r="D22" s="47"/>
      <c r="E22" s="47"/>
      <c r="F22" s="47"/>
      <c r="G22" s="47"/>
      <c r="H22" s="47"/>
      <c r="I22" s="70"/>
    </row>
    <row r="23" spans="2:9">
      <c r="B23" s="5"/>
      <c r="C23" s="6"/>
      <c r="D23" s="6"/>
      <c r="E23" s="6"/>
      <c r="F23" s="6"/>
      <c r="G23" s="6"/>
      <c r="H23" s="6"/>
      <c r="I23" s="64"/>
    </row>
    <row r="24" ht="15.6" spans="2:9">
      <c r="B24" s="48" t="s">
        <v>38</v>
      </c>
      <c r="C24" s="49"/>
      <c r="D24" s="49"/>
      <c r="E24" s="49"/>
      <c r="F24" s="49"/>
      <c r="G24" s="49"/>
      <c r="H24" s="49"/>
      <c r="I24" s="71"/>
    </row>
    <row r="25" ht="15.15" spans="2:9">
      <c r="B25" s="5"/>
      <c r="C25" s="6"/>
      <c r="D25" s="6"/>
      <c r="E25" s="6"/>
      <c r="F25" s="6"/>
      <c r="G25" s="6"/>
      <c r="H25" s="6"/>
      <c r="I25" s="64"/>
    </row>
    <row r="26" ht="15.15" spans="2:9">
      <c r="B26" s="50" t="s">
        <v>33</v>
      </c>
      <c r="C26" s="51"/>
      <c r="D26" s="47"/>
      <c r="E26" s="47"/>
      <c r="F26" s="47"/>
      <c r="G26" s="47"/>
      <c r="H26" s="47"/>
      <c r="I26" s="70"/>
    </row>
    <row r="27" spans="2:9">
      <c r="B27" s="52" t="s">
        <v>37</v>
      </c>
      <c r="C27" s="6"/>
      <c r="D27" s="6">
        <v>1</v>
      </c>
      <c r="E27" s="6"/>
      <c r="F27" s="6"/>
      <c r="G27" s="6"/>
      <c r="H27" s="53">
        <v>0.16</v>
      </c>
      <c r="I27" s="72">
        <v>0.17</v>
      </c>
    </row>
    <row r="28" spans="2:9">
      <c r="B28" s="52" t="s">
        <v>39</v>
      </c>
      <c r="C28" s="6"/>
      <c r="D28" s="6">
        <v>2</v>
      </c>
      <c r="E28" s="6"/>
      <c r="F28" s="6"/>
      <c r="G28" s="6"/>
      <c r="H28" s="53">
        <v>0.155</v>
      </c>
      <c r="I28" s="72">
        <v>0.155</v>
      </c>
    </row>
    <row r="29" ht="15.15" spans="2:10">
      <c r="B29" s="54" t="s">
        <v>40</v>
      </c>
      <c r="C29" s="41"/>
      <c r="D29" s="41">
        <v>3</v>
      </c>
      <c r="E29" s="41"/>
      <c r="F29" s="41"/>
      <c r="G29" s="41"/>
      <c r="H29" s="55">
        <v>0.14</v>
      </c>
      <c r="I29" s="73">
        <v>0.14</v>
      </c>
      <c r="J29" s="74">
        <f t="shared" ref="J29" si="5">AVERAGE($F$18,$G$18)-0.02</f>
        <v>0.487983515139158</v>
      </c>
    </row>
    <row r="30" ht="15.15" spans="2:9">
      <c r="B30" s="56" t="s">
        <v>13</v>
      </c>
      <c r="C30" s="51"/>
      <c r="D30" s="47"/>
      <c r="E30" s="47"/>
      <c r="F30" s="47"/>
      <c r="G30" s="47"/>
      <c r="H30" s="47"/>
      <c r="I30" s="70"/>
    </row>
    <row r="31" spans="2:9">
      <c r="B31" s="52" t="s">
        <v>37</v>
      </c>
      <c r="C31" s="6"/>
      <c r="D31" s="6">
        <v>1</v>
      </c>
      <c r="E31" s="6"/>
      <c r="F31" s="6"/>
      <c r="G31" s="6"/>
      <c r="H31" s="57">
        <v>0.93</v>
      </c>
      <c r="I31" s="75">
        <v>0.93</v>
      </c>
    </row>
    <row r="32" spans="2:10">
      <c r="B32" s="52" t="s">
        <v>39</v>
      </c>
      <c r="C32" s="6"/>
      <c r="D32" s="58">
        <v>2</v>
      </c>
      <c r="E32" s="6"/>
      <c r="F32" s="6"/>
      <c r="G32" s="6"/>
      <c r="H32" s="57">
        <v>0.92</v>
      </c>
      <c r="I32" s="75">
        <v>0.92</v>
      </c>
      <c r="J32" s="57">
        <f t="shared" ref="J32" si="6">AVERAGE($E$19,$F$19,$G$19)</f>
        <v>0.221118110439477</v>
      </c>
    </row>
    <row r="33" ht="15.15" spans="2:9">
      <c r="B33" s="54" t="s">
        <v>40</v>
      </c>
      <c r="C33" s="41"/>
      <c r="D33" s="59">
        <v>3</v>
      </c>
      <c r="E33" s="41"/>
      <c r="F33" s="41"/>
      <c r="G33" s="41"/>
      <c r="H33" s="60">
        <f>0.9</f>
        <v>0.9</v>
      </c>
      <c r="I33" s="76">
        <f>0.9</f>
        <v>0.9</v>
      </c>
    </row>
    <row r="34" ht="15.15" spans="2:9">
      <c r="B34" s="56" t="s">
        <v>41</v>
      </c>
      <c r="C34" s="51"/>
      <c r="D34" s="47"/>
      <c r="E34" s="47"/>
      <c r="F34" s="47"/>
      <c r="G34" s="47"/>
      <c r="H34" s="47"/>
      <c r="I34" s="70"/>
    </row>
    <row r="35" spans="2:9">
      <c r="B35" s="52" t="s">
        <v>37</v>
      </c>
      <c r="C35" s="6"/>
      <c r="D35" s="6">
        <v>1</v>
      </c>
      <c r="E35" s="6" t="s">
        <v>42</v>
      </c>
      <c r="F35" s="6"/>
      <c r="G35" s="6"/>
      <c r="H35" s="57">
        <v>0.17</v>
      </c>
      <c r="I35" s="75">
        <v>0.17</v>
      </c>
    </row>
    <row r="36" spans="2:10">
      <c r="B36" s="52" t="s">
        <v>39</v>
      </c>
      <c r="C36" s="6"/>
      <c r="D36" s="58">
        <v>2</v>
      </c>
      <c r="E36" s="6"/>
      <c r="F36" s="6"/>
      <c r="G36" s="6"/>
      <c r="H36" s="57">
        <v>0.15</v>
      </c>
      <c r="I36" s="75">
        <v>0.15</v>
      </c>
      <c r="J36" s="57">
        <v>0.15</v>
      </c>
    </row>
    <row r="37" ht="15.15" spans="2:9">
      <c r="B37" s="54" t="s">
        <v>40</v>
      </c>
      <c r="C37" s="41"/>
      <c r="D37" s="41">
        <v>3</v>
      </c>
      <c r="E37" s="41"/>
      <c r="F37" s="41"/>
      <c r="G37" s="41"/>
      <c r="H37" s="60">
        <v>0.14</v>
      </c>
      <c r="I37" s="76">
        <v>0.14</v>
      </c>
    </row>
  </sheetData>
  <mergeCells count="1">
    <mergeCell ref="E5:G5"/>
  </mergeCells>
  <dataValidations count="2">
    <dataValidation type="list" allowBlank="1" showInputMessage="1" showErrorMessage="1" sqref="B2">
      <formula1>company_list</formula1>
    </dataValidation>
    <dataValidation type="list" allowBlank="1" showInputMessage="1" showErrorMessage="1" sqref="C22">
      <formula1>"Strong case,Base case,Weak case"</formula1>
    </dataValidation>
  </dataValidations>
  <pageMargins left="0.7" right="0.7" top="0.75" bottom="0.75" header="0.3" footer="0.3"/>
  <pageSetup paperSize="1" orientation="portrait"/>
  <headerFooter/>
  <ignoredErrors>
    <ignoredError sqref="I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LIsts</vt:lpstr>
      <vt:lpstr>Data Set</vt:lpstr>
      <vt:lpstr>Data Validation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Yousef Mohammad</cp:lastModifiedBy>
  <dcterms:created xsi:type="dcterms:W3CDTF">2018-11-12T02:46:00Z</dcterms:created>
  <dcterms:modified xsi:type="dcterms:W3CDTF">2024-01-09T15:37:34Z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887031D711EC404AB55F30F826BF7BD4_12</vt:lpwstr>
  </property>
  <property fmtid="{D5CDD505-2E9C-101B-9397-08002B2CF9AE}" pid="3" name="KSOProductBuildVer">
    <vt:lpwstr>1033-12.2.0.13359</vt:lpwstr>
  </property>
</Properties>
</file>