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 titres" sheetId="1" r:id="rId1"/>
    <sheet name="3 titres" sheetId="2" r:id="rId2"/>
    <sheet name="4 tit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3" l="1"/>
  <c r="V17" i="3"/>
  <c r="T17" i="3"/>
  <c r="P21" i="3"/>
  <c r="O21" i="3"/>
  <c r="N21" i="3"/>
  <c r="Q21" i="3"/>
  <c r="O13" i="3"/>
  <c r="P13" i="3"/>
  <c r="Q13" i="3"/>
  <c r="N13" i="3"/>
  <c r="O12" i="3"/>
  <c r="P12" i="3"/>
  <c r="Q12" i="3"/>
  <c r="N12" i="3"/>
  <c r="J11" i="2"/>
  <c r="N18" i="3"/>
  <c r="Q11" i="3"/>
  <c r="O11" i="3"/>
  <c r="P11" i="3"/>
  <c r="N11" i="3"/>
  <c r="P2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H3" i="3"/>
  <c r="G3" i="3"/>
  <c r="F3" i="3"/>
  <c r="M39" i="2"/>
  <c r="M33" i="2"/>
  <c r="M26" i="2"/>
  <c r="M25" i="2"/>
  <c r="M27" i="2"/>
  <c r="M28" i="2"/>
  <c r="M29" i="2"/>
  <c r="M30" i="2"/>
  <c r="M31" i="2"/>
  <c r="M32" i="2"/>
  <c r="M34" i="2"/>
  <c r="M35" i="2"/>
  <c r="M36" i="2"/>
  <c r="M37" i="2"/>
  <c r="M38" i="2"/>
  <c r="M40" i="2"/>
  <c r="M41" i="2"/>
  <c r="M42" i="2"/>
  <c r="M43" i="2"/>
  <c r="M44" i="2"/>
  <c r="M24" i="2"/>
  <c r="H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1" i="1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I41" i="2"/>
  <c r="I42" i="2" s="1"/>
  <c r="I43" i="2" s="1"/>
  <c r="I44" i="2" s="1"/>
  <c r="I26" i="2"/>
  <c r="I27" i="2" s="1"/>
  <c r="I25" i="2"/>
  <c r="K24" i="2"/>
  <c r="J24" i="2"/>
  <c r="K19" i="2"/>
  <c r="J19" i="2"/>
  <c r="J18" i="2"/>
  <c r="O15" i="2"/>
  <c r="P15" i="2"/>
  <c r="L19" i="2"/>
  <c r="K18" i="2"/>
  <c r="J17" i="2"/>
  <c r="O14" i="2"/>
  <c r="K12" i="2"/>
  <c r="L12" i="2"/>
  <c r="J12" i="2"/>
  <c r="K11" i="2"/>
  <c r="L11" i="2"/>
  <c r="L10" i="2"/>
  <c r="K10" i="2"/>
  <c r="J10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G3" i="2"/>
  <c r="F3" i="2"/>
  <c r="E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1" i="1"/>
  <c r="G51" i="1"/>
  <c r="G47" i="1"/>
  <c r="G48" i="1" s="1"/>
  <c r="G49" i="1" s="1"/>
  <c r="G50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32" i="1"/>
  <c r="N22" i="1"/>
  <c r="M23" i="1"/>
  <c r="M22" i="1"/>
  <c r="H27" i="1"/>
  <c r="I26" i="1"/>
  <c r="I27" i="1"/>
  <c r="H26" i="1"/>
  <c r="I21" i="1"/>
  <c r="H21" i="1"/>
  <c r="I20" i="1"/>
  <c r="H20" i="1"/>
  <c r="I19" i="1"/>
  <c r="H19" i="1"/>
  <c r="E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E3" i="1"/>
  <c r="D3" i="1"/>
  <c r="I28" i="2" l="1"/>
  <c r="I29" i="2" l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H14" i="1" l="1"/>
  <c r="I13" i="1"/>
  <c r="H13" i="1"/>
  <c r="I5" i="1"/>
  <c r="L14" i="1"/>
  <c r="K13" i="1"/>
  <c r="L3" i="1"/>
  <c r="I4" i="1"/>
  <c r="H4" i="1"/>
  <c r="K14" i="1"/>
  <c r="L13" i="1" s="1"/>
  <c r="H5" i="1"/>
  <c r="H6" i="1" s="1"/>
  <c r="I6" i="1" l="1"/>
</calcChain>
</file>

<file path=xl/sharedStrings.xml><?xml version="1.0" encoding="utf-8"?>
<sst xmlns="http://schemas.openxmlformats.org/spreadsheetml/2006/main" count="108" uniqueCount="29">
  <si>
    <t xml:space="preserve">Date </t>
  </si>
  <si>
    <t>Titre 1:    NFLX</t>
  </si>
  <si>
    <t>Titre 2:    AAPL</t>
  </si>
  <si>
    <t>NFLX</t>
  </si>
  <si>
    <t>AAPL</t>
  </si>
  <si>
    <t xml:space="preserve">Moyenne </t>
  </si>
  <si>
    <t xml:space="preserve">Variance </t>
  </si>
  <si>
    <t>Ecart-type</t>
  </si>
  <si>
    <t>Correlation</t>
  </si>
  <si>
    <t>Titre 3:   AMZN</t>
  </si>
  <si>
    <t>Matrice de Covariance</t>
  </si>
  <si>
    <t>TSLA</t>
  </si>
  <si>
    <t>Matrice de Correlation</t>
  </si>
  <si>
    <t>Titre 2:   TSLA</t>
  </si>
  <si>
    <t>Rendement</t>
  </si>
  <si>
    <t>Rendement NFLX</t>
  </si>
  <si>
    <t>Rendement TSLA</t>
  </si>
  <si>
    <t>Moyenne</t>
  </si>
  <si>
    <t>Variance</t>
  </si>
  <si>
    <t xml:space="preserve">Analyse du rendement hebdomadaire: </t>
  </si>
  <si>
    <t xml:space="preserve">Portion </t>
  </si>
  <si>
    <t>Sigma</t>
  </si>
  <si>
    <t>Rendement AMZN</t>
  </si>
  <si>
    <t>AMZN</t>
  </si>
  <si>
    <t>Portion 1</t>
  </si>
  <si>
    <t>Portion 2</t>
  </si>
  <si>
    <t>Portion 3</t>
  </si>
  <si>
    <t>Rendement AAPL</t>
  </si>
  <si>
    <t>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</si>
</sst>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10" fontId="0" fillId="0" borderId="0" xfId="0" applyNumberFormat="1"/>
    <xf numFmtId="0" fontId="1" fillId="0" borderId="0" xfId="0" applyFont="1" applyFill="1" applyAlignment="1">
      <alignment horizontal="center" vertical="center"/>
    </xf>
    <xf numFmtId="0" fontId="2" fillId="2" borderId="0" xfId="0" applyFont="1" applyFill="1"/>
    <xf numFmtId="10" fontId="1" fillId="4" borderId="0" xfId="0" applyNumberFormat="1" applyFont="1" applyFill="1"/>
    <xf numFmtId="0" fontId="2" fillId="4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Frontiere effective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titres'!$I$31:$I$51</c:f>
              <c:numCache>
                <c:formatCode>0.00%</c:formatCode>
                <c:ptCount val="21"/>
                <c:pt idx="0">
                  <c:v>8.1759675534756188E-2</c:v>
                </c:pt>
                <c:pt idx="1">
                  <c:v>7.8088864704471642E-2</c:v>
                </c:pt>
                <c:pt idx="2">
                  <c:v>7.4528817866828925E-2</c:v>
                </c:pt>
                <c:pt idx="3">
                  <c:v>7.1096176049979323E-2</c:v>
                </c:pt>
                <c:pt idx="4">
                  <c:v>6.7810290220152891E-2</c:v>
                </c:pt>
                <c:pt idx="5">
                  <c:v>6.4693526144909461E-2</c:v>
                </c:pt>
                <c:pt idx="6">
                  <c:v>6.1771488932126438E-2</c:v>
                </c:pt>
                <c:pt idx="7">
                  <c:v>5.9073082019059815E-2</c:v>
                </c:pt>
                <c:pt idx="8">
                  <c:v>5.6630282076626903E-2</c:v>
                </c:pt>
                <c:pt idx="9">
                  <c:v>5.4477484628377489E-2</c:v>
                </c:pt>
                <c:pt idx="10">
                  <c:v>5.2650275111350502E-2</c:v>
                </c:pt>
                <c:pt idx="11">
                  <c:v>5.1183535064273318E-2</c:v>
                </c:pt>
                <c:pt idx="12">
                  <c:v>5.0108928431563095E-2</c:v>
                </c:pt>
                <c:pt idx="13">
                  <c:v>4.9452025337212845E-2</c:v>
                </c:pt>
                <c:pt idx="14">
                  <c:v>4.9229549722236789E-2</c:v>
                </c:pt>
                <c:pt idx="15">
                  <c:v>4.9447365716133354E-2</c:v>
                </c:pt>
                <c:pt idx="16">
                  <c:v>5.0099730949226755E-2</c:v>
                </c:pt>
                <c:pt idx="17">
                  <c:v>5.117002795205209E-2</c:v>
                </c:pt>
                <c:pt idx="18">
                  <c:v>5.2632766738522192E-2</c:v>
                </c:pt>
                <c:pt idx="19">
                  <c:v>5.4456332625311805E-2</c:v>
                </c:pt>
                <c:pt idx="20">
                  <c:v>5.6605864059782018E-2</c:v>
                </c:pt>
              </c:numCache>
            </c:numRef>
          </c:xVal>
          <c:yVal>
            <c:numRef>
              <c:f>'2 titres'!$H$31:$H$51</c:f>
              <c:numCache>
                <c:formatCode>0.00%</c:formatCode>
                <c:ptCount val="21"/>
                <c:pt idx="0">
                  <c:v>-5.4392486610334899E-3</c:v>
                </c:pt>
                <c:pt idx="1">
                  <c:v>-5.1343258166857237E-3</c:v>
                </c:pt>
                <c:pt idx="2">
                  <c:v>-4.8294029723379584E-3</c:v>
                </c:pt>
                <c:pt idx="3">
                  <c:v>-4.5244801279901931E-3</c:v>
                </c:pt>
                <c:pt idx="4">
                  <c:v>-4.2195572836424269E-3</c:v>
                </c:pt>
                <c:pt idx="5">
                  <c:v>-3.9146344392946616E-3</c:v>
                </c:pt>
                <c:pt idx="6">
                  <c:v>-3.6097115949468954E-3</c:v>
                </c:pt>
                <c:pt idx="7">
                  <c:v>-3.3047887505991301E-3</c:v>
                </c:pt>
                <c:pt idx="8">
                  <c:v>-2.9998659062513647E-3</c:v>
                </c:pt>
                <c:pt idx="9">
                  <c:v>-2.6949430619035986E-3</c:v>
                </c:pt>
                <c:pt idx="10">
                  <c:v>-2.3900202175558324E-3</c:v>
                </c:pt>
                <c:pt idx="11">
                  <c:v>-2.085097373208067E-3</c:v>
                </c:pt>
                <c:pt idx="12">
                  <c:v>-1.7801745288603009E-3</c:v>
                </c:pt>
                <c:pt idx="13">
                  <c:v>-1.4752516845125351E-3</c:v>
                </c:pt>
                <c:pt idx="14">
                  <c:v>-1.1703288401647691E-3</c:v>
                </c:pt>
                <c:pt idx="15">
                  <c:v>-8.6540599581700316E-4</c:v>
                </c:pt>
                <c:pt idx="16">
                  <c:v>-5.6048315146923708E-4</c:v>
                </c:pt>
                <c:pt idx="17">
                  <c:v>-2.5556030712147121E-4</c:v>
                </c:pt>
                <c:pt idx="18">
                  <c:v>4.9362537226294869E-5</c:v>
                </c:pt>
                <c:pt idx="19">
                  <c:v>3.5428538157406095E-4</c:v>
                </c:pt>
                <c:pt idx="20">
                  <c:v>6.5920822592182616E-4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C-4EA0-8BF8-2D075F22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72351"/>
        <c:axId val="1922868607"/>
      </c:scatterChart>
      <c:valAx>
        <c:axId val="19228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868607"/>
        <c:crosses val="autoZero"/>
        <c:crossBetween val="midCat"/>
      </c:valAx>
      <c:valAx>
        <c:axId val="19228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8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0229002624671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Frontiere effective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titres'!$M$24:$M$44</c:f>
              <c:numCache>
                <c:formatCode>0.00%</c:formatCode>
                <c:ptCount val="21"/>
                <c:pt idx="0">
                  <c:v>4.3061153352234899E-2</c:v>
                </c:pt>
                <c:pt idx="1">
                  <c:v>4.2370537262013036E-2</c:v>
                </c:pt>
                <c:pt idx="2">
                  <c:v>4.1827951947768713E-2</c:v>
                </c:pt>
                <c:pt idx="3">
                  <c:v>4.1439212550968302E-2</c:v>
                </c:pt>
                <c:pt idx="4">
                  <c:v>4.1208673188663551E-2</c:v>
                </c:pt>
                <c:pt idx="5">
                  <c:v>4.1138993564768876E-2</c:v>
                </c:pt>
                <c:pt idx="6">
                  <c:v>4.123098923747015E-2</c:v>
                </c:pt>
                <c:pt idx="7">
                  <c:v>4.1483584607708783E-2</c:v>
                </c:pt>
                <c:pt idx="8">
                  <c:v>4.1893874811668522E-2</c:v>
                </c:pt>
                <c:pt idx="9">
                  <c:v>4.2457288396609165E-2</c:v>
                </c:pt>
                <c:pt idx="10">
                  <c:v>4.3167830217376003E-2</c:v>
                </c:pt>
                <c:pt idx="11">
                  <c:v>4.4018376046667446E-2</c:v>
                </c:pt>
                <c:pt idx="12">
                  <c:v>4.5000988103837458E-2</c:v>
                </c:pt>
                <c:pt idx="13">
                  <c:v>4.6107223591145476E-2</c:v>
                </c:pt>
                <c:pt idx="14">
                  <c:v>4.7328414728071255E-2</c:v>
                </c:pt>
                <c:pt idx="15">
                  <c:v>4.8655906635135367E-2</c:v>
                </c:pt>
                <c:pt idx="16">
                  <c:v>5.0081246956600191E-2</c:v>
                </c:pt>
                <c:pt idx="17">
                  <c:v>5.1596327189008431E-2</c:v>
                </c:pt>
                <c:pt idx="18">
                  <c:v>5.3193479849401773E-2</c:v>
                </c:pt>
                <c:pt idx="19">
                  <c:v>5.4865537945129841E-2</c:v>
                </c:pt>
                <c:pt idx="20">
                  <c:v>5.6605864059782018E-2</c:v>
                </c:pt>
              </c:numCache>
            </c:numRef>
          </c:xVal>
          <c:yVal>
            <c:numRef>
              <c:f>'3 titres'!$L$24:$L$44</c:f>
              <c:numCache>
                <c:formatCode>0.00%</c:formatCode>
                <c:ptCount val="21"/>
                <c:pt idx="0">
                  <c:v>-7.2088292956376402E-4</c:v>
                </c:pt>
                <c:pt idx="1">
                  <c:v>-6.5187837178948488E-4</c:v>
                </c:pt>
                <c:pt idx="2">
                  <c:v>-5.8287381401520531E-4</c:v>
                </c:pt>
                <c:pt idx="3">
                  <c:v>-5.1386925624092596E-4</c:v>
                </c:pt>
                <c:pt idx="4">
                  <c:v>-4.4486469846664661E-4</c:v>
                </c:pt>
                <c:pt idx="5">
                  <c:v>-3.7586014069236704E-4</c:v>
                </c:pt>
                <c:pt idx="6">
                  <c:v>-3.0685558291808726E-4</c:v>
                </c:pt>
                <c:pt idx="7">
                  <c:v>-2.3785102514380801E-4</c:v>
                </c:pt>
                <c:pt idx="8">
                  <c:v>-1.6884646736952866E-4</c:v>
                </c:pt>
                <c:pt idx="9">
                  <c:v>-9.9841909595249309E-5</c:v>
                </c:pt>
                <c:pt idx="10">
                  <c:v>-3.0837351820969632E-5</c:v>
                </c:pt>
                <c:pt idx="11">
                  <c:v>3.8167205953309503E-5</c:v>
                </c:pt>
                <c:pt idx="12">
                  <c:v>1.0717176372758907E-4</c:v>
                </c:pt>
                <c:pt idx="13">
                  <c:v>1.761763215018688E-4</c:v>
                </c:pt>
                <c:pt idx="14">
                  <c:v>2.4518087927614821E-4</c:v>
                </c:pt>
                <c:pt idx="15">
                  <c:v>3.1418543705042772E-4</c:v>
                </c:pt>
                <c:pt idx="16">
                  <c:v>3.8318999482470724E-4</c:v>
                </c:pt>
                <c:pt idx="17">
                  <c:v>4.521945525989867E-4</c:v>
                </c:pt>
                <c:pt idx="18">
                  <c:v>5.2119911037326627E-4</c:v>
                </c:pt>
                <c:pt idx="19">
                  <c:v>5.9020366814754584E-4</c:v>
                </c:pt>
                <c:pt idx="20">
                  <c:v>6.5920822592182497E-4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0-41C5-8E79-D55F4B78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71103"/>
        <c:axId val="1922871519"/>
      </c:scatterChart>
      <c:valAx>
        <c:axId val="19228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871519"/>
        <c:crosses val="autoZero"/>
        <c:crossBetween val="midCat"/>
      </c:valAx>
      <c:valAx>
        <c:axId val="19228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87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30</xdr:row>
      <xdr:rowOff>0</xdr:rowOff>
    </xdr:from>
    <xdr:to>
      <xdr:col>15</xdr:col>
      <xdr:colOff>409575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25</xdr:row>
      <xdr:rowOff>114300</xdr:rowOff>
    </xdr:from>
    <xdr:to>
      <xdr:col>20</xdr:col>
      <xdr:colOff>428625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3" workbookViewId="0">
      <selection sqref="A1:E54"/>
    </sheetView>
  </sheetViews>
  <sheetFormatPr defaultRowHeight="15" x14ac:dyDescent="0.25"/>
  <cols>
    <col min="1" max="1" width="13.28515625" customWidth="1"/>
    <col min="2" max="2" width="16.7109375" customWidth="1"/>
    <col min="3" max="3" width="15.7109375" customWidth="1"/>
    <col min="4" max="4" width="17.5703125" customWidth="1"/>
    <col min="5" max="5" width="16.7109375" customWidth="1"/>
    <col min="6" max="6" width="17.42578125" customWidth="1"/>
    <col min="7" max="7" width="10.5703125" customWidth="1"/>
    <col min="8" max="8" width="12.28515625" customWidth="1"/>
    <col min="11" max="11" width="11.5703125" customWidth="1"/>
    <col min="12" max="12" width="12.42578125" customWidth="1"/>
    <col min="14" max="14" width="13.5703125" customWidth="1"/>
  </cols>
  <sheetData>
    <row r="1" spans="1:12" ht="21" customHeight="1" x14ac:dyDescent="0.25">
      <c r="A1" s="4" t="s">
        <v>0</v>
      </c>
      <c r="B1" s="4" t="s">
        <v>1</v>
      </c>
      <c r="C1" s="4" t="s">
        <v>13</v>
      </c>
      <c r="D1" s="4" t="s">
        <v>15</v>
      </c>
      <c r="E1" s="4" t="s">
        <v>16</v>
      </c>
      <c r="F1" s="10"/>
    </row>
    <row r="2" spans="1:12" x14ac:dyDescent="0.25">
      <c r="A2" s="1">
        <v>43248</v>
      </c>
      <c r="B2">
        <v>359.92999300000002</v>
      </c>
      <c r="C2">
        <v>291.82000699999998</v>
      </c>
    </row>
    <row r="3" spans="1:12" x14ac:dyDescent="0.25">
      <c r="A3" s="1">
        <v>43255</v>
      </c>
      <c r="B3">
        <v>360.57000699999998</v>
      </c>
      <c r="C3">
        <v>317.66000400000001</v>
      </c>
      <c r="D3" s="9">
        <f>(B3/B2)-1</f>
        <v>1.7781624550525787E-3</v>
      </c>
      <c r="E3" s="9">
        <f>(C3/C2)-1</f>
        <v>8.8547722500740056E-2</v>
      </c>
      <c r="G3" s="5"/>
      <c r="H3" s="6" t="s">
        <v>3</v>
      </c>
      <c r="I3" s="6" t="s">
        <v>11</v>
      </c>
      <c r="K3" s="8" t="s">
        <v>8</v>
      </c>
      <c r="L3" s="8">
        <f>CORREL(B2:B54,C2:C54)</f>
        <v>-0.36076594016917896</v>
      </c>
    </row>
    <row r="4" spans="1:12" x14ac:dyDescent="0.25">
      <c r="A4" s="1">
        <v>43262</v>
      </c>
      <c r="B4">
        <v>391.98001099999999</v>
      </c>
      <c r="C4">
        <v>358.17001299999998</v>
      </c>
      <c r="D4" s="9">
        <f t="shared" ref="D4:D54" si="0">(B4/B3)-1</f>
        <v>8.7112081954171083E-2</v>
      </c>
      <c r="E4" s="9">
        <f t="shared" ref="E4:E54" si="1">(C4/C3)-1</f>
        <v>0.12752631269248482</v>
      </c>
      <c r="G4" s="6" t="s">
        <v>5</v>
      </c>
      <c r="H4" s="8">
        <f>AVERAGE(B2:B54)</f>
        <v>342.89226458490583</v>
      </c>
      <c r="I4" s="8">
        <f>AVERAGE(C2:C54)</f>
        <v>299.45717060377359</v>
      </c>
    </row>
    <row r="5" spans="1:12" x14ac:dyDescent="0.25">
      <c r="A5" s="1">
        <v>43269</v>
      </c>
      <c r="B5">
        <v>411.08999599999999</v>
      </c>
      <c r="C5">
        <v>333.63000499999998</v>
      </c>
      <c r="D5" s="9">
        <f t="shared" si="0"/>
        <v>4.8752447736422955E-2</v>
      </c>
      <c r="E5" s="9">
        <f t="shared" si="1"/>
        <v>-6.8514970849890777E-2</v>
      </c>
      <c r="G5" s="6" t="s">
        <v>6</v>
      </c>
      <c r="H5" s="8">
        <f>_xlfn.VAR.P(B2:B54)</f>
        <v>1434.0225150708882</v>
      </c>
      <c r="I5" s="8">
        <f>_xlfn.VAR.P(C2:C54)</f>
        <v>1743.8713349734667</v>
      </c>
    </row>
    <row r="6" spans="1:12" x14ac:dyDescent="0.25">
      <c r="A6" s="1">
        <v>43276</v>
      </c>
      <c r="B6">
        <v>391.42999300000002</v>
      </c>
      <c r="C6">
        <v>342.95001200000002</v>
      </c>
      <c r="D6" s="9">
        <f t="shared" si="0"/>
        <v>-4.7824085215637191E-2</v>
      </c>
      <c r="E6" s="9">
        <f t="shared" si="1"/>
        <v>2.793515829009463E-2</v>
      </c>
      <c r="G6" s="6" t="s">
        <v>7</v>
      </c>
      <c r="H6" s="8">
        <f>SQRT(H5)</f>
        <v>37.868489738447295</v>
      </c>
      <c r="I6" s="8">
        <f>SQRT(I5)</f>
        <v>41.759685522923505</v>
      </c>
    </row>
    <row r="7" spans="1:12" x14ac:dyDescent="0.25">
      <c r="A7" s="1">
        <v>43283</v>
      </c>
      <c r="B7">
        <v>408.25</v>
      </c>
      <c r="C7">
        <v>308.89999399999999</v>
      </c>
      <c r="D7" s="9">
        <f t="shared" si="0"/>
        <v>4.2970664744129472E-2</v>
      </c>
      <c r="E7" s="9">
        <f t="shared" si="1"/>
        <v>-9.92856591589798E-2</v>
      </c>
    </row>
    <row r="8" spans="1:12" x14ac:dyDescent="0.25">
      <c r="A8" s="1">
        <v>43290</v>
      </c>
      <c r="B8">
        <v>395.79998799999998</v>
      </c>
      <c r="C8">
        <v>318.86999500000002</v>
      </c>
      <c r="D8" s="9">
        <f t="shared" si="0"/>
        <v>-3.0496048989589797E-2</v>
      </c>
      <c r="E8" s="9">
        <f t="shared" si="1"/>
        <v>3.2275821280851158E-2</v>
      </c>
    </row>
    <row r="9" spans="1:12" x14ac:dyDescent="0.25">
      <c r="A9" s="1">
        <v>43297</v>
      </c>
      <c r="B9">
        <v>361.04998799999998</v>
      </c>
      <c r="C9">
        <v>313.57998700000002</v>
      </c>
      <c r="D9" s="9">
        <f t="shared" si="0"/>
        <v>-8.7796869766453844E-2</v>
      </c>
      <c r="E9" s="9">
        <f t="shared" si="1"/>
        <v>-1.658985819597103E-2</v>
      </c>
    </row>
    <row r="10" spans="1:12" x14ac:dyDescent="0.25">
      <c r="A10" s="1">
        <v>43304</v>
      </c>
      <c r="B10">
        <v>355.209991</v>
      </c>
      <c r="C10">
        <v>297.17999300000002</v>
      </c>
      <c r="D10" s="9">
        <f t="shared" si="0"/>
        <v>-1.6175037236118017E-2</v>
      </c>
      <c r="E10" s="9">
        <f t="shared" si="1"/>
        <v>-5.2299236813221683E-2</v>
      </c>
    </row>
    <row r="11" spans="1:12" x14ac:dyDescent="0.25">
      <c r="A11" s="1">
        <v>43311</v>
      </c>
      <c r="B11">
        <v>343.08999599999999</v>
      </c>
      <c r="C11">
        <v>348.17001299999998</v>
      </c>
      <c r="D11" s="9">
        <f t="shared" si="0"/>
        <v>-3.4120647805765181E-2</v>
      </c>
      <c r="E11" s="9">
        <f t="shared" si="1"/>
        <v>0.17157958543999285</v>
      </c>
      <c r="G11" s="8" t="s">
        <v>12</v>
      </c>
      <c r="H11" s="8"/>
      <c r="I11" s="7"/>
      <c r="J11" s="8" t="s">
        <v>10</v>
      </c>
      <c r="K11" s="8"/>
      <c r="L11" s="7"/>
    </row>
    <row r="12" spans="1:12" x14ac:dyDescent="0.25">
      <c r="A12" s="1">
        <v>43318</v>
      </c>
      <c r="B12">
        <v>345.86999500000002</v>
      </c>
      <c r="C12">
        <v>355.48998999999998</v>
      </c>
      <c r="D12" s="9">
        <f t="shared" si="0"/>
        <v>8.1028273409640139E-3</v>
      </c>
      <c r="E12" s="9">
        <f t="shared" si="1"/>
        <v>2.1024145465393662E-2</v>
      </c>
      <c r="H12" s="6" t="s">
        <v>3</v>
      </c>
      <c r="I12" s="6" t="s">
        <v>11</v>
      </c>
      <c r="K12" s="6" t="s">
        <v>3</v>
      </c>
      <c r="L12" s="6" t="s">
        <v>11</v>
      </c>
    </row>
    <row r="13" spans="1:12" x14ac:dyDescent="0.25">
      <c r="A13" s="1">
        <v>43325</v>
      </c>
      <c r="B13">
        <v>316.77999899999998</v>
      </c>
      <c r="C13">
        <v>305.5</v>
      </c>
      <c r="D13" s="9">
        <f t="shared" si="0"/>
        <v>-8.4106734959764395E-2</v>
      </c>
      <c r="E13" s="9">
        <f t="shared" si="1"/>
        <v>-0.14062277815473789</v>
      </c>
      <c r="G13" s="6" t="s">
        <v>3</v>
      </c>
      <c r="H13" s="8">
        <f>CORREL(B2:B54,B2:B54)</f>
        <v>1.0000000000000002</v>
      </c>
      <c r="I13" s="8">
        <f>CORREL(B2:B54,C2:C54)</f>
        <v>-0.36076594016917896</v>
      </c>
      <c r="J13" s="6" t="s">
        <v>3</v>
      </c>
      <c r="K13" s="8">
        <f>H5</f>
        <v>1434.0225150708882</v>
      </c>
      <c r="L13" s="8">
        <f>K14</f>
        <v>-570.50667974558985</v>
      </c>
    </row>
    <row r="14" spans="1:12" x14ac:dyDescent="0.25">
      <c r="A14" s="1">
        <v>43332</v>
      </c>
      <c r="B14">
        <v>358.82000699999998</v>
      </c>
      <c r="C14">
        <v>322.82000699999998</v>
      </c>
      <c r="D14" s="9">
        <f t="shared" si="0"/>
        <v>0.13271042405679156</v>
      </c>
      <c r="E14" s="9">
        <f t="shared" si="1"/>
        <v>5.6693967266775669E-2</v>
      </c>
      <c r="G14" s="6" t="s">
        <v>11</v>
      </c>
      <c r="H14" s="8">
        <f>I13</f>
        <v>-0.36076594016917896</v>
      </c>
      <c r="I14" s="8">
        <v>1</v>
      </c>
      <c r="J14" s="6" t="s">
        <v>11</v>
      </c>
      <c r="K14" s="8">
        <f>_xlfn.COVARIANCE.P(B2:B54,C2:C54)</f>
        <v>-570.50667974558985</v>
      </c>
      <c r="L14" s="8">
        <f>I5</f>
        <v>1743.8713349734667</v>
      </c>
    </row>
    <row r="15" spans="1:12" x14ac:dyDescent="0.25">
      <c r="A15" s="1">
        <v>43339</v>
      </c>
      <c r="B15">
        <v>367.67999300000002</v>
      </c>
      <c r="C15">
        <v>301.66000400000001</v>
      </c>
      <c r="D15" s="9">
        <f t="shared" si="0"/>
        <v>2.4692006652795362E-2</v>
      </c>
      <c r="E15" s="9">
        <f t="shared" si="1"/>
        <v>-6.5547371727799897E-2</v>
      </c>
    </row>
    <row r="16" spans="1:12" x14ac:dyDescent="0.25">
      <c r="A16" s="1">
        <v>43346</v>
      </c>
      <c r="B16">
        <v>348.67999300000002</v>
      </c>
      <c r="C16">
        <v>263.23998999999998</v>
      </c>
      <c r="D16" s="9">
        <f t="shared" si="0"/>
        <v>-5.1675370870669091E-2</v>
      </c>
      <c r="E16" s="9">
        <f t="shared" si="1"/>
        <v>-0.12736197537145177</v>
      </c>
    </row>
    <row r="17" spans="1:14" ht="15.75" x14ac:dyDescent="0.25">
      <c r="A17" s="1">
        <v>43353</v>
      </c>
      <c r="B17">
        <v>364.55999800000001</v>
      </c>
      <c r="C17">
        <v>295.20001200000002</v>
      </c>
      <c r="D17" s="9">
        <f t="shared" si="0"/>
        <v>4.5543206719061757E-2</v>
      </c>
      <c r="E17" s="9">
        <f t="shared" si="1"/>
        <v>0.12141020822862081</v>
      </c>
      <c r="G17" s="11" t="s">
        <v>19</v>
      </c>
      <c r="H17" s="11"/>
      <c r="I17" s="11"/>
      <c r="J17" s="2"/>
    </row>
    <row r="18" spans="1:14" x14ac:dyDescent="0.25">
      <c r="A18" s="1">
        <v>43360</v>
      </c>
      <c r="B18">
        <v>361.19000199999999</v>
      </c>
      <c r="C18">
        <v>299.10000600000001</v>
      </c>
      <c r="D18" s="9">
        <f t="shared" si="0"/>
        <v>-9.2440092673031771E-3</v>
      </c>
      <c r="E18" s="9">
        <f t="shared" si="1"/>
        <v>1.3211361251570741E-2</v>
      </c>
      <c r="G18" s="8"/>
      <c r="H18" s="8" t="s">
        <v>3</v>
      </c>
      <c r="I18" s="8" t="s">
        <v>11</v>
      </c>
    </row>
    <row r="19" spans="1:14" x14ac:dyDescent="0.25">
      <c r="A19" s="1">
        <v>43367</v>
      </c>
      <c r="B19">
        <v>374.13000499999998</v>
      </c>
      <c r="C19">
        <v>264.76998900000001</v>
      </c>
      <c r="D19" s="9">
        <f t="shared" si="0"/>
        <v>3.5826027653999004E-2</v>
      </c>
      <c r="E19" s="9">
        <f t="shared" si="1"/>
        <v>-0.11477772086704674</v>
      </c>
      <c r="G19" s="8" t="s">
        <v>17</v>
      </c>
      <c r="H19" s="12">
        <f>AVERAGE(D3:D54)</f>
        <v>6.5920822592182486E-4</v>
      </c>
      <c r="I19" s="12">
        <f>AVERAGE(E3:E54)</f>
        <v>-5.4392486610334899E-3</v>
      </c>
    </row>
    <row r="20" spans="1:14" x14ac:dyDescent="0.25">
      <c r="A20" s="1">
        <v>43374</v>
      </c>
      <c r="B20">
        <v>351.35000600000001</v>
      </c>
      <c r="C20">
        <v>261.95001200000002</v>
      </c>
      <c r="D20" s="9">
        <f t="shared" si="0"/>
        <v>-6.0887923169915203E-2</v>
      </c>
      <c r="E20" s="9">
        <f t="shared" si="1"/>
        <v>-1.0650667058795693E-2</v>
      </c>
      <c r="G20" s="8" t="s">
        <v>18</v>
      </c>
      <c r="H20" s="12">
        <f>_xlfn.VAR.P(D3:D54)</f>
        <v>3.2042238459545204E-3</v>
      </c>
      <c r="I20" s="12">
        <f>_xlfn.VAR.P(E3:E54)</f>
        <v>6.6846445435486098E-3</v>
      </c>
      <c r="L20" s="3" t="s">
        <v>12</v>
      </c>
      <c r="M20" s="3"/>
      <c r="N20" s="2"/>
    </row>
    <row r="21" spans="1:14" x14ac:dyDescent="0.25">
      <c r="A21" s="1">
        <v>43381</v>
      </c>
      <c r="B21">
        <v>339.55999800000001</v>
      </c>
      <c r="C21">
        <v>258.77999899999998</v>
      </c>
      <c r="D21" s="9">
        <f t="shared" si="0"/>
        <v>-3.3556305105058137E-2</v>
      </c>
      <c r="E21" s="9">
        <f t="shared" si="1"/>
        <v>-1.2101595169997648E-2</v>
      </c>
      <c r="G21" s="8" t="s">
        <v>7</v>
      </c>
      <c r="H21" s="12">
        <f>_xlfn.STDEV.P(D3:D54)</f>
        <v>5.6605864059782005E-2</v>
      </c>
      <c r="I21" s="12">
        <f>_xlfn.STDEV.P(E3:E54)</f>
        <v>8.1759675534756188E-2</v>
      </c>
      <c r="L21" s="7"/>
      <c r="M21" s="8" t="s">
        <v>3</v>
      </c>
      <c r="N21" s="8" t="s">
        <v>11</v>
      </c>
    </row>
    <row r="22" spans="1:14" x14ac:dyDescent="0.25">
      <c r="A22" s="1">
        <v>43388</v>
      </c>
      <c r="B22">
        <v>332.67001299999998</v>
      </c>
      <c r="C22">
        <v>260</v>
      </c>
      <c r="D22" s="9">
        <f t="shared" si="0"/>
        <v>-2.0290920722646599E-2</v>
      </c>
      <c r="E22" s="9">
        <f t="shared" si="1"/>
        <v>4.7144331274227014E-3</v>
      </c>
      <c r="L22" s="8" t="s">
        <v>3</v>
      </c>
      <c r="M22" s="8">
        <f>CORREL(D3:D54,D3:D54)</f>
        <v>1.0000000000000002</v>
      </c>
      <c r="N22" s="12">
        <f>M23</f>
        <v>0.12957190073285266</v>
      </c>
    </row>
    <row r="23" spans="1:14" x14ac:dyDescent="0.25">
      <c r="A23" s="1">
        <v>43395</v>
      </c>
      <c r="B23">
        <v>299.82998700000002</v>
      </c>
      <c r="C23">
        <v>330.89999399999999</v>
      </c>
      <c r="D23" s="9">
        <f t="shared" si="0"/>
        <v>-9.8716520024905163E-2</v>
      </c>
      <c r="E23" s="9">
        <f t="shared" si="1"/>
        <v>0.27269228461538453</v>
      </c>
      <c r="L23" s="8" t="s">
        <v>11</v>
      </c>
      <c r="M23" s="12">
        <f>CORREL(D3:D54,E3:E54)</f>
        <v>0.12957190073285266</v>
      </c>
      <c r="N23" s="8">
        <v>1</v>
      </c>
    </row>
    <row r="24" spans="1:14" x14ac:dyDescent="0.25">
      <c r="A24" s="1">
        <v>43402</v>
      </c>
      <c r="B24">
        <v>309.10000600000001</v>
      </c>
      <c r="C24">
        <v>346.41000400000001</v>
      </c>
      <c r="D24" s="9">
        <f t="shared" si="0"/>
        <v>3.0917584637723428E-2</v>
      </c>
      <c r="E24" s="9">
        <f t="shared" si="1"/>
        <v>4.6872197888284006E-2</v>
      </c>
      <c r="G24" s="3" t="s">
        <v>10</v>
      </c>
      <c r="H24" s="3"/>
      <c r="I24" s="2"/>
    </row>
    <row r="25" spans="1:14" x14ac:dyDescent="0.25">
      <c r="A25" s="1">
        <v>43409</v>
      </c>
      <c r="B25">
        <v>303.47000100000002</v>
      </c>
      <c r="C25">
        <v>350.51001000000002</v>
      </c>
      <c r="D25" s="9">
        <f t="shared" si="0"/>
        <v>-1.8214185993901233E-2</v>
      </c>
      <c r="E25" s="9">
        <f t="shared" si="1"/>
        <v>1.1835703220626437E-2</v>
      </c>
      <c r="G25" s="7"/>
      <c r="H25" s="8" t="s">
        <v>3</v>
      </c>
      <c r="I25" s="8" t="s">
        <v>11</v>
      </c>
    </row>
    <row r="26" spans="1:14" x14ac:dyDescent="0.25">
      <c r="A26" s="1">
        <v>43416</v>
      </c>
      <c r="B26">
        <v>286.209991</v>
      </c>
      <c r="C26">
        <v>354.30999800000001</v>
      </c>
      <c r="D26" s="9">
        <f t="shared" si="0"/>
        <v>-5.6875506452448432E-2</v>
      </c>
      <c r="E26" s="9">
        <f t="shared" si="1"/>
        <v>1.0841310922903302E-2</v>
      </c>
      <c r="G26" s="8" t="s">
        <v>3</v>
      </c>
      <c r="H26" s="12">
        <f>_xlfn.VAR.P(D3:D54)</f>
        <v>3.2042238459545204E-3</v>
      </c>
      <c r="I26" s="12">
        <f>_xlfn.COVARIANCE.P(D3:D54,E3:E54)</f>
        <v>5.9966874385022309E-4</v>
      </c>
    </row>
    <row r="27" spans="1:14" x14ac:dyDescent="0.25">
      <c r="A27" s="1">
        <v>43423</v>
      </c>
      <c r="B27">
        <v>258.82000699999998</v>
      </c>
      <c r="C27">
        <v>325.82998700000002</v>
      </c>
      <c r="D27" s="9">
        <f t="shared" si="0"/>
        <v>-9.5698909406695121E-2</v>
      </c>
      <c r="E27" s="9">
        <f t="shared" si="1"/>
        <v>-8.0381618246064823E-2</v>
      </c>
      <c r="G27" s="8" t="s">
        <v>11</v>
      </c>
      <c r="H27" s="12">
        <f>I26</f>
        <v>5.9966874385022309E-4</v>
      </c>
      <c r="I27" s="12">
        <f>_xlfn.VAR.P(E3:E54)</f>
        <v>6.6846445435486098E-3</v>
      </c>
    </row>
    <row r="28" spans="1:14" x14ac:dyDescent="0.25">
      <c r="A28" s="1">
        <v>43430</v>
      </c>
      <c r="B28">
        <v>286.13000499999998</v>
      </c>
      <c r="C28">
        <v>350.48001099999999</v>
      </c>
      <c r="D28" s="9">
        <f t="shared" si="0"/>
        <v>0.10551733738265456</v>
      </c>
      <c r="E28" s="9">
        <f t="shared" si="1"/>
        <v>7.5653024532698954E-2</v>
      </c>
    </row>
    <row r="29" spans="1:14" x14ac:dyDescent="0.25">
      <c r="A29" s="1">
        <v>43437</v>
      </c>
      <c r="B29">
        <v>265.14001500000001</v>
      </c>
      <c r="C29">
        <v>357.97000100000002</v>
      </c>
      <c r="D29" s="9">
        <f t="shared" si="0"/>
        <v>-7.3358227495225359E-2</v>
      </c>
      <c r="E29" s="9">
        <f t="shared" si="1"/>
        <v>2.1370662419889053E-2</v>
      </c>
    </row>
    <row r="30" spans="1:14" ht="15.75" x14ac:dyDescent="0.25">
      <c r="A30" s="1">
        <v>43444</v>
      </c>
      <c r="B30">
        <v>266.83999599999999</v>
      </c>
      <c r="C30">
        <v>365.709991</v>
      </c>
      <c r="D30" s="9">
        <f t="shared" si="0"/>
        <v>6.4116349997187516E-3</v>
      </c>
      <c r="E30" s="9">
        <f t="shared" si="1"/>
        <v>2.1621895629181376E-2</v>
      </c>
      <c r="G30" s="13" t="s">
        <v>20</v>
      </c>
      <c r="H30" s="13" t="s">
        <v>14</v>
      </c>
      <c r="I30" s="13" t="s">
        <v>21</v>
      </c>
    </row>
    <row r="31" spans="1:14" x14ac:dyDescent="0.25">
      <c r="A31" s="1">
        <v>43451</v>
      </c>
      <c r="B31">
        <v>246.38999899999999</v>
      </c>
      <c r="C31">
        <v>319.76998900000001</v>
      </c>
      <c r="D31" s="9">
        <f t="shared" si="0"/>
        <v>-7.6637675410548223E-2</v>
      </c>
      <c r="E31" s="9">
        <f t="shared" si="1"/>
        <v>-0.12561866815391431</v>
      </c>
      <c r="G31">
        <v>0</v>
      </c>
      <c r="H31" s="9">
        <f>G31*$H$19+(1-G31)*$I$19</f>
        <v>-5.4392486610334899E-3</v>
      </c>
      <c r="I31" s="9">
        <f>SQRT((G31^2)*$H$26+$I$27*(1-G31)^2+2*G31*(1-G31)*$I$26)</f>
        <v>8.1759675534756188E-2</v>
      </c>
    </row>
    <row r="32" spans="1:14" x14ac:dyDescent="0.25">
      <c r="A32" s="1">
        <v>43458</v>
      </c>
      <c r="B32">
        <v>256.07998700000002</v>
      </c>
      <c r="C32">
        <v>333.86999500000002</v>
      </c>
      <c r="D32" s="9">
        <f t="shared" si="0"/>
        <v>3.9327846257266375E-2</v>
      </c>
      <c r="E32" s="9">
        <f t="shared" si="1"/>
        <v>4.4094212981318881E-2</v>
      </c>
      <c r="G32">
        <f>G31+0.05</f>
        <v>0.05</v>
      </c>
      <c r="H32" s="9">
        <f t="shared" ref="H32:H51" si="2">G32*$H$19+(1-G32)*$I$19</f>
        <v>-5.1343258166857237E-3</v>
      </c>
      <c r="I32" s="9">
        <f t="shared" ref="I32:I51" si="3">SQRT((G32^2)*$H$26+$I$27*(1-G32)^2+2*G32*(1-G32)*$I$26)</f>
        <v>7.8088864704471642E-2</v>
      </c>
    </row>
    <row r="33" spans="1:9" x14ac:dyDescent="0.25">
      <c r="A33" s="1">
        <v>43465</v>
      </c>
      <c r="B33">
        <v>297.57000699999998</v>
      </c>
      <c r="C33">
        <v>317.69000199999999</v>
      </c>
      <c r="D33" s="9">
        <f t="shared" si="0"/>
        <v>0.16201976767516757</v>
      </c>
      <c r="E33" s="9">
        <f t="shared" si="1"/>
        <v>-4.8461955977805116E-2</v>
      </c>
      <c r="G33">
        <f t="shared" ref="G33:G50" si="4">G32+0.05</f>
        <v>0.1</v>
      </c>
      <c r="H33" s="9">
        <f t="shared" si="2"/>
        <v>-4.8294029723379584E-3</v>
      </c>
      <c r="I33" s="9">
        <f t="shared" si="3"/>
        <v>7.4528817866828925E-2</v>
      </c>
    </row>
    <row r="34" spans="1:9" x14ac:dyDescent="0.25">
      <c r="A34" s="1">
        <v>43472</v>
      </c>
      <c r="B34">
        <v>337.58999599999999</v>
      </c>
      <c r="C34">
        <v>347.26001000000002</v>
      </c>
      <c r="D34" s="9">
        <f t="shared" si="0"/>
        <v>0.13448932371735967</v>
      </c>
      <c r="E34" s="9">
        <f t="shared" si="1"/>
        <v>9.3078182548533617E-2</v>
      </c>
      <c r="G34">
        <f t="shared" si="4"/>
        <v>0.15000000000000002</v>
      </c>
      <c r="H34" s="9">
        <f t="shared" si="2"/>
        <v>-4.5244801279901931E-3</v>
      </c>
      <c r="I34" s="9">
        <f t="shared" si="3"/>
        <v>7.1096176049979323E-2</v>
      </c>
    </row>
    <row r="35" spans="1:9" x14ac:dyDescent="0.25">
      <c r="A35" s="1">
        <v>43479</v>
      </c>
      <c r="B35">
        <v>339.10000600000001</v>
      </c>
      <c r="C35">
        <v>302.26001000000002</v>
      </c>
      <c r="D35" s="9">
        <f t="shared" si="0"/>
        <v>4.4729109804546585E-3</v>
      </c>
      <c r="E35" s="9">
        <f t="shared" si="1"/>
        <v>-0.12958589732229753</v>
      </c>
      <c r="G35">
        <f t="shared" si="4"/>
        <v>0.2</v>
      </c>
      <c r="H35" s="9">
        <f t="shared" si="2"/>
        <v>-4.2195572836424269E-3</v>
      </c>
      <c r="I35" s="9">
        <f t="shared" si="3"/>
        <v>6.7810290220152891E-2</v>
      </c>
    </row>
    <row r="36" spans="1:9" x14ac:dyDescent="0.25">
      <c r="A36" s="1">
        <v>43486</v>
      </c>
      <c r="B36">
        <v>338.04998799999998</v>
      </c>
      <c r="C36">
        <v>297.040009</v>
      </c>
      <c r="D36" s="9">
        <f t="shared" si="0"/>
        <v>-3.0964847579507682E-3</v>
      </c>
      <c r="E36" s="9">
        <f t="shared" si="1"/>
        <v>-1.7269902823069505E-2</v>
      </c>
      <c r="G36">
        <f t="shared" si="4"/>
        <v>0.25</v>
      </c>
      <c r="H36" s="9">
        <f t="shared" si="2"/>
        <v>-3.9146344392946616E-3</v>
      </c>
      <c r="I36" s="9">
        <f t="shared" si="3"/>
        <v>6.4693526144909461E-2</v>
      </c>
    </row>
    <row r="37" spans="1:9" x14ac:dyDescent="0.25">
      <c r="A37" s="1">
        <v>43493</v>
      </c>
      <c r="B37">
        <v>339.85000600000001</v>
      </c>
      <c r="C37">
        <v>312.209991</v>
      </c>
      <c r="D37" s="9">
        <f t="shared" si="0"/>
        <v>5.3247095515354115E-3</v>
      </c>
      <c r="E37" s="9">
        <f t="shared" si="1"/>
        <v>5.1070500741871472E-2</v>
      </c>
      <c r="G37">
        <f t="shared" si="4"/>
        <v>0.3</v>
      </c>
      <c r="H37" s="9">
        <f t="shared" si="2"/>
        <v>-3.6097115949468954E-3</v>
      </c>
      <c r="I37" s="9">
        <f t="shared" si="3"/>
        <v>6.1771488932126438E-2</v>
      </c>
    </row>
    <row r="38" spans="1:9" x14ac:dyDescent="0.25">
      <c r="A38" s="1">
        <v>43500</v>
      </c>
      <c r="B38">
        <v>347.57000699999998</v>
      </c>
      <c r="C38">
        <v>305.79998799999998</v>
      </c>
      <c r="D38" s="9">
        <f t="shared" si="0"/>
        <v>2.2715906616755932E-2</v>
      </c>
      <c r="E38" s="9">
        <f t="shared" si="1"/>
        <v>-2.0531063017775186E-2</v>
      </c>
      <c r="G38">
        <f t="shared" si="4"/>
        <v>0.35</v>
      </c>
      <c r="H38" s="9">
        <f t="shared" si="2"/>
        <v>-3.3047887505991301E-3</v>
      </c>
      <c r="I38" s="9">
        <f t="shared" si="3"/>
        <v>5.9073082019059815E-2</v>
      </c>
    </row>
    <row r="39" spans="1:9" x14ac:dyDescent="0.25">
      <c r="A39" s="1">
        <v>43507</v>
      </c>
      <c r="B39">
        <v>356.86999500000002</v>
      </c>
      <c r="C39">
        <v>307.88000499999998</v>
      </c>
      <c r="D39" s="9">
        <f t="shared" si="0"/>
        <v>2.675716492418756E-2</v>
      </c>
      <c r="E39" s="9">
        <f t="shared" si="1"/>
        <v>6.8018871210682175E-3</v>
      </c>
      <c r="G39">
        <f t="shared" si="4"/>
        <v>0.39999999999999997</v>
      </c>
      <c r="H39" s="9">
        <f t="shared" si="2"/>
        <v>-2.9998659062513647E-3</v>
      </c>
      <c r="I39" s="9">
        <f t="shared" si="3"/>
        <v>5.6630282076626903E-2</v>
      </c>
    </row>
    <row r="40" spans="1:9" x14ac:dyDescent="0.25">
      <c r="A40" s="1">
        <v>43514</v>
      </c>
      <c r="B40">
        <v>363.01998900000001</v>
      </c>
      <c r="C40">
        <v>294.709991</v>
      </c>
      <c r="D40" s="9">
        <f t="shared" si="0"/>
        <v>1.7233149567533745E-2</v>
      </c>
      <c r="E40" s="9">
        <f t="shared" si="1"/>
        <v>-4.2776451169669105E-2</v>
      </c>
      <c r="G40">
        <f t="shared" si="4"/>
        <v>0.44999999999999996</v>
      </c>
      <c r="H40" s="9">
        <f t="shared" si="2"/>
        <v>-2.6949430619035986E-3</v>
      </c>
      <c r="I40" s="9">
        <f t="shared" si="3"/>
        <v>5.4477484628377489E-2</v>
      </c>
    </row>
    <row r="41" spans="1:9" x14ac:dyDescent="0.25">
      <c r="A41" s="1">
        <v>43521</v>
      </c>
      <c r="B41">
        <v>357.32000699999998</v>
      </c>
      <c r="C41">
        <v>294.790009</v>
      </c>
      <c r="D41" s="9">
        <f t="shared" si="0"/>
        <v>-1.5701565127864137E-2</v>
      </c>
      <c r="E41" s="9">
        <f t="shared" si="1"/>
        <v>2.7151437835026826E-4</v>
      </c>
      <c r="G41">
        <f t="shared" si="4"/>
        <v>0.49999999999999994</v>
      </c>
      <c r="H41" s="9">
        <f t="shared" si="2"/>
        <v>-2.3900202175558324E-3</v>
      </c>
      <c r="I41" s="9">
        <f t="shared" si="3"/>
        <v>5.2650275111350502E-2</v>
      </c>
    </row>
    <row r="42" spans="1:9" x14ac:dyDescent="0.25">
      <c r="A42" s="1">
        <v>43528</v>
      </c>
      <c r="B42">
        <v>349.60000600000001</v>
      </c>
      <c r="C42">
        <v>284.14001500000001</v>
      </c>
      <c r="D42" s="9">
        <f t="shared" si="0"/>
        <v>-2.1605286154603665E-2</v>
      </c>
      <c r="E42" s="9">
        <f t="shared" si="1"/>
        <v>-3.6127391278040211E-2</v>
      </c>
      <c r="G42">
        <f t="shared" si="4"/>
        <v>0.54999999999999993</v>
      </c>
      <c r="H42" s="9">
        <f t="shared" si="2"/>
        <v>-2.085097373208067E-3</v>
      </c>
      <c r="I42" s="9">
        <f t="shared" si="3"/>
        <v>5.1183535064273318E-2</v>
      </c>
    </row>
    <row r="43" spans="1:9" x14ac:dyDescent="0.25">
      <c r="A43" s="1">
        <v>43535</v>
      </c>
      <c r="B43">
        <v>361.459991</v>
      </c>
      <c r="C43">
        <v>275.42999300000002</v>
      </c>
      <c r="D43" s="9">
        <f t="shared" si="0"/>
        <v>3.3924441637452452E-2</v>
      </c>
      <c r="E43" s="9">
        <f t="shared" si="1"/>
        <v>-3.0653978813930838E-2</v>
      </c>
      <c r="G43">
        <f t="shared" si="4"/>
        <v>0.6</v>
      </c>
      <c r="H43" s="9">
        <f t="shared" si="2"/>
        <v>-1.7801745288603009E-3</v>
      </c>
      <c r="I43" s="9">
        <f t="shared" si="3"/>
        <v>5.0108928431563095E-2</v>
      </c>
    </row>
    <row r="44" spans="1:9" x14ac:dyDescent="0.25">
      <c r="A44" s="1">
        <v>43542</v>
      </c>
      <c r="B44">
        <v>361.01001000000002</v>
      </c>
      <c r="C44">
        <v>264.52999899999998</v>
      </c>
      <c r="D44" s="9">
        <f t="shared" si="0"/>
        <v>-1.2448984983236544E-3</v>
      </c>
      <c r="E44" s="9">
        <f t="shared" si="1"/>
        <v>-3.9574462756494566E-2</v>
      </c>
      <c r="G44">
        <f t="shared" si="4"/>
        <v>0.65</v>
      </c>
      <c r="H44" s="9">
        <f t="shared" si="2"/>
        <v>-1.4752516845125351E-3</v>
      </c>
      <c r="I44" s="9">
        <f t="shared" si="3"/>
        <v>4.9452025337212845E-2</v>
      </c>
    </row>
    <row r="45" spans="1:9" x14ac:dyDescent="0.25">
      <c r="A45" s="1">
        <v>43549</v>
      </c>
      <c r="B45">
        <v>356.55999800000001</v>
      </c>
      <c r="C45">
        <v>279.85998499999999</v>
      </c>
      <c r="D45" s="9">
        <f t="shared" si="0"/>
        <v>-1.2326561249645152E-2</v>
      </c>
      <c r="E45" s="9">
        <f t="shared" si="1"/>
        <v>5.7951786405896488E-2</v>
      </c>
      <c r="G45">
        <f t="shared" si="4"/>
        <v>0.70000000000000007</v>
      </c>
      <c r="H45" s="9">
        <f t="shared" si="2"/>
        <v>-1.1703288401647691E-3</v>
      </c>
      <c r="I45" s="9">
        <f t="shared" si="3"/>
        <v>4.9229549722236789E-2</v>
      </c>
    </row>
    <row r="46" spans="1:9" x14ac:dyDescent="0.25">
      <c r="A46" s="1">
        <v>43556</v>
      </c>
      <c r="B46">
        <v>365.48998999999998</v>
      </c>
      <c r="C46">
        <v>274.959991</v>
      </c>
      <c r="D46" s="9">
        <f t="shared" si="0"/>
        <v>2.5044850936980279E-2</v>
      </c>
      <c r="E46" s="9">
        <f t="shared" si="1"/>
        <v>-1.7508733876334559E-2</v>
      </c>
      <c r="G46">
        <f t="shared" si="4"/>
        <v>0.75000000000000011</v>
      </c>
      <c r="H46" s="9">
        <f t="shared" si="2"/>
        <v>-8.6540599581700316E-4</v>
      </c>
      <c r="I46" s="9">
        <f t="shared" si="3"/>
        <v>4.9447365716133354E-2</v>
      </c>
    </row>
    <row r="47" spans="1:9" x14ac:dyDescent="0.25">
      <c r="A47" s="1">
        <v>43563</v>
      </c>
      <c r="B47">
        <v>351.14001500000001</v>
      </c>
      <c r="C47">
        <v>267.70001200000002</v>
      </c>
      <c r="D47" s="9">
        <f t="shared" si="0"/>
        <v>-3.9262292792204723E-2</v>
      </c>
      <c r="E47" s="9">
        <f t="shared" si="1"/>
        <v>-2.6403765048130134E-2</v>
      </c>
      <c r="G47">
        <f>G46+0.05</f>
        <v>0.80000000000000016</v>
      </c>
      <c r="H47" s="9">
        <f t="shared" si="2"/>
        <v>-5.6048315146923708E-4</v>
      </c>
      <c r="I47" s="9">
        <f t="shared" si="3"/>
        <v>5.0099730949226755E-2</v>
      </c>
    </row>
    <row r="48" spans="1:9" x14ac:dyDescent="0.25">
      <c r="A48" s="1">
        <v>43570</v>
      </c>
      <c r="B48">
        <v>360.35000600000001</v>
      </c>
      <c r="C48">
        <v>273.26001000000002</v>
      </c>
      <c r="D48" s="9">
        <f t="shared" si="0"/>
        <v>2.6228827836668023E-2</v>
      </c>
      <c r="E48" s="9">
        <f t="shared" si="1"/>
        <v>2.076950971522562E-2</v>
      </c>
      <c r="G48">
        <f t="shared" si="4"/>
        <v>0.8500000000000002</v>
      </c>
      <c r="H48" s="9">
        <f t="shared" si="2"/>
        <v>-2.5556030712147121E-4</v>
      </c>
      <c r="I48" s="9">
        <f t="shared" si="3"/>
        <v>5.117002795205209E-2</v>
      </c>
    </row>
    <row r="49" spans="1:9" x14ac:dyDescent="0.25">
      <c r="A49" s="1">
        <v>43577</v>
      </c>
      <c r="B49">
        <v>374.85000600000001</v>
      </c>
      <c r="C49">
        <v>235.13999899999999</v>
      </c>
      <c r="D49" s="9">
        <f t="shared" si="0"/>
        <v>4.0238656191391886E-2</v>
      </c>
      <c r="E49" s="9">
        <f t="shared" si="1"/>
        <v>-0.13950087683887602</v>
      </c>
      <c r="G49">
        <f t="shared" si="4"/>
        <v>0.90000000000000024</v>
      </c>
      <c r="H49" s="9">
        <f t="shared" si="2"/>
        <v>4.9362537226294869E-5</v>
      </c>
      <c r="I49" s="9">
        <f t="shared" si="3"/>
        <v>5.2632766738522192E-2</v>
      </c>
    </row>
    <row r="50" spans="1:9" x14ac:dyDescent="0.25">
      <c r="A50" s="1">
        <v>43584</v>
      </c>
      <c r="B50">
        <v>385.02999899999998</v>
      </c>
      <c r="C50">
        <v>255.029999</v>
      </c>
      <c r="D50" s="9">
        <f t="shared" si="0"/>
        <v>2.7157510569707721E-2</v>
      </c>
      <c r="E50" s="9">
        <f t="shared" si="1"/>
        <v>8.4587905437560229E-2</v>
      </c>
      <c r="G50">
        <f t="shared" si="4"/>
        <v>0.95000000000000029</v>
      </c>
      <c r="H50" s="9">
        <f t="shared" si="2"/>
        <v>3.5428538157406095E-4</v>
      </c>
      <c r="I50" s="9">
        <f t="shared" si="3"/>
        <v>5.4456332625311805E-2</v>
      </c>
    </row>
    <row r="51" spans="1:9" x14ac:dyDescent="0.25">
      <c r="A51" s="1">
        <v>43591</v>
      </c>
      <c r="B51">
        <v>361.040009</v>
      </c>
      <c r="C51">
        <v>239.520004</v>
      </c>
      <c r="D51" s="9">
        <f t="shared" si="0"/>
        <v>-6.2306807423594956E-2</v>
      </c>
      <c r="E51" s="9">
        <f t="shared" si="1"/>
        <v>-6.0816355177102155E-2</v>
      </c>
      <c r="G51">
        <f>G50+0.05</f>
        <v>1.0000000000000002</v>
      </c>
      <c r="H51" s="9">
        <f>G51*$H$19+(1-G51)*$I$19</f>
        <v>6.5920822592182616E-4</v>
      </c>
      <c r="I51" s="9">
        <f t="shared" si="3"/>
        <v>5.6605864059782018E-2</v>
      </c>
    </row>
    <row r="52" spans="1:9" x14ac:dyDescent="0.25">
      <c r="A52" s="1">
        <v>43598</v>
      </c>
      <c r="B52">
        <v>354.45001200000002</v>
      </c>
      <c r="C52">
        <v>211.029999</v>
      </c>
      <c r="D52" s="9">
        <f t="shared" si="0"/>
        <v>-1.8252816407391514E-2</v>
      </c>
      <c r="E52" s="9">
        <f t="shared" si="1"/>
        <v>-0.1189462446735764</v>
      </c>
    </row>
    <row r="53" spans="1:9" x14ac:dyDescent="0.25">
      <c r="A53" s="1">
        <v>43605</v>
      </c>
      <c r="B53">
        <v>354.39001500000001</v>
      </c>
      <c r="C53">
        <v>190.63000500000001</v>
      </c>
      <c r="D53" s="9">
        <f t="shared" si="0"/>
        <v>-1.6926787408322319E-4</v>
      </c>
      <c r="E53" s="9">
        <f t="shared" si="1"/>
        <v>-9.6668692113295207E-2</v>
      </c>
    </row>
    <row r="54" spans="1:9" x14ac:dyDescent="0.25">
      <c r="A54" s="1">
        <v>43612</v>
      </c>
      <c r="B54">
        <v>343.27999899999998</v>
      </c>
      <c r="C54">
        <v>185.16000399999999</v>
      </c>
      <c r="D54" s="9">
        <f t="shared" si="0"/>
        <v>-3.1349686869704962E-2</v>
      </c>
      <c r="E54" s="9">
        <f t="shared" si="1"/>
        <v>-2.8694333822212426E-2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Q1" workbookViewId="0">
      <selection activeCell="O14" sqref="O14:P15"/>
    </sheetView>
  </sheetViews>
  <sheetFormatPr defaultRowHeight="15" x14ac:dyDescent="0.25"/>
  <cols>
    <col min="1" max="1" width="13.28515625" customWidth="1"/>
    <col min="2" max="2" width="16" customWidth="1"/>
    <col min="3" max="3" width="16.140625" customWidth="1"/>
    <col min="4" max="4" width="17" customWidth="1"/>
    <col min="5" max="5" width="18" customWidth="1"/>
    <col min="6" max="6" width="19.5703125" customWidth="1"/>
    <col min="7" max="7" width="17.85546875" customWidth="1"/>
    <col min="9" max="9" width="10.7109375" customWidth="1"/>
    <col min="10" max="10" width="11.140625" customWidth="1"/>
    <col min="11" max="11" width="10.7109375" customWidth="1"/>
    <col min="12" max="12" width="12.85546875" customWidth="1"/>
  </cols>
  <sheetData>
    <row r="1" spans="1:17" x14ac:dyDescent="0.25">
      <c r="A1" s="4" t="s">
        <v>0</v>
      </c>
      <c r="B1" s="4" t="s">
        <v>1</v>
      </c>
      <c r="C1" s="4" t="s">
        <v>13</v>
      </c>
      <c r="D1" s="4" t="s">
        <v>9</v>
      </c>
      <c r="E1" s="4" t="s">
        <v>15</v>
      </c>
      <c r="F1" s="4" t="s">
        <v>16</v>
      </c>
      <c r="G1" s="4" t="s">
        <v>22</v>
      </c>
    </row>
    <row r="2" spans="1:17" x14ac:dyDescent="0.25">
      <c r="A2" s="1">
        <v>43248</v>
      </c>
      <c r="B2">
        <v>359.92999300000002</v>
      </c>
      <c r="C2">
        <v>291.82000699999998</v>
      </c>
      <c r="D2">
        <v>1641.540039</v>
      </c>
    </row>
    <row r="3" spans="1:17" x14ac:dyDescent="0.25">
      <c r="A3" s="1">
        <v>43255</v>
      </c>
      <c r="B3">
        <v>360.57000699999998</v>
      </c>
      <c r="C3">
        <v>317.66000400000001</v>
      </c>
      <c r="D3">
        <v>1683.98999</v>
      </c>
      <c r="E3" s="9">
        <f>(B3/B2)-1</f>
        <v>1.7781624550525787E-3</v>
      </c>
      <c r="F3" s="9">
        <f>(C3/C2)-1</f>
        <v>8.8547722500740056E-2</v>
      </c>
      <c r="G3" s="9">
        <f>(D3/D2)-1</f>
        <v>2.5859832834695728E-2</v>
      </c>
    </row>
    <row r="4" spans="1:17" x14ac:dyDescent="0.25">
      <c r="A4" s="1">
        <v>43262</v>
      </c>
      <c r="B4">
        <v>391.98001099999999</v>
      </c>
      <c r="C4">
        <v>358.17001299999998</v>
      </c>
      <c r="D4">
        <v>1715.969971</v>
      </c>
      <c r="E4" s="9">
        <f t="shared" ref="E4:E54" si="0">(B4/B3)-1</f>
        <v>8.7112081954171083E-2</v>
      </c>
      <c r="F4" s="9">
        <f t="shared" ref="F4:F54" si="1">(C4/C3)-1</f>
        <v>0.12752631269248482</v>
      </c>
      <c r="G4" s="9">
        <f t="shared" ref="G4:G54" si="2">(D4/D3)-1</f>
        <v>1.8990600413248293E-2</v>
      </c>
    </row>
    <row r="5" spans="1:17" x14ac:dyDescent="0.25">
      <c r="A5" s="1">
        <v>43269</v>
      </c>
      <c r="B5">
        <v>411.08999599999999</v>
      </c>
      <c r="C5">
        <v>333.63000499999998</v>
      </c>
      <c r="D5">
        <v>1715.670044</v>
      </c>
      <c r="E5" s="9">
        <f t="shared" si="0"/>
        <v>4.8752447736422955E-2</v>
      </c>
      <c r="F5" s="9">
        <f t="shared" si="1"/>
        <v>-6.8514970849890777E-2</v>
      </c>
      <c r="G5" s="9">
        <f t="shared" si="2"/>
        <v>-1.7478569268036814E-4</v>
      </c>
    </row>
    <row r="6" spans="1:17" x14ac:dyDescent="0.25">
      <c r="A6" s="1">
        <v>43276</v>
      </c>
      <c r="B6">
        <v>391.42999300000002</v>
      </c>
      <c r="C6">
        <v>342.95001200000002</v>
      </c>
      <c r="D6">
        <v>1699.8000489999999</v>
      </c>
      <c r="E6" s="9">
        <f t="shared" si="0"/>
        <v>-4.7824085215637191E-2</v>
      </c>
      <c r="F6" s="9">
        <f t="shared" si="1"/>
        <v>2.793515829009463E-2</v>
      </c>
      <c r="G6" s="9">
        <f t="shared" si="2"/>
        <v>-9.2500274487511414E-3</v>
      </c>
    </row>
    <row r="7" spans="1:17" x14ac:dyDescent="0.25">
      <c r="A7" s="1">
        <v>43283</v>
      </c>
      <c r="B7">
        <v>408.25</v>
      </c>
      <c r="C7">
        <v>308.89999399999999</v>
      </c>
      <c r="D7">
        <v>1710.630005</v>
      </c>
      <c r="E7" s="9">
        <f t="shared" si="0"/>
        <v>4.2970664744129472E-2</v>
      </c>
      <c r="F7" s="9">
        <f t="shared" si="1"/>
        <v>-9.92856591589798E-2</v>
      </c>
      <c r="G7" s="9">
        <f t="shared" si="2"/>
        <v>6.3713117353840776E-3</v>
      </c>
    </row>
    <row r="8" spans="1:17" ht="15.75" x14ac:dyDescent="0.25">
      <c r="A8" s="1">
        <v>43290</v>
      </c>
      <c r="B8">
        <v>395.79998799999998</v>
      </c>
      <c r="C8">
        <v>318.86999500000002</v>
      </c>
      <c r="D8">
        <v>1813.030029</v>
      </c>
      <c r="E8" s="9">
        <f t="shared" si="0"/>
        <v>-3.0496048989589797E-2</v>
      </c>
      <c r="F8" s="9">
        <f t="shared" si="1"/>
        <v>3.2275821280851158E-2</v>
      </c>
      <c r="G8" s="9">
        <f t="shared" si="2"/>
        <v>5.9861000742822856E-2</v>
      </c>
      <c r="I8" s="11" t="s">
        <v>19</v>
      </c>
      <c r="J8" s="11"/>
      <c r="K8" s="11"/>
      <c r="L8" s="2"/>
    </row>
    <row r="9" spans="1:17" x14ac:dyDescent="0.25">
      <c r="A9" s="1">
        <v>43297</v>
      </c>
      <c r="B9">
        <v>361.04998799999998</v>
      </c>
      <c r="C9">
        <v>313.57998700000002</v>
      </c>
      <c r="D9">
        <v>1813.6999510000001</v>
      </c>
      <c r="E9" s="9">
        <f t="shared" si="0"/>
        <v>-8.7796869766453844E-2</v>
      </c>
      <c r="F9" s="9">
        <f t="shared" si="1"/>
        <v>-1.658985819597103E-2</v>
      </c>
      <c r="G9" s="9">
        <f t="shared" si="2"/>
        <v>3.6950408392821821E-4</v>
      </c>
      <c r="I9" s="8"/>
      <c r="J9" s="8" t="s">
        <v>3</v>
      </c>
      <c r="K9" s="8" t="s">
        <v>11</v>
      </c>
      <c r="L9" s="8" t="s">
        <v>23</v>
      </c>
    </row>
    <row r="10" spans="1:17" x14ac:dyDescent="0.25">
      <c r="A10" s="1">
        <v>43304</v>
      </c>
      <c r="B10">
        <v>355.209991</v>
      </c>
      <c r="C10">
        <v>297.17999300000002</v>
      </c>
      <c r="D10">
        <v>1817.2700199999999</v>
      </c>
      <c r="E10" s="9">
        <f t="shared" si="0"/>
        <v>-1.6175037236118017E-2</v>
      </c>
      <c r="F10" s="9">
        <f t="shared" si="1"/>
        <v>-5.2299236813221683E-2</v>
      </c>
      <c r="G10" s="9">
        <f t="shared" si="2"/>
        <v>1.968390084606586E-3</v>
      </c>
      <c r="I10" s="8" t="s">
        <v>17</v>
      </c>
      <c r="J10" s="12">
        <f>AVERAGE(E3:E54)</f>
        <v>6.5920822592182486E-4</v>
      </c>
      <c r="K10" s="12">
        <f>AVERAGE(F3:F54)</f>
        <v>-5.4392486610334899E-3</v>
      </c>
      <c r="L10" s="12">
        <f>AVERAGE(G3:G54)</f>
        <v>2.4246942247493864E-3</v>
      </c>
    </row>
    <row r="11" spans="1:17" x14ac:dyDescent="0.25">
      <c r="A11" s="1">
        <v>43311</v>
      </c>
      <c r="B11">
        <v>343.08999599999999</v>
      </c>
      <c r="C11">
        <v>348.17001299999998</v>
      </c>
      <c r="D11">
        <v>1823.290039</v>
      </c>
      <c r="E11" s="9">
        <f t="shared" si="0"/>
        <v>-3.4120647805765181E-2</v>
      </c>
      <c r="F11" s="9">
        <f t="shared" si="1"/>
        <v>0.17157958543999285</v>
      </c>
      <c r="G11" s="9">
        <f t="shared" si="2"/>
        <v>3.3126717184275289E-3</v>
      </c>
      <c r="I11" s="8" t="s">
        <v>18</v>
      </c>
      <c r="J11" s="12">
        <f>_xlfn.VAR.P(E3:E54)</f>
        <v>3.2042238459545204E-3</v>
      </c>
      <c r="K11" s="12">
        <f t="shared" ref="K11:L11" si="3">_xlfn.VAR.P(F3:F54)</f>
        <v>6.6846445435486098E-3</v>
      </c>
      <c r="L11" s="12">
        <f t="shared" si="3"/>
        <v>1.8258293411766251E-3</v>
      </c>
      <c r="N11" s="3" t="s">
        <v>12</v>
      </c>
      <c r="O11" s="3"/>
      <c r="P11" s="2"/>
    </row>
    <row r="12" spans="1:17" x14ac:dyDescent="0.25">
      <c r="A12" s="1">
        <v>43318</v>
      </c>
      <c r="B12">
        <v>345.86999500000002</v>
      </c>
      <c r="C12">
        <v>355.48998999999998</v>
      </c>
      <c r="D12">
        <v>1886.3000489999999</v>
      </c>
      <c r="E12" s="9">
        <f t="shared" si="0"/>
        <v>8.1028273409640139E-3</v>
      </c>
      <c r="F12" s="9">
        <f t="shared" si="1"/>
        <v>2.1024145465393662E-2</v>
      </c>
      <c r="G12" s="9">
        <f t="shared" si="2"/>
        <v>3.4558412897685908E-2</v>
      </c>
      <c r="I12" s="8" t="s">
        <v>7</v>
      </c>
      <c r="J12" s="12">
        <f>_xlfn.STDEV.P(E3:E54)</f>
        <v>5.6605864059782005E-2</v>
      </c>
      <c r="K12" s="12">
        <f t="shared" ref="K12:L12" si="4">_xlfn.STDEV.P(F3:F54)</f>
        <v>8.1759675534756188E-2</v>
      </c>
      <c r="L12" s="12">
        <f t="shared" si="4"/>
        <v>4.2729724328348116E-2</v>
      </c>
      <c r="N12" s="8"/>
      <c r="O12" s="8" t="s">
        <v>3</v>
      </c>
      <c r="P12" s="8" t="s">
        <v>11</v>
      </c>
      <c r="Q12" s="8" t="s">
        <v>23</v>
      </c>
    </row>
    <row r="13" spans="1:17" x14ac:dyDescent="0.25">
      <c r="A13" s="1">
        <v>43325</v>
      </c>
      <c r="B13">
        <v>316.77999899999998</v>
      </c>
      <c r="C13">
        <v>305.5</v>
      </c>
      <c r="D13">
        <v>1882.219971</v>
      </c>
      <c r="E13" s="9">
        <f t="shared" si="0"/>
        <v>-8.4106734959764395E-2</v>
      </c>
      <c r="F13" s="9">
        <f t="shared" si="1"/>
        <v>-0.14062277815473789</v>
      </c>
      <c r="G13" s="9">
        <f t="shared" si="2"/>
        <v>-2.1630058283479414E-3</v>
      </c>
      <c r="N13" s="8" t="s">
        <v>3</v>
      </c>
      <c r="O13" s="8">
        <v>1</v>
      </c>
      <c r="P13" s="12"/>
      <c r="Q13" s="8"/>
    </row>
    <row r="14" spans="1:17" x14ac:dyDescent="0.25">
      <c r="A14" s="1">
        <v>43332</v>
      </c>
      <c r="B14">
        <v>358.82000699999998</v>
      </c>
      <c r="C14">
        <v>322.82000699999998</v>
      </c>
      <c r="D14">
        <v>1905.3900149999999</v>
      </c>
      <c r="E14" s="9">
        <f t="shared" si="0"/>
        <v>0.13271042405679156</v>
      </c>
      <c r="F14" s="9">
        <f t="shared" si="1"/>
        <v>5.6693967266775669E-2</v>
      </c>
      <c r="G14" s="9">
        <f t="shared" si="2"/>
        <v>1.2309955455254151E-2</v>
      </c>
      <c r="N14" s="8" t="s">
        <v>11</v>
      </c>
      <c r="O14" s="12">
        <f>CORREL(E3:E54,F3:F54)</f>
        <v>0.12957190073285266</v>
      </c>
      <c r="P14" s="8">
        <v>1</v>
      </c>
      <c r="Q14" s="8"/>
    </row>
    <row r="15" spans="1:17" x14ac:dyDescent="0.25">
      <c r="A15" s="1">
        <v>43339</v>
      </c>
      <c r="B15">
        <v>367.67999300000002</v>
      </c>
      <c r="C15">
        <v>301.66000400000001</v>
      </c>
      <c r="D15">
        <v>2012.709961</v>
      </c>
      <c r="E15" s="9">
        <f t="shared" si="0"/>
        <v>2.4692006652795362E-2</v>
      </c>
      <c r="F15" s="9">
        <f t="shared" si="1"/>
        <v>-6.5547371727799897E-2</v>
      </c>
      <c r="G15" s="9">
        <f t="shared" si="2"/>
        <v>5.6324398236127005E-2</v>
      </c>
      <c r="I15" s="3" t="s">
        <v>10</v>
      </c>
      <c r="J15" s="3"/>
      <c r="K15" s="2"/>
      <c r="N15" s="8" t="s">
        <v>23</v>
      </c>
      <c r="O15" s="12">
        <f>CORREL(E3:E55,G3:G55)</f>
        <v>0.65999040279027443</v>
      </c>
      <c r="P15" s="12">
        <f>CORREL(F3:F55,G3:G55)</f>
        <v>7.5985606359139743E-2</v>
      </c>
      <c r="Q15" s="8">
        <v>1</v>
      </c>
    </row>
    <row r="16" spans="1:17" x14ac:dyDescent="0.25">
      <c r="A16" s="1">
        <v>43346</v>
      </c>
      <c r="B16">
        <v>348.67999300000002</v>
      </c>
      <c r="C16">
        <v>263.23998999999998</v>
      </c>
      <c r="D16">
        <v>1952.0699460000001</v>
      </c>
      <c r="E16" s="9">
        <f t="shared" si="0"/>
        <v>-5.1675370870669091E-2</v>
      </c>
      <c r="F16" s="9">
        <f t="shared" si="1"/>
        <v>-0.12736197537145177</v>
      </c>
      <c r="G16" s="9">
        <f t="shared" si="2"/>
        <v>-3.0128541208128912E-2</v>
      </c>
      <c r="I16" s="8"/>
      <c r="J16" s="8" t="s">
        <v>3</v>
      </c>
      <c r="K16" s="8" t="s">
        <v>11</v>
      </c>
      <c r="L16" s="8" t="s">
        <v>23</v>
      </c>
    </row>
    <row r="17" spans="1:14" x14ac:dyDescent="0.25">
      <c r="A17" s="1">
        <v>43353</v>
      </c>
      <c r="B17">
        <v>364.55999800000001</v>
      </c>
      <c r="C17">
        <v>295.20001200000002</v>
      </c>
      <c r="D17">
        <v>1970.1899410000001</v>
      </c>
      <c r="E17" s="9">
        <f t="shared" si="0"/>
        <v>4.5543206719061757E-2</v>
      </c>
      <c r="F17" s="9">
        <f t="shared" si="1"/>
        <v>0.12141020822862081</v>
      </c>
      <c r="G17" s="9">
        <f t="shared" si="2"/>
        <v>9.2824517057545908E-3</v>
      </c>
      <c r="I17" s="8" t="s">
        <v>3</v>
      </c>
      <c r="J17" s="12">
        <f>J11</f>
        <v>3.2042238459545204E-3</v>
      </c>
      <c r="K17" s="12"/>
      <c r="L17" s="8"/>
    </row>
    <row r="18" spans="1:14" x14ac:dyDescent="0.25">
      <c r="A18" s="1">
        <v>43360</v>
      </c>
      <c r="B18">
        <v>361.19000199999999</v>
      </c>
      <c r="C18">
        <v>299.10000600000001</v>
      </c>
      <c r="D18">
        <v>1915.01001</v>
      </c>
      <c r="E18" s="9">
        <f t="shared" si="0"/>
        <v>-9.2440092673031771E-3</v>
      </c>
      <c r="F18" s="9">
        <f t="shared" si="1"/>
        <v>1.3211361251570741E-2</v>
      </c>
      <c r="G18" s="9">
        <f t="shared" si="2"/>
        <v>-2.8007416874736846E-2</v>
      </c>
      <c r="I18" s="8" t="s">
        <v>11</v>
      </c>
      <c r="J18" s="12">
        <f>_xlfn.COVARIANCE.P(F3:F54,E3:E54)</f>
        <v>5.9966874385022309E-4</v>
      </c>
      <c r="K18" s="12">
        <f>K11</f>
        <v>6.6846445435486098E-3</v>
      </c>
      <c r="L18" s="8"/>
    </row>
    <row r="19" spans="1:14" x14ac:dyDescent="0.25">
      <c r="A19" s="1">
        <v>43367</v>
      </c>
      <c r="B19">
        <v>374.13000499999998</v>
      </c>
      <c r="C19">
        <v>264.76998900000001</v>
      </c>
      <c r="D19">
        <v>2003</v>
      </c>
      <c r="E19" s="9">
        <f t="shared" si="0"/>
        <v>3.5826027653999004E-2</v>
      </c>
      <c r="F19" s="9">
        <f t="shared" si="1"/>
        <v>-0.11477772086704674</v>
      </c>
      <c r="G19" s="9">
        <f t="shared" si="2"/>
        <v>4.5947535282074181E-2</v>
      </c>
      <c r="I19" s="8" t="s">
        <v>23</v>
      </c>
      <c r="J19" s="12">
        <f>_xlfn.COVARIANCE.P(E3:E55,G3:G55)</f>
        <v>1.5963537447045114E-3</v>
      </c>
      <c r="K19" s="12">
        <f>_xlfn.COVARIANCE.P(F3:F55,G3:G55)</f>
        <v>2.6546091298610054E-4</v>
      </c>
      <c r="L19" s="12">
        <f>L11</f>
        <v>1.8258293411766251E-3</v>
      </c>
    </row>
    <row r="20" spans="1:14" x14ac:dyDescent="0.25">
      <c r="A20" s="1">
        <v>43374</v>
      </c>
      <c r="B20">
        <v>351.35000600000001</v>
      </c>
      <c r="C20">
        <v>261.95001200000002</v>
      </c>
      <c r="D20">
        <v>1889.650024</v>
      </c>
      <c r="E20" s="9">
        <f t="shared" si="0"/>
        <v>-6.0887923169915203E-2</v>
      </c>
      <c r="F20" s="9">
        <f t="shared" si="1"/>
        <v>-1.0650667058795693E-2</v>
      </c>
      <c r="G20" s="9">
        <f t="shared" si="2"/>
        <v>-5.6590102845731405E-2</v>
      </c>
    </row>
    <row r="21" spans="1:14" x14ac:dyDescent="0.25">
      <c r="A21" s="1">
        <v>43381</v>
      </c>
      <c r="B21">
        <v>339.55999800000001</v>
      </c>
      <c r="C21">
        <v>258.77999899999998</v>
      </c>
      <c r="D21">
        <v>1788.6099850000001</v>
      </c>
      <c r="E21" s="9">
        <f t="shared" si="0"/>
        <v>-3.3556305105058137E-2</v>
      </c>
      <c r="F21" s="9">
        <f t="shared" si="1"/>
        <v>-1.2101595169997648E-2</v>
      </c>
      <c r="G21" s="9">
        <f t="shared" si="2"/>
        <v>-5.3470239312419898E-2</v>
      </c>
    </row>
    <row r="22" spans="1:14" x14ac:dyDescent="0.25">
      <c r="A22" s="1">
        <v>43388</v>
      </c>
      <c r="B22">
        <v>332.67001299999998</v>
      </c>
      <c r="C22">
        <v>260</v>
      </c>
      <c r="D22">
        <v>1764.030029</v>
      </c>
      <c r="E22" s="9">
        <f t="shared" si="0"/>
        <v>-2.0290920722646599E-2</v>
      </c>
      <c r="F22" s="9">
        <f t="shared" si="1"/>
        <v>4.7144331274227014E-3</v>
      </c>
      <c r="G22" s="9">
        <f t="shared" si="2"/>
        <v>-1.3742490652594697E-2</v>
      </c>
    </row>
    <row r="23" spans="1:14" ht="15.75" x14ac:dyDescent="0.25">
      <c r="A23" s="1">
        <v>43395</v>
      </c>
      <c r="B23">
        <v>299.82998700000002</v>
      </c>
      <c r="C23">
        <v>330.89999399999999</v>
      </c>
      <c r="D23">
        <v>1642.8100589999999</v>
      </c>
      <c r="E23" s="9">
        <f t="shared" si="0"/>
        <v>-9.8716520024905163E-2</v>
      </c>
      <c r="F23" s="9">
        <f t="shared" si="1"/>
        <v>0.27269228461538453</v>
      </c>
      <c r="G23" s="9">
        <f t="shared" si="2"/>
        <v>-6.8717634057917754E-2</v>
      </c>
      <c r="I23" s="13" t="s">
        <v>24</v>
      </c>
      <c r="J23" s="13" t="s">
        <v>25</v>
      </c>
      <c r="K23" s="13" t="s">
        <v>26</v>
      </c>
      <c r="L23" s="13" t="s">
        <v>14</v>
      </c>
      <c r="M23" s="13" t="s">
        <v>21</v>
      </c>
      <c r="N23" s="14"/>
    </row>
    <row r="24" spans="1:14" x14ac:dyDescent="0.25">
      <c r="A24" s="1">
        <v>43402</v>
      </c>
      <c r="B24">
        <v>309.10000600000001</v>
      </c>
      <c r="C24">
        <v>346.41000400000001</v>
      </c>
      <c r="D24">
        <v>1665.530029</v>
      </c>
      <c r="E24" s="9">
        <f t="shared" si="0"/>
        <v>3.0917584637723428E-2</v>
      </c>
      <c r="F24" s="9">
        <f t="shared" si="1"/>
        <v>4.6872197888284006E-2</v>
      </c>
      <c r="G24" s="9">
        <f t="shared" si="2"/>
        <v>1.3829943319089599E-2</v>
      </c>
      <c r="I24">
        <v>0</v>
      </c>
      <c r="J24">
        <f>(1-I24)*0.4</f>
        <v>0.4</v>
      </c>
      <c r="K24">
        <f>(1-I24)*0.6</f>
        <v>0.6</v>
      </c>
      <c r="L24" s="9">
        <f>I24*$J$10+J24*$K$10+K24*$L$10</f>
        <v>-7.2088292956376402E-4</v>
      </c>
      <c r="M24" s="9">
        <f>SQRT((I24^2)*$J$11+(J24^2)*$K$11+(K24^2)*$L$11+2*(I24*J24*$J$18+I24*K24*$J$19+J24*K24*$K$19))</f>
        <v>4.3061153352234899E-2</v>
      </c>
    </row>
    <row r="25" spans="1:14" x14ac:dyDescent="0.25">
      <c r="A25" s="1">
        <v>43409</v>
      </c>
      <c r="B25">
        <v>303.47000100000002</v>
      </c>
      <c r="C25">
        <v>350.51001000000002</v>
      </c>
      <c r="D25">
        <v>1712.4300539999999</v>
      </c>
      <c r="E25" s="9">
        <f t="shared" si="0"/>
        <v>-1.8214185993901233E-2</v>
      </c>
      <c r="F25" s="9">
        <f t="shared" si="1"/>
        <v>1.1835703220626437E-2</v>
      </c>
      <c r="G25" s="9">
        <f t="shared" si="2"/>
        <v>2.8159219097454002E-2</v>
      </c>
      <c r="I25">
        <f>I24+0.05</f>
        <v>0.05</v>
      </c>
      <c r="J25">
        <f t="shared" ref="J25:J44" si="5">(1-I25)*0.4</f>
        <v>0.38</v>
      </c>
      <c r="K25">
        <f t="shared" ref="K25:K44" si="6">(1-I25)*0.6</f>
        <v>0.56999999999999995</v>
      </c>
      <c r="L25" s="9">
        <f t="shared" ref="L25:L44" si="7">I25*$J$10+J25*$K$10+K25*$L$10</f>
        <v>-6.5187837178948488E-4</v>
      </c>
      <c r="M25" s="9">
        <f t="shared" ref="M25:M44" si="8">SQRT((I25^2)*$J$11+(J25^2)*$K$11+(K25^2)*$L$11+2*(I25*J25*$J$18+I25*K25*$J$19+J25*K25*$K$19))</f>
        <v>4.2370537262013036E-2</v>
      </c>
    </row>
    <row r="26" spans="1:14" x14ac:dyDescent="0.25">
      <c r="A26" s="1">
        <v>43416</v>
      </c>
      <c r="B26">
        <v>286.209991</v>
      </c>
      <c r="C26">
        <v>354.30999800000001</v>
      </c>
      <c r="D26">
        <v>1593.410034</v>
      </c>
      <c r="E26" s="9">
        <f t="shared" si="0"/>
        <v>-5.6875506452448432E-2</v>
      </c>
      <c r="F26" s="9">
        <f t="shared" si="1"/>
        <v>1.0841310922903302E-2</v>
      </c>
      <c r="G26" s="9">
        <f t="shared" si="2"/>
        <v>-6.9503580436459655E-2</v>
      </c>
      <c r="I26">
        <f t="shared" ref="I26:I44" si="9">I25+0.05</f>
        <v>0.1</v>
      </c>
      <c r="J26">
        <f t="shared" si="5"/>
        <v>0.36000000000000004</v>
      </c>
      <c r="K26">
        <f t="shared" si="6"/>
        <v>0.54</v>
      </c>
      <c r="L26" s="9">
        <f t="shared" si="7"/>
        <v>-5.8287381401520531E-4</v>
      </c>
      <c r="M26" s="9">
        <f>SQRT((I26^2)*$J$11+(J26^2)*$K$11+(K26^2)*$L$11+2*(I26*J26*$J$18+I26*K26*$J$19+J26*K26*$K$19))</f>
        <v>4.1827951947768713E-2</v>
      </c>
    </row>
    <row r="27" spans="1:14" x14ac:dyDescent="0.25">
      <c r="A27" s="1">
        <v>43423</v>
      </c>
      <c r="B27">
        <v>258.82000699999998</v>
      </c>
      <c r="C27">
        <v>325.82998700000002</v>
      </c>
      <c r="D27">
        <v>1502.0600589999999</v>
      </c>
      <c r="E27" s="9">
        <f t="shared" si="0"/>
        <v>-9.5698909406695121E-2</v>
      </c>
      <c r="F27" s="9">
        <f t="shared" si="1"/>
        <v>-8.0381618246064823E-2</v>
      </c>
      <c r="G27" s="9">
        <f t="shared" si="2"/>
        <v>-5.7329860519756304E-2</v>
      </c>
      <c r="I27">
        <f t="shared" si="9"/>
        <v>0.15000000000000002</v>
      </c>
      <c r="J27">
        <f t="shared" si="5"/>
        <v>0.34</v>
      </c>
      <c r="K27">
        <f t="shared" si="6"/>
        <v>0.51</v>
      </c>
      <c r="L27" s="9">
        <f t="shared" si="7"/>
        <v>-5.1386925624092596E-4</v>
      </c>
      <c r="M27" s="9">
        <f t="shared" si="8"/>
        <v>4.1439212550968302E-2</v>
      </c>
    </row>
    <row r="28" spans="1:14" x14ac:dyDescent="0.25">
      <c r="A28" s="1">
        <v>43430</v>
      </c>
      <c r="B28">
        <v>286.13000499999998</v>
      </c>
      <c r="C28">
        <v>350.48001099999999</v>
      </c>
      <c r="D28">
        <v>1690.170044</v>
      </c>
      <c r="E28" s="9">
        <f t="shared" si="0"/>
        <v>0.10551733738265456</v>
      </c>
      <c r="F28" s="9">
        <f t="shared" si="1"/>
        <v>7.5653024532698954E-2</v>
      </c>
      <c r="G28" s="9">
        <f t="shared" si="2"/>
        <v>0.12523466280385276</v>
      </c>
      <c r="I28">
        <f t="shared" si="9"/>
        <v>0.2</v>
      </c>
      <c r="J28">
        <f t="shared" si="5"/>
        <v>0.32000000000000006</v>
      </c>
      <c r="K28">
        <f t="shared" si="6"/>
        <v>0.48</v>
      </c>
      <c r="L28" s="9">
        <f t="shared" si="7"/>
        <v>-4.4486469846664661E-4</v>
      </c>
      <c r="M28" s="9">
        <f t="shared" si="8"/>
        <v>4.1208673188663551E-2</v>
      </c>
    </row>
    <row r="29" spans="1:14" x14ac:dyDescent="0.25">
      <c r="A29" s="1">
        <v>43437</v>
      </c>
      <c r="B29">
        <v>265.14001500000001</v>
      </c>
      <c r="C29">
        <v>357.97000100000002</v>
      </c>
      <c r="D29">
        <v>1629.130005</v>
      </c>
      <c r="E29" s="9">
        <f t="shared" si="0"/>
        <v>-7.3358227495225359E-2</v>
      </c>
      <c r="F29" s="9">
        <f t="shared" si="1"/>
        <v>2.1370662419889053E-2</v>
      </c>
      <c r="G29" s="9">
        <f t="shared" si="2"/>
        <v>-3.6114732489010981E-2</v>
      </c>
      <c r="I29">
        <f t="shared" si="9"/>
        <v>0.25</v>
      </c>
      <c r="J29">
        <f t="shared" si="5"/>
        <v>0.30000000000000004</v>
      </c>
      <c r="K29">
        <f t="shared" si="6"/>
        <v>0.44999999999999996</v>
      </c>
      <c r="L29" s="9">
        <f t="shared" si="7"/>
        <v>-3.7586014069236704E-4</v>
      </c>
      <c r="M29" s="9">
        <f t="shared" si="8"/>
        <v>4.1138993564768876E-2</v>
      </c>
    </row>
    <row r="30" spans="1:14" x14ac:dyDescent="0.25">
      <c r="A30" s="1">
        <v>43444</v>
      </c>
      <c r="B30">
        <v>266.83999599999999</v>
      </c>
      <c r="C30">
        <v>365.709991</v>
      </c>
      <c r="D30">
        <v>1591.910034</v>
      </c>
      <c r="E30" s="9">
        <f t="shared" si="0"/>
        <v>6.4116349997187516E-3</v>
      </c>
      <c r="F30" s="9">
        <f t="shared" si="1"/>
        <v>2.1621895629181376E-2</v>
      </c>
      <c r="G30" s="9">
        <f t="shared" si="2"/>
        <v>-2.2846532128048325E-2</v>
      </c>
      <c r="I30">
        <f t="shared" si="9"/>
        <v>0.3</v>
      </c>
      <c r="J30">
        <f t="shared" si="5"/>
        <v>0.27999999999999997</v>
      </c>
      <c r="K30">
        <f t="shared" si="6"/>
        <v>0.42</v>
      </c>
      <c r="L30" s="9">
        <f t="shared" si="7"/>
        <v>-3.0685558291808726E-4</v>
      </c>
      <c r="M30" s="9">
        <f t="shared" si="8"/>
        <v>4.123098923747015E-2</v>
      </c>
    </row>
    <row r="31" spans="1:14" x14ac:dyDescent="0.25">
      <c r="A31" s="1">
        <v>43451</v>
      </c>
      <c r="B31">
        <v>246.38999899999999</v>
      </c>
      <c r="C31">
        <v>319.76998900000001</v>
      </c>
      <c r="D31">
        <v>1377.4499510000001</v>
      </c>
      <c r="E31" s="9">
        <f t="shared" si="0"/>
        <v>-7.6637675410548223E-2</v>
      </c>
      <c r="F31" s="9">
        <f t="shared" si="1"/>
        <v>-0.12561866815391431</v>
      </c>
      <c r="G31" s="9">
        <f t="shared" si="2"/>
        <v>-0.13471872054297251</v>
      </c>
      <c r="I31">
        <f t="shared" si="9"/>
        <v>0.35</v>
      </c>
      <c r="J31">
        <f t="shared" si="5"/>
        <v>0.26</v>
      </c>
      <c r="K31">
        <f t="shared" si="6"/>
        <v>0.39</v>
      </c>
      <c r="L31" s="9">
        <f t="shared" si="7"/>
        <v>-2.3785102514380801E-4</v>
      </c>
      <c r="M31" s="9">
        <f t="shared" si="8"/>
        <v>4.1483584607708783E-2</v>
      </c>
    </row>
    <row r="32" spans="1:14" x14ac:dyDescent="0.25">
      <c r="A32" s="1">
        <v>43458</v>
      </c>
      <c r="B32">
        <v>256.07998700000002</v>
      </c>
      <c r="C32">
        <v>333.86999500000002</v>
      </c>
      <c r="D32">
        <v>1478.0200199999999</v>
      </c>
      <c r="E32" s="9">
        <f t="shared" si="0"/>
        <v>3.9327846257266375E-2</v>
      </c>
      <c r="F32" s="9">
        <f t="shared" si="1"/>
        <v>4.4094212981318881E-2</v>
      </c>
      <c r="G32" s="9">
        <f t="shared" si="2"/>
        <v>7.3011777253313648E-2</v>
      </c>
      <c r="I32">
        <f t="shared" si="9"/>
        <v>0.39999999999999997</v>
      </c>
      <c r="J32">
        <f t="shared" si="5"/>
        <v>0.24000000000000005</v>
      </c>
      <c r="K32">
        <f t="shared" si="6"/>
        <v>0.36000000000000004</v>
      </c>
      <c r="L32" s="9">
        <f t="shared" si="7"/>
        <v>-1.6884646736952866E-4</v>
      </c>
      <c r="M32" s="9">
        <f t="shared" si="8"/>
        <v>4.1893874811668522E-2</v>
      </c>
    </row>
    <row r="33" spans="1:13" x14ac:dyDescent="0.25">
      <c r="A33" s="1">
        <v>43465</v>
      </c>
      <c r="B33">
        <v>297.57000699999998</v>
      </c>
      <c r="C33">
        <v>317.69000199999999</v>
      </c>
      <c r="D33">
        <v>1575.3900149999999</v>
      </c>
      <c r="E33" s="9">
        <f t="shared" si="0"/>
        <v>0.16201976767516757</v>
      </c>
      <c r="F33" s="9">
        <f t="shared" si="1"/>
        <v>-4.8461955977805116E-2</v>
      </c>
      <c r="G33" s="9">
        <f t="shared" si="2"/>
        <v>6.5878671251015986E-2</v>
      </c>
      <c r="I33">
        <f t="shared" si="9"/>
        <v>0.44999999999999996</v>
      </c>
      <c r="J33">
        <f t="shared" si="5"/>
        <v>0.22000000000000003</v>
      </c>
      <c r="K33">
        <f t="shared" si="6"/>
        <v>0.33</v>
      </c>
      <c r="L33" s="9">
        <f t="shared" si="7"/>
        <v>-9.9841909595249309E-5</v>
      </c>
      <c r="M33" s="9">
        <f>SQRT((I33^2)*$J$11+(J33^2)*$K$11+(K33^2)*$L$11+2*(I33*J33*$J$18+I33*K33*$J$19+J33*K33*$K$19))</f>
        <v>4.2457288396609165E-2</v>
      </c>
    </row>
    <row r="34" spans="1:13" x14ac:dyDescent="0.25">
      <c r="A34" s="1">
        <v>43472</v>
      </c>
      <c r="B34">
        <v>337.58999599999999</v>
      </c>
      <c r="C34">
        <v>347.26001000000002</v>
      </c>
      <c r="D34">
        <v>1640.5600589999999</v>
      </c>
      <c r="E34" s="9">
        <f t="shared" si="0"/>
        <v>0.13448932371735967</v>
      </c>
      <c r="F34" s="9">
        <f t="shared" si="1"/>
        <v>9.3078182548533617E-2</v>
      </c>
      <c r="G34" s="9">
        <f t="shared" si="2"/>
        <v>4.1367561924023022E-2</v>
      </c>
      <c r="I34">
        <f t="shared" si="9"/>
        <v>0.49999999999999994</v>
      </c>
      <c r="J34">
        <f t="shared" si="5"/>
        <v>0.2</v>
      </c>
      <c r="K34">
        <f t="shared" si="6"/>
        <v>0.3</v>
      </c>
      <c r="L34" s="9">
        <f t="shared" si="7"/>
        <v>-3.0837351820969632E-5</v>
      </c>
      <c r="M34" s="9">
        <f t="shared" si="8"/>
        <v>4.3167830217376003E-2</v>
      </c>
    </row>
    <row r="35" spans="1:13" x14ac:dyDescent="0.25">
      <c r="A35" s="1">
        <v>43479</v>
      </c>
      <c r="B35">
        <v>339.10000600000001</v>
      </c>
      <c r="C35">
        <v>302.26001000000002</v>
      </c>
      <c r="D35">
        <v>1696.1999510000001</v>
      </c>
      <c r="E35" s="9">
        <f t="shared" si="0"/>
        <v>4.4729109804546585E-3</v>
      </c>
      <c r="F35" s="9">
        <f t="shared" si="1"/>
        <v>-0.12958589732229753</v>
      </c>
      <c r="G35" s="9">
        <f t="shared" si="2"/>
        <v>3.3915181400865801E-2</v>
      </c>
      <c r="I35">
        <f t="shared" si="9"/>
        <v>0.54999999999999993</v>
      </c>
      <c r="J35">
        <f t="shared" si="5"/>
        <v>0.18000000000000005</v>
      </c>
      <c r="K35">
        <f t="shared" si="6"/>
        <v>0.27</v>
      </c>
      <c r="L35" s="9">
        <f t="shared" si="7"/>
        <v>3.8167205953309503E-5</v>
      </c>
      <c r="M35" s="9">
        <f t="shared" si="8"/>
        <v>4.4018376046667446E-2</v>
      </c>
    </row>
    <row r="36" spans="1:13" x14ac:dyDescent="0.25">
      <c r="A36" s="1">
        <v>43486</v>
      </c>
      <c r="B36">
        <v>338.04998799999998</v>
      </c>
      <c r="C36">
        <v>297.040009</v>
      </c>
      <c r="D36">
        <v>1670.5699460000001</v>
      </c>
      <c r="E36" s="9">
        <f t="shared" si="0"/>
        <v>-3.0964847579507682E-3</v>
      </c>
      <c r="F36" s="9">
        <f t="shared" si="1"/>
        <v>-1.7269902823069505E-2</v>
      </c>
      <c r="G36" s="9">
        <f t="shared" si="2"/>
        <v>-1.5110249817475663E-2</v>
      </c>
      <c r="I36">
        <f t="shared" si="9"/>
        <v>0.6</v>
      </c>
      <c r="J36">
        <f t="shared" si="5"/>
        <v>0.16000000000000003</v>
      </c>
      <c r="K36">
        <f t="shared" si="6"/>
        <v>0.24</v>
      </c>
      <c r="L36" s="9">
        <f t="shared" si="7"/>
        <v>1.0717176372758907E-4</v>
      </c>
      <c r="M36" s="9">
        <f t="shared" si="8"/>
        <v>4.5000988103837458E-2</v>
      </c>
    </row>
    <row r="37" spans="1:13" x14ac:dyDescent="0.25">
      <c r="A37" s="1">
        <v>43493</v>
      </c>
      <c r="B37">
        <v>339.85000600000001</v>
      </c>
      <c r="C37">
        <v>312.209991</v>
      </c>
      <c r="D37">
        <v>1626.2299800000001</v>
      </c>
      <c r="E37" s="9">
        <f t="shared" si="0"/>
        <v>5.3247095515354115E-3</v>
      </c>
      <c r="F37" s="9">
        <f t="shared" si="1"/>
        <v>5.1070500741871472E-2</v>
      </c>
      <c r="G37" s="9">
        <f t="shared" si="2"/>
        <v>-2.6541819518642318E-2</v>
      </c>
      <c r="I37">
        <f t="shared" si="9"/>
        <v>0.65</v>
      </c>
      <c r="J37">
        <f t="shared" si="5"/>
        <v>0.13999999999999999</v>
      </c>
      <c r="K37">
        <f t="shared" si="6"/>
        <v>0.21</v>
      </c>
      <c r="L37" s="9">
        <f t="shared" si="7"/>
        <v>1.761763215018688E-4</v>
      </c>
      <c r="M37" s="9">
        <f t="shared" si="8"/>
        <v>4.6107223591145476E-2</v>
      </c>
    </row>
    <row r="38" spans="1:13" x14ac:dyDescent="0.25">
      <c r="A38" s="1">
        <v>43500</v>
      </c>
      <c r="B38">
        <v>347.57000699999998</v>
      </c>
      <c r="C38">
        <v>305.79998799999998</v>
      </c>
      <c r="D38">
        <v>1588.219971</v>
      </c>
      <c r="E38" s="9">
        <f t="shared" si="0"/>
        <v>2.2715906616755932E-2</v>
      </c>
      <c r="F38" s="9">
        <f t="shared" si="1"/>
        <v>-2.0531063017775186E-2</v>
      </c>
      <c r="G38" s="9">
        <f t="shared" si="2"/>
        <v>-2.3373083430672015E-2</v>
      </c>
      <c r="I38">
        <f t="shared" si="9"/>
        <v>0.70000000000000007</v>
      </c>
      <c r="J38">
        <f t="shared" si="5"/>
        <v>0.11999999999999998</v>
      </c>
      <c r="K38">
        <f t="shared" si="6"/>
        <v>0.17999999999999997</v>
      </c>
      <c r="L38" s="9">
        <f t="shared" si="7"/>
        <v>2.4518087927614821E-4</v>
      </c>
      <c r="M38" s="9">
        <f t="shared" si="8"/>
        <v>4.7328414728071255E-2</v>
      </c>
    </row>
    <row r="39" spans="1:13" x14ac:dyDescent="0.25">
      <c r="A39" s="1">
        <v>43507</v>
      </c>
      <c r="B39">
        <v>356.86999500000002</v>
      </c>
      <c r="C39">
        <v>307.88000499999998</v>
      </c>
      <c r="D39">
        <v>1607.9499510000001</v>
      </c>
      <c r="E39" s="9">
        <f t="shared" si="0"/>
        <v>2.675716492418756E-2</v>
      </c>
      <c r="F39" s="9">
        <f t="shared" si="1"/>
        <v>6.8018871210682175E-3</v>
      </c>
      <c r="G39" s="9">
        <f t="shared" si="2"/>
        <v>1.2422699852827845E-2</v>
      </c>
      <c r="I39">
        <f t="shared" si="9"/>
        <v>0.75000000000000011</v>
      </c>
      <c r="J39">
        <f t="shared" si="5"/>
        <v>9.9999999999999964E-2</v>
      </c>
      <c r="K39">
        <f t="shared" si="6"/>
        <v>0.14999999999999994</v>
      </c>
      <c r="L39" s="9">
        <f t="shared" si="7"/>
        <v>3.1418543705042772E-4</v>
      </c>
      <c r="M39" s="9">
        <f>SQRT((I39^2)*$J$11+(J39^2)*$K$11+(K39^2)*$L$11+2*(I39*J39*$J$18+I39*K39*$J$19+J39*K39*$K$19))</f>
        <v>4.8655906635135367E-2</v>
      </c>
    </row>
    <row r="40" spans="1:13" x14ac:dyDescent="0.25">
      <c r="A40" s="1">
        <v>43514</v>
      </c>
      <c r="B40">
        <v>363.01998900000001</v>
      </c>
      <c r="C40">
        <v>294.709991</v>
      </c>
      <c r="D40">
        <v>1631.5600589999999</v>
      </c>
      <c r="E40" s="9">
        <f t="shared" si="0"/>
        <v>1.7233149567533745E-2</v>
      </c>
      <c r="F40" s="9">
        <f t="shared" si="1"/>
        <v>-4.2776451169669105E-2</v>
      </c>
      <c r="G40" s="9">
        <f t="shared" si="2"/>
        <v>1.4683360004654755E-2</v>
      </c>
      <c r="I40">
        <f t="shared" si="9"/>
        <v>0.80000000000000016</v>
      </c>
      <c r="J40">
        <f t="shared" si="5"/>
        <v>7.9999999999999946E-2</v>
      </c>
      <c r="K40">
        <f t="shared" si="6"/>
        <v>0.1199999999999999</v>
      </c>
      <c r="L40" s="9">
        <f t="shared" si="7"/>
        <v>3.8318999482470724E-4</v>
      </c>
      <c r="M40" s="9">
        <f t="shared" si="8"/>
        <v>5.0081246956600191E-2</v>
      </c>
    </row>
    <row r="41" spans="1:13" x14ac:dyDescent="0.25">
      <c r="A41" s="1">
        <v>43521</v>
      </c>
      <c r="B41">
        <v>357.32000699999998</v>
      </c>
      <c r="C41">
        <v>294.790009</v>
      </c>
      <c r="D41">
        <v>1671.7299800000001</v>
      </c>
      <c r="E41" s="9">
        <f t="shared" si="0"/>
        <v>-1.5701565127864137E-2</v>
      </c>
      <c r="F41" s="9">
        <f t="shared" si="1"/>
        <v>2.7151437835026826E-4</v>
      </c>
      <c r="G41" s="9">
        <f t="shared" si="2"/>
        <v>2.4620559187150448E-2</v>
      </c>
      <c r="I41">
        <f>I40+0.05</f>
        <v>0.8500000000000002</v>
      </c>
      <c r="J41">
        <f t="shared" si="5"/>
        <v>5.9999999999999921E-2</v>
      </c>
      <c r="K41">
        <f t="shared" si="6"/>
        <v>8.9999999999999872E-2</v>
      </c>
      <c r="L41" s="9">
        <f t="shared" si="7"/>
        <v>4.521945525989867E-4</v>
      </c>
      <c r="M41" s="9">
        <f t="shared" si="8"/>
        <v>5.1596327189008431E-2</v>
      </c>
    </row>
    <row r="42" spans="1:13" x14ac:dyDescent="0.25">
      <c r="A42" s="1">
        <v>43528</v>
      </c>
      <c r="B42">
        <v>349.60000600000001</v>
      </c>
      <c r="C42">
        <v>284.14001500000001</v>
      </c>
      <c r="D42">
        <v>1620.8000489999999</v>
      </c>
      <c r="E42" s="9">
        <f t="shared" si="0"/>
        <v>-2.1605286154603665E-2</v>
      </c>
      <c r="F42" s="9">
        <f t="shared" si="1"/>
        <v>-3.6127391278040211E-2</v>
      </c>
      <c r="G42" s="9">
        <f t="shared" si="2"/>
        <v>-3.0465405064997508E-2</v>
      </c>
      <c r="I42">
        <f t="shared" si="9"/>
        <v>0.90000000000000024</v>
      </c>
      <c r="J42">
        <f t="shared" si="5"/>
        <v>3.9999999999999904E-2</v>
      </c>
      <c r="K42">
        <f t="shared" si="6"/>
        <v>5.9999999999999852E-2</v>
      </c>
      <c r="L42" s="9">
        <f t="shared" si="7"/>
        <v>5.2119911037326627E-4</v>
      </c>
      <c r="M42" s="9">
        <f t="shared" si="8"/>
        <v>5.3193479849401773E-2</v>
      </c>
    </row>
    <row r="43" spans="1:13" x14ac:dyDescent="0.25">
      <c r="A43" s="1">
        <v>43535</v>
      </c>
      <c r="B43">
        <v>361.459991</v>
      </c>
      <c r="C43">
        <v>275.42999300000002</v>
      </c>
      <c r="D43">
        <v>1712.3599850000001</v>
      </c>
      <c r="E43" s="9">
        <f t="shared" si="0"/>
        <v>3.3924441637452452E-2</v>
      </c>
      <c r="F43" s="9">
        <f t="shared" si="1"/>
        <v>-3.0653978813930838E-2</v>
      </c>
      <c r="G43" s="9">
        <f t="shared" si="2"/>
        <v>5.6490580720608197E-2</v>
      </c>
      <c r="I43">
        <f t="shared" si="9"/>
        <v>0.95000000000000029</v>
      </c>
      <c r="J43">
        <f t="shared" si="5"/>
        <v>1.9999999999999886E-2</v>
      </c>
      <c r="K43">
        <f t="shared" si="6"/>
        <v>2.9999999999999825E-2</v>
      </c>
      <c r="L43" s="9">
        <f t="shared" si="7"/>
        <v>5.9020366814754584E-4</v>
      </c>
      <c r="M43" s="9">
        <f t="shared" si="8"/>
        <v>5.4865537945129841E-2</v>
      </c>
    </row>
    <row r="44" spans="1:13" x14ac:dyDescent="0.25">
      <c r="A44" s="1">
        <v>43542</v>
      </c>
      <c r="B44">
        <v>361.01001000000002</v>
      </c>
      <c r="C44">
        <v>264.52999899999998</v>
      </c>
      <c r="D44">
        <v>1764.7700199999999</v>
      </c>
      <c r="E44" s="9">
        <f t="shared" si="0"/>
        <v>-1.2448984983236544E-3</v>
      </c>
      <c r="F44" s="9">
        <f t="shared" si="1"/>
        <v>-3.9574462756494566E-2</v>
      </c>
      <c r="G44" s="9">
        <f t="shared" si="2"/>
        <v>3.0606902438215844E-2</v>
      </c>
      <c r="I44">
        <f t="shared" si="9"/>
        <v>1.0000000000000002</v>
      </c>
      <c r="J44">
        <v>0</v>
      </c>
      <c r="K44">
        <v>0</v>
      </c>
      <c r="L44" s="9">
        <f t="shared" si="7"/>
        <v>6.5920822592182497E-4</v>
      </c>
      <c r="M44" s="9">
        <f t="shared" si="8"/>
        <v>5.6605864059782018E-2</v>
      </c>
    </row>
    <row r="45" spans="1:13" x14ac:dyDescent="0.25">
      <c r="A45" s="1">
        <v>43549</v>
      </c>
      <c r="B45">
        <v>356.55999800000001</v>
      </c>
      <c r="C45">
        <v>279.85998499999999</v>
      </c>
      <c r="D45">
        <v>1780.75</v>
      </c>
      <c r="E45" s="9">
        <f t="shared" si="0"/>
        <v>-1.2326561249645152E-2</v>
      </c>
      <c r="F45" s="9">
        <f t="shared" si="1"/>
        <v>5.7951786405896488E-2</v>
      </c>
      <c r="G45" s="9">
        <f t="shared" si="2"/>
        <v>9.0549928993013395E-3</v>
      </c>
    </row>
    <row r="46" spans="1:13" x14ac:dyDescent="0.25">
      <c r="A46" s="1">
        <v>43556</v>
      </c>
      <c r="B46">
        <v>365.48998999999998</v>
      </c>
      <c r="C46">
        <v>274.959991</v>
      </c>
      <c r="D46">
        <v>1837.280029</v>
      </c>
      <c r="E46" s="9">
        <f t="shared" si="0"/>
        <v>2.5044850936980279E-2</v>
      </c>
      <c r="F46" s="9">
        <f t="shared" si="1"/>
        <v>-1.7508733876334559E-2</v>
      </c>
      <c r="G46" s="9">
        <f t="shared" si="2"/>
        <v>3.17450675277271E-2</v>
      </c>
    </row>
    <row r="47" spans="1:13" x14ac:dyDescent="0.25">
      <c r="A47" s="1">
        <v>43563</v>
      </c>
      <c r="B47">
        <v>351.14001500000001</v>
      </c>
      <c r="C47">
        <v>267.70001200000002</v>
      </c>
      <c r="D47">
        <v>1843.0600589999999</v>
      </c>
      <c r="E47" s="9">
        <f t="shared" si="0"/>
        <v>-3.9262292792204723E-2</v>
      </c>
      <c r="F47" s="9">
        <f t="shared" si="1"/>
        <v>-2.6403765048130134E-2</v>
      </c>
      <c r="G47" s="9">
        <f t="shared" si="2"/>
        <v>3.1459711686661063E-3</v>
      </c>
    </row>
    <row r="48" spans="1:13" x14ac:dyDescent="0.25">
      <c r="A48" s="1">
        <v>43570</v>
      </c>
      <c r="B48">
        <v>360.35000600000001</v>
      </c>
      <c r="C48">
        <v>273.26001000000002</v>
      </c>
      <c r="D48">
        <v>1861.6899410000001</v>
      </c>
      <c r="E48" s="9">
        <f t="shared" si="0"/>
        <v>2.6228827836668023E-2</v>
      </c>
      <c r="F48" s="9">
        <f t="shared" si="1"/>
        <v>2.076950971522562E-2</v>
      </c>
      <c r="G48" s="9">
        <f t="shared" si="2"/>
        <v>1.0108125293599057E-2</v>
      </c>
    </row>
    <row r="49" spans="1:7" x14ac:dyDescent="0.25">
      <c r="A49" s="1">
        <v>43577</v>
      </c>
      <c r="B49">
        <v>374.85000600000001</v>
      </c>
      <c r="C49">
        <v>235.13999899999999</v>
      </c>
      <c r="D49">
        <v>1950.630005</v>
      </c>
      <c r="E49" s="9">
        <f t="shared" si="0"/>
        <v>4.0238656191391886E-2</v>
      </c>
      <c r="F49" s="9">
        <f t="shared" si="1"/>
        <v>-0.13950087683887602</v>
      </c>
      <c r="G49" s="9">
        <f t="shared" si="2"/>
        <v>4.7773832817846085E-2</v>
      </c>
    </row>
    <row r="50" spans="1:7" x14ac:dyDescent="0.25">
      <c r="A50" s="1">
        <v>43584</v>
      </c>
      <c r="B50">
        <v>385.02999899999998</v>
      </c>
      <c r="C50">
        <v>255.029999</v>
      </c>
      <c r="D50">
        <v>1962.459961</v>
      </c>
      <c r="E50" s="9">
        <f t="shared" si="0"/>
        <v>2.7157510569707721E-2</v>
      </c>
      <c r="F50" s="9">
        <f t="shared" si="1"/>
        <v>8.4587905437560229E-2</v>
      </c>
      <c r="G50" s="9">
        <f t="shared" si="2"/>
        <v>6.0646847273324589E-3</v>
      </c>
    </row>
    <row r="51" spans="1:7" x14ac:dyDescent="0.25">
      <c r="A51" s="1">
        <v>43591</v>
      </c>
      <c r="B51">
        <v>361.040009</v>
      </c>
      <c r="C51">
        <v>239.520004</v>
      </c>
      <c r="D51">
        <v>1889.9799800000001</v>
      </c>
      <c r="E51" s="9">
        <f t="shared" si="0"/>
        <v>-6.2306807423594956E-2</v>
      </c>
      <c r="F51" s="9">
        <f t="shared" si="1"/>
        <v>-6.0816355177102155E-2</v>
      </c>
      <c r="G51" s="9">
        <f t="shared" si="2"/>
        <v>-3.6933227908031663E-2</v>
      </c>
    </row>
    <row r="52" spans="1:7" x14ac:dyDescent="0.25">
      <c r="A52" s="1">
        <v>43598</v>
      </c>
      <c r="B52">
        <v>354.45001200000002</v>
      </c>
      <c r="C52">
        <v>211.029999</v>
      </c>
      <c r="D52">
        <v>1869</v>
      </c>
      <c r="E52" s="9">
        <f t="shared" si="0"/>
        <v>-1.8252816407391514E-2</v>
      </c>
      <c r="F52" s="9">
        <f t="shared" si="1"/>
        <v>-0.1189462446735764</v>
      </c>
      <c r="G52" s="9">
        <f t="shared" si="2"/>
        <v>-1.1100636103034356E-2</v>
      </c>
    </row>
    <row r="53" spans="1:7" x14ac:dyDescent="0.25">
      <c r="A53" s="1">
        <v>43605</v>
      </c>
      <c r="B53">
        <v>354.39001500000001</v>
      </c>
      <c r="C53">
        <v>190.63000500000001</v>
      </c>
      <c r="D53">
        <v>1823.280029</v>
      </c>
      <c r="E53" s="9">
        <f t="shared" si="0"/>
        <v>-1.6926787408322319E-4</v>
      </c>
      <c r="F53" s="9">
        <f t="shared" si="1"/>
        <v>-9.6668692113295207E-2</v>
      </c>
      <c r="G53" s="9">
        <f t="shared" si="2"/>
        <v>-2.4462263777421112E-2</v>
      </c>
    </row>
    <row r="54" spans="1:7" x14ac:dyDescent="0.25">
      <c r="A54" s="1">
        <v>43612</v>
      </c>
      <c r="B54">
        <v>343.27999899999998</v>
      </c>
      <c r="C54">
        <v>185.16000399999999</v>
      </c>
      <c r="D54">
        <v>1775.0699460000001</v>
      </c>
      <c r="E54" s="9">
        <f t="shared" si="0"/>
        <v>-3.1349686869704962E-2</v>
      </c>
      <c r="F54" s="9">
        <f t="shared" si="1"/>
        <v>-2.8694333822212426E-2</v>
      </c>
      <c r="G54" s="9">
        <f t="shared" si="2"/>
        <v>-2.6441403532753704E-2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G16" workbookViewId="0">
      <selection activeCell="U20" sqref="U20"/>
    </sheetView>
  </sheetViews>
  <sheetFormatPr defaultRowHeight="15" x14ac:dyDescent="0.25"/>
  <cols>
    <col min="1" max="1" width="12.7109375" customWidth="1"/>
    <col min="2" max="2" width="15.7109375" customWidth="1"/>
    <col min="3" max="3" width="14.5703125" customWidth="1"/>
    <col min="4" max="4" width="15.42578125" customWidth="1"/>
    <col min="5" max="5" width="16.28515625" customWidth="1"/>
    <col min="6" max="6" width="16.42578125" customWidth="1"/>
    <col min="7" max="7" width="17" customWidth="1"/>
    <col min="8" max="8" width="18.7109375" customWidth="1"/>
    <col min="9" max="9" width="17.5703125" customWidth="1"/>
  </cols>
  <sheetData>
    <row r="1" spans="1:23" x14ac:dyDescent="0.25">
      <c r="A1" s="4" t="s">
        <v>0</v>
      </c>
      <c r="B1" s="4" t="s">
        <v>1</v>
      </c>
      <c r="C1" s="4" t="s">
        <v>13</v>
      </c>
      <c r="D1" s="4" t="s">
        <v>9</v>
      </c>
      <c r="E1" s="4" t="s">
        <v>2</v>
      </c>
      <c r="F1" s="4" t="s">
        <v>15</v>
      </c>
      <c r="G1" s="4" t="s">
        <v>16</v>
      </c>
      <c r="H1" s="4" t="s">
        <v>22</v>
      </c>
      <c r="I1" s="4" t="s">
        <v>27</v>
      </c>
    </row>
    <row r="2" spans="1:23" x14ac:dyDescent="0.25">
      <c r="A2" s="1">
        <v>43248</v>
      </c>
      <c r="B2">
        <v>359.92999300000002</v>
      </c>
      <c r="C2">
        <v>291.82000699999998</v>
      </c>
      <c r="D2">
        <v>1641.540039</v>
      </c>
      <c r="E2">
        <v>190.240005</v>
      </c>
    </row>
    <row r="3" spans="1:23" x14ac:dyDescent="0.25">
      <c r="A3" s="1">
        <v>43255</v>
      </c>
      <c r="B3">
        <v>360.57000699999998</v>
      </c>
      <c r="C3">
        <v>317.66000400000001</v>
      </c>
      <c r="D3">
        <v>1683.98999</v>
      </c>
      <c r="E3">
        <v>191.699997</v>
      </c>
      <c r="F3" s="9">
        <f>(B3/B2)-1</f>
        <v>1.7781624550525787E-3</v>
      </c>
      <c r="G3" s="9">
        <f>(C3/C2)-1</f>
        <v>8.8547722500740056E-2</v>
      </c>
      <c r="H3" s="9">
        <f>(D3/D2)-1</f>
        <v>2.5859832834695728E-2</v>
      </c>
      <c r="I3" s="9">
        <f>(E3/E2)-1</f>
        <v>7.6744741464866983E-3</v>
      </c>
    </row>
    <row r="4" spans="1:23" x14ac:dyDescent="0.25">
      <c r="A4" s="1">
        <v>43262</v>
      </c>
      <c r="B4">
        <v>391.98001099999999</v>
      </c>
      <c r="C4">
        <v>358.17001299999998</v>
      </c>
      <c r="D4">
        <v>1715.969971</v>
      </c>
      <c r="E4">
        <v>188.83999600000001</v>
      </c>
      <c r="F4" s="9">
        <f t="shared" ref="F4:F54" si="0">(B4/B3)-1</f>
        <v>8.7112081954171083E-2</v>
      </c>
      <c r="G4" s="9">
        <f t="shared" ref="G4:G54" si="1">(C4/C3)-1</f>
        <v>0.12752631269248482</v>
      </c>
      <c r="H4" s="9">
        <f t="shared" ref="H4:H54" si="2">(D4/D3)-1</f>
        <v>1.8990600413248293E-2</v>
      </c>
      <c r="I4" s="9">
        <f t="shared" ref="I4:I54" si="3">(E4/E3)-1</f>
        <v>-1.4919149946569843E-2</v>
      </c>
    </row>
    <row r="5" spans="1:23" x14ac:dyDescent="0.25">
      <c r="A5" s="1">
        <v>43269</v>
      </c>
      <c r="B5">
        <v>411.08999599999999</v>
      </c>
      <c r="C5">
        <v>333.63000499999998</v>
      </c>
      <c r="D5">
        <v>1715.670044</v>
      </c>
      <c r="E5">
        <v>184.91999799999999</v>
      </c>
      <c r="F5" s="9">
        <f t="shared" si="0"/>
        <v>4.8752447736422955E-2</v>
      </c>
      <c r="G5" s="9">
        <f t="shared" si="1"/>
        <v>-6.8514970849890777E-2</v>
      </c>
      <c r="H5" s="9">
        <f t="shared" si="2"/>
        <v>-1.7478569268036814E-4</v>
      </c>
      <c r="I5" s="9">
        <f t="shared" si="3"/>
        <v>-2.0758303765268105E-2</v>
      </c>
    </row>
    <row r="6" spans="1:23" x14ac:dyDescent="0.25">
      <c r="A6" s="1">
        <v>43276</v>
      </c>
      <c r="B6">
        <v>391.42999300000002</v>
      </c>
      <c r="C6">
        <v>342.95001200000002</v>
      </c>
      <c r="D6">
        <v>1699.8000489999999</v>
      </c>
      <c r="E6">
        <v>185.11000100000001</v>
      </c>
      <c r="F6" s="9">
        <f t="shared" si="0"/>
        <v>-4.7824085215637191E-2</v>
      </c>
      <c r="G6" s="9">
        <f t="shared" si="1"/>
        <v>2.793515829009463E-2</v>
      </c>
      <c r="H6" s="9">
        <f t="shared" si="2"/>
        <v>-9.2500274487511414E-3</v>
      </c>
      <c r="I6" s="9">
        <f t="shared" si="3"/>
        <v>1.027487573301844E-3</v>
      </c>
    </row>
    <row r="7" spans="1:23" x14ac:dyDescent="0.25">
      <c r="A7" s="1">
        <v>43283</v>
      </c>
      <c r="B7">
        <v>408.25</v>
      </c>
      <c r="C7">
        <v>308.89999399999999</v>
      </c>
      <c r="D7">
        <v>1710.630005</v>
      </c>
      <c r="E7">
        <v>187.970001</v>
      </c>
      <c r="F7" s="9">
        <f t="shared" si="0"/>
        <v>4.2970664744129472E-2</v>
      </c>
      <c r="G7" s="9">
        <f t="shared" si="1"/>
        <v>-9.92856591589798E-2</v>
      </c>
      <c r="H7" s="9">
        <f t="shared" si="2"/>
        <v>6.3713117353840776E-3</v>
      </c>
      <c r="I7" s="9">
        <f t="shared" si="3"/>
        <v>1.5450272727295822E-2</v>
      </c>
    </row>
    <row r="8" spans="1:23" x14ac:dyDescent="0.25">
      <c r="A8" s="1">
        <v>43290</v>
      </c>
      <c r="B8">
        <v>395.79998799999998</v>
      </c>
      <c r="C8">
        <v>318.86999500000002</v>
      </c>
      <c r="D8">
        <v>1813.030029</v>
      </c>
      <c r="E8">
        <v>191.33000200000001</v>
      </c>
      <c r="F8" s="9">
        <f t="shared" si="0"/>
        <v>-3.0496048989589797E-2</v>
      </c>
      <c r="G8" s="9">
        <f t="shared" si="1"/>
        <v>3.2275821280851158E-2</v>
      </c>
      <c r="H8" s="9">
        <f t="shared" si="2"/>
        <v>5.9861000742822856E-2</v>
      </c>
      <c r="I8" s="9">
        <f t="shared" si="3"/>
        <v>1.787519807482485E-2</v>
      </c>
    </row>
    <row r="9" spans="1:23" ht="15.75" x14ac:dyDescent="0.25">
      <c r="A9" s="1">
        <v>43297</v>
      </c>
      <c r="B9">
        <v>361.04998799999998</v>
      </c>
      <c r="C9">
        <v>313.57998700000002</v>
      </c>
      <c r="D9">
        <v>1813.6999510000001</v>
      </c>
      <c r="E9">
        <v>191.44000199999999</v>
      </c>
      <c r="F9" s="9">
        <f t="shared" si="0"/>
        <v>-8.7796869766453844E-2</v>
      </c>
      <c r="G9" s="9">
        <f t="shared" si="1"/>
        <v>-1.658985819597103E-2</v>
      </c>
      <c r="H9" s="9">
        <f t="shared" si="2"/>
        <v>3.6950408392821821E-4</v>
      </c>
      <c r="I9" s="9">
        <f t="shared" si="3"/>
        <v>5.7492290205485297E-4</v>
      </c>
      <c r="M9" s="11" t="s">
        <v>19</v>
      </c>
      <c r="N9" s="11"/>
      <c r="O9" s="11"/>
      <c r="P9" s="2"/>
      <c r="Q9" s="2"/>
    </row>
    <row r="10" spans="1:23" x14ac:dyDescent="0.25">
      <c r="A10" s="1">
        <v>43304</v>
      </c>
      <c r="B10">
        <v>355.209991</v>
      </c>
      <c r="C10">
        <v>297.17999300000002</v>
      </c>
      <c r="D10">
        <v>1817.2700199999999</v>
      </c>
      <c r="E10">
        <v>190.979996</v>
      </c>
      <c r="F10" s="9">
        <f t="shared" si="0"/>
        <v>-1.6175037236118017E-2</v>
      </c>
      <c r="G10" s="9">
        <f t="shared" si="1"/>
        <v>-5.2299236813221683E-2</v>
      </c>
      <c r="H10" s="9">
        <f t="shared" si="2"/>
        <v>1.968390084606586E-3</v>
      </c>
      <c r="I10" s="9">
        <f t="shared" si="3"/>
        <v>-2.4028729377050251E-3</v>
      </c>
      <c r="M10" s="8"/>
      <c r="N10" s="8" t="s">
        <v>3</v>
      </c>
      <c r="O10" s="8" t="s">
        <v>11</v>
      </c>
      <c r="P10" s="8" t="s">
        <v>23</v>
      </c>
      <c r="Q10" s="8" t="s">
        <v>4</v>
      </c>
    </row>
    <row r="11" spans="1:23" x14ac:dyDescent="0.25">
      <c r="A11" s="1">
        <v>43311</v>
      </c>
      <c r="B11">
        <v>343.08999599999999</v>
      </c>
      <c r="C11">
        <v>348.17001299999998</v>
      </c>
      <c r="D11">
        <v>1823.290039</v>
      </c>
      <c r="E11">
        <v>207.990005</v>
      </c>
      <c r="F11" s="9">
        <f t="shared" si="0"/>
        <v>-3.4120647805765181E-2</v>
      </c>
      <c r="G11" s="9">
        <f t="shared" si="1"/>
        <v>0.17157958543999285</v>
      </c>
      <c r="H11" s="9">
        <f t="shared" si="2"/>
        <v>3.3126717184275289E-3</v>
      </c>
      <c r="I11" s="9">
        <f t="shared" si="3"/>
        <v>8.9066966992710661E-2</v>
      </c>
      <c r="M11" s="8" t="s">
        <v>17</v>
      </c>
      <c r="N11" s="12">
        <f>AVERAGE(F3:F55)</f>
        <v>6.5920822592182486E-4</v>
      </c>
      <c r="O11" s="12">
        <f>AVERAGE(G3:G55)</f>
        <v>-5.4392486610334899E-3</v>
      </c>
      <c r="P11" s="12">
        <f t="shared" ref="O11:Q11" si="4">AVERAGE(H3:H55)</f>
        <v>2.4246942247493864E-3</v>
      </c>
      <c r="Q11" s="12">
        <f>AVERAGE(I3:I55)</f>
        <v>-8.4783173113555993E-4</v>
      </c>
    </row>
    <row r="12" spans="1:23" x14ac:dyDescent="0.25">
      <c r="A12" s="1">
        <v>43318</v>
      </c>
      <c r="B12">
        <v>345.86999500000002</v>
      </c>
      <c r="C12">
        <v>355.48998999999998</v>
      </c>
      <c r="D12">
        <v>1886.3000489999999</v>
      </c>
      <c r="E12">
        <v>207.529999</v>
      </c>
      <c r="F12" s="9">
        <f t="shared" si="0"/>
        <v>8.1028273409640139E-3</v>
      </c>
      <c r="G12" s="9">
        <f t="shared" si="1"/>
        <v>2.1024145465393662E-2</v>
      </c>
      <c r="H12" s="9">
        <f t="shared" si="2"/>
        <v>3.4558412897685908E-2</v>
      </c>
      <c r="I12" s="9">
        <f t="shared" si="3"/>
        <v>-2.211673584987861E-3</v>
      </c>
      <c r="M12" s="8" t="s">
        <v>18</v>
      </c>
      <c r="N12" s="12">
        <f>_xlfn.VAR.P(F3:F55)</f>
        <v>3.2042238459545204E-3</v>
      </c>
      <c r="O12" s="12">
        <f t="shared" ref="O12:Q12" si="5">_xlfn.VAR.P(G3:G55)</f>
        <v>6.6846445435486098E-3</v>
      </c>
      <c r="P12" s="12">
        <f t="shared" si="5"/>
        <v>1.8258293411766251E-3</v>
      </c>
      <c r="Q12" s="12">
        <f t="shared" si="5"/>
        <v>1.4797867309123416E-3</v>
      </c>
      <c r="S12" s="3" t="s">
        <v>12</v>
      </c>
      <c r="T12" s="3"/>
      <c r="U12" s="2"/>
    </row>
    <row r="13" spans="1:23" x14ac:dyDescent="0.25">
      <c r="A13" s="1">
        <v>43325</v>
      </c>
      <c r="B13">
        <v>316.77999899999998</v>
      </c>
      <c r="C13">
        <v>305.5</v>
      </c>
      <c r="D13">
        <v>1882.219971</v>
      </c>
      <c r="E13">
        <v>217.58000200000001</v>
      </c>
      <c r="F13" s="9">
        <f t="shared" si="0"/>
        <v>-8.4106734959764395E-2</v>
      </c>
      <c r="G13" s="9">
        <f t="shared" si="1"/>
        <v>-0.14062277815473789</v>
      </c>
      <c r="H13" s="9">
        <f t="shared" si="2"/>
        <v>-2.1630058283479414E-3</v>
      </c>
      <c r="I13" s="9">
        <f t="shared" si="3"/>
        <v>4.8426748173405088E-2</v>
      </c>
      <c r="M13" s="8" t="s">
        <v>7</v>
      </c>
      <c r="N13" s="12">
        <f>_xlfn.STDEV.P(F3:F55)</f>
        <v>5.6605864059782005E-2</v>
      </c>
      <c r="O13" s="12">
        <f t="shared" ref="O13:Q13" si="6">_xlfn.STDEV.P(G3:G55)</f>
        <v>8.1759675534756188E-2</v>
      </c>
      <c r="P13" s="12">
        <f t="shared" si="6"/>
        <v>4.2729724328348116E-2</v>
      </c>
      <c r="Q13" s="12">
        <f t="shared" si="6"/>
        <v>3.8467996190500245E-2</v>
      </c>
      <c r="S13" s="8"/>
      <c r="T13" s="8" t="s">
        <v>3</v>
      </c>
      <c r="U13" s="8" t="s">
        <v>11</v>
      </c>
      <c r="V13" s="8" t="s">
        <v>23</v>
      </c>
      <c r="W13" s="8" t="s">
        <v>28</v>
      </c>
    </row>
    <row r="14" spans="1:23" x14ac:dyDescent="0.25">
      <c r="A14" s="1">
        <v>43332</v>
      </c>
      <c r="B14">
        <v>358.82000699999998</v>
      </c>
      <c r="C14">
        <v>322.82000699999998</v>
      </c>
      <c r="D14">
        <v>1905.3900149999999</v>
      </c>
      <c r="E14">
        <v>216.16000399999999</v>
      </c>
      <c r="F14" s="9">
        <f t="shared" si="0"/>
        <v>0.13271042405679156</v>
      </c>
      <c r="G14" s="9">
        <f t="shared" si="1"/>
        <v>5.6693967266775669E-2</v>
      </c>
      <c r="H14" s="9">
        <f t="shared" si="2"/>
        <v>1.2309955455254151E-2</v>
      </c>
      <c r="I14" s="9">
        <f t="shared" si="3"/>
        <v>-6.526325889086193E-3</v>
      </c>
      <c r="S14" s="8" t="s">
        <v>3</v>
      </c>
      <c r="T14" s="8">
        <v>1</v>
      </c>
      <c r="U14" s="12"/>
      <c r="V14" s="8"/>
      <c r="W14" s="7"/>
    </row>
    <row r="15" spans="1:23" x14ac:dyDescent="0.25">
      <c r="A15" s="1">
        <v>43339</v>
      </c>
      <c r="B15">
        <v>367.67999300000002</v>
      </c>
      <c r="C15">
        <v>301.66000400000001</v>
      </c>
      <c r="D15">
        <v>2012.709961</v>
      </c>
      <c r="E15">
        <v>227.63000500000001</v>
      </c>
      <c r="F15" s="9">
        <f t="shared" si="0"/>
        <v>2.4692006652795362E-2</v>
      </c>
      <c r="G15" s="9">
        <f t="shared" si="1"/>
        <v>-6.5547371727799897E-2</v>
      </c>
      <c r="H15" s="9">
        <f t="shared" si="2"/>
        <v>5.6324398236127005E-2</v>
      </c>
      <c r="I15" s="9">
        <f t="shared" si="3"/>
        <v>5.3062549906318646E-2</v>
      </c>
      <c r="S15" s="8" t="s">
        <v>11</v>
      </c>
      <c r="T15" s="12">
        <v>0.12957190073285266</v>
      </c>
      <c r="U15" s="8">
        <v>1</v>
      </c>
      <c r="V15" s="8"/>
      <c r="W15" s="7"/>
    </row>
    <row r="16" spans="1:23" x14ac:dyDescent="0.25">
      <c r="A16" s="1">
        <v>43346</v>
      </c>
      <c r="B16">
        <v>348.67999300000002</v>
      </c>
      <c r="C16">
        <v>263.23998999999998</v>
      </c>
      <c r="D16">
        <v>1952.0699460000001</v>
      </c>
      <c r="E16">
        <v>221.300003</v>
      </c>
      <c r="F16" s="9">
        <f t="shared" si="0"/>
        <v>-5.1675370870669091E-2</v>
      </c>
      <c r="G16" s="9">
        <f t="shared" si="1"/>
        <v>-0.12736197537145177</v>
      </c>
      <c r="H16" s="9">
        <f t="shared" si="2"/>
        <v>-3.0128541208128912E-2</v>
      </c>
      <c r="I16" s="9">
        <f t="shared" si="3"/>
        <v>-2.7808293550755758E-2</v>
      </c>
      <c r="M16" s="3" t="s">
        <v>10</v>
      </c>
      <c r="N16" s="3"/>
      <c r="O16" s="2"/>
      <c r="S16" s="8" t="s">
        <v>23</v>
      </c>
      <c r="T16" s="12">
        <v>0.65999040279027443</v>
      </c>
      <c r="U16" s="12">
        <v>7.5985606359139743E-2</v>
      </c>
      <c r="V16" s="8">
        <v>1</v>
      </c>
      <c r="W16" s="7"/>
    </row>
    <row r="17" spans="1:23" x14ac:dyDescent="0.25">
      <c r="A17" s="1">
        <v>43353</v>
      </c>
      <c r="B17">
        <v>364.55999800000001</v>
      </c>
      <c r="C17">
        <v>295.20001200000002</v>
      </c>
      <c r="D17">
        <v>1970.1899410000001</v>
      </c>
      <c r="E17">
        <v>223.83999600000001</v>
      </c>
      <c r="F17" s="9">
        <f t="shared" si="0"/>
        <v>4.5543206719061757E-2</v>
      </c>
      <c r="G17" s="9">
        <f t="shared" si="1"/>
        <v>0.12141020822862081</v>
      </c>
      <c r="H17" s="9">
        <f t="shared" si="2"/>
        <v>9.2824517057545908E-3</v>
      </c>
      <c r="I17" s="9">
        <f t="shared" si="3"/>
        <v>1.1477600386657016E-2</v>
      </c>
      <c r="M17" s="8"/>
      <c r="N17" s="8" t="s">
        <v>3</v>
      </c>
      <c r="O17" s="8" t="s">
        <v>11</v>
      </c>
      <c r="P17" s="8" t="s">
        <v>23</v>
      </c>
      <c r="Q17" s="8" t="s">
        <v>4</v>
      </c>
      <c r="S17" s="8" t="s">
        <v>28</v>
      </c>
      <c r="T17" s="12">
        <f>CORREL(F3:F54,$I$3:$I$54)</f>
        <v>0.29140608124344386</v>
      </c>
      <c r="U17" s="12">
        <f t="shared" ref="U17:V17" si="7">CORREL(G3:G54,$I$3:$I$54)</f>
        <v>0.22804084999293492</v>
      </c>
      <c r="V17" s="12">
        <f t="shared" si="7"/>
        <v>0.58051651475291877</v>
      </c>
      <c r="W17" s="7">
        <v>1</v>
      </c>
    </row>
    <row r="18" spans="1:23" x14ac:dyDescent="0.25">
      <c r="A18" s="1">
        <v>43360</v>
      </c>
      <c r="B18">
        <v>361.19000199999999</v>
      </c>
      <c r="C18">
        <v>299.10000600000001</v>
      </c>
      <c r="D18">
        <v>1915.01001</v>
      </c>
      <c r="E18">
        <v>217.66000399999999</v>
      </c>
      <c r="F18" s="9">
        <f t="shared" si="0"/>
        <v>-9.2440092673031771E-3</v>
      </c>
      <c r="G18" s="9">
        <f t="shared" si="1"/>
        <v>1.3211361251570741E-2</v>
      </c>
      <c r="H18" s="9">
        <f t="shared" si="2"/>
        <v>-2.8007416874736846E-2</v>
      </c>
      <c r="I18" s="9">
        <f t="shared" si="3"/>
        <v>-2.7608971186722231E-2</v>
      </c>
      <c r="M18" s="8" t="s">
        <v>3</v>
      </c>
      <c r="N18" s="12">
        <f>N12</f>
        <v>3.2042238459545204E-3</v>
      </c>
      <c r="O18" s="12"/>
      <c r="P18" s="8"/>
      <c r="Q18" s="7"/>
    </row>
    <row r="19" spans="1:23" x14ac:dyDescent="0.25">
      <c r="A19" s="1">
        <v>43367</v>
      </c>
      <c r="B19">
        <v>374.13000499999998</v>
      </c>
      <c r="C19">
        <v>264.76998900000001</v>
      </c>
      <c r="D19">
        <v>2003</v>
      </c>
      <c r="E19">
        <v>225.740005</v>
      </c>
      <c r="F19" s="9">
        <f t="shared" si="0"/>
        <v>3.5826027653999004E-2</v>
      </c>
      <c r="G19" s="9">
        <f t="shared" si="1"/>
        <v>-0.11477772086704674</v>
      </c>
      <c r="H19" s="9">
        <f t="shared" si="2"/>
        <v>4.5947535282074181E-2</v>
      </c>
      <c r="I19" s="9">
        <f t="shared" si="3"/>
        <v>3.7122120975427331E-2</v>
      </c>
      <c r="M19" s="8" t="s">
        <v>11</v>
      </c>
      <c r="N19" s="12">
        <v>5.9966874385022309E-4</v>
      </c>
      <c r="O19" s="12">
        <v>6.6846445435486098E-3</v>
      </c>
      <c r="P19" s="8"/>
      <c r="Q19" s="7"/>
    </row>
    <row r="20" spans="1:23" x14ac:dyDescent="0.25">
      <c r="A20" s="1">
        <v>43374</v>
      </c>
      <c r="B20">
        <v>351.35000600000001</v>
      </c>
      <c r="C20">
        <v>261.95001200000002</v>
      </c>
      <c r="D20">
        <v>1889.650024</v>
      </c>
      <c r="E20">
        <v>224.28999300000001</v>
      </c>
      <c r="F20" s="9">
        <f t="shared" si="0"/>
        <v>-6.0887923169915203E-2</v>
      </c>
      <c r="G20" s="9">
        <f t="shared" si="1"/>
        <v>-1.0650667058795693E-2</v>
      </c>
      <c r="H20" s="9">
        <f t="shared" si="2"/>
        <v>-5.6590102845731405E-2</v>
      </c>
      <c r="I20" s="9">
        <f t="shared" si="3"/>
        <v>-6.4233718786352867E-3</v>
      </c>
      <c r="M20" s="8" t="s">
        <v>23</v>
      </c>
      <c r="N20" s="12">
        <v>1.5963537447045114E-3</v>
      </c>
      <c r="O20" s="12">
        <v>2.6546091298610054E-4</v>
      </c>
      <c r="P20" s="12">
        <f>P12</f>
        <v>1.8258293411766251E-3</v>
      </c>
      <c r="Q20" s="7"/>
    </row>
    <row r="21" spans="1:23" x14ac:dyDescent="0.25">
      <c r="A21" s="1">
        <v>43381</v>
      </c>
      <c r="B21">
        <v>339.55999800000001</v>
      </c>
      <c r="C21">
        <v>258.77999899999998</v>
      </c>
      <c r="D21">
        <v>1788.6099850000001</v>
      </c>
      <c r="E21">
        <v>222.11000100000001</v>
      </c>
      <c r="F21" s="9">
        <f t="shared" si="0"/>
        <v>-3.3556305105058137E-2</v>
      </c>
      <c r="G21" s="9">
        <f t="shared" si="1"/>
        <v>-1.2101595169997648E-2</v>
      </c>
      <c r="H21" s="9">
        <f t="shared" si="2"/>
        <v>-5.3470239312419898E-2</v>
      </c>
      <c r="I21" s="9">
        <f t="shared" si="3"/>
        <v>-9.7195241340972682E-3</v>
      </c>
      <c r="M21" s="8" t="s">
        <v>28</v>
      </c>
      <c r="N21" s="12">
        <f>_xlfn.COVARIANCE.P(F3:F54,$I$3:$I$54)</f>
        <v>6.3454086909532821E-4</v>
      </c>
      <c r="O21" s="12">
        <f>_xlfn.COVARIANCE.P(G3:G54,$I$3:$I$54)</f>
        <v>7.1721832081223262E-4</v>
      </c>
      <c r="P21" s="12">
        <f>_xlfn.COVARIANCE.P(H3:H54,$I$3:$I$54)</f>
        <v>9.5421059533624323E-4</v>
      </c>
      <c r="Q21" s="12">
        <f>Q12</f>
        <v>1.4797867309123416E-3</v>
      </c>
    </row>
    <row r="22" spans="1:23" x14ac:dyDescent="0.25">
      <c r="A22" s="1">
        <v>43388</v>
      </c>
      <c r="B22">
        <v>332.67001299999998</v>
      </c>
      <c r="C22">
        <v>260</v>
      </c>
      <c r="D22">
        <v>1764.030029</v>
      </c>
      <c r="E22">
        <v>219.30999800000001</v>
      </c>
      <c r="F22" s="9">
        <f t="shared" si="0"/>
        <v>-2.0290920722646599E-2</v>
      </c>
      <c r="G22" s="9">
        <f t="shared" si="1"/>
        <v>4.7144331274227014E-3</v>
      </c>
      <c r="H22" s="9">
        <f t="shared" si="2"/>
        <v>-1.3742490652594697E-2</v>
      </c>
      <c r="I22" s="9">
        <f t="shared" si="3"/>
        <v>-1.260637966500211E-2</v>
      </c>
    </row>
    <row r="23" spans="1:23" x14ac:dyDescent="0.25">
      <c r="A23" s="1">
        <v>43395</v>
      </c>
      <c r="B23">
        <v>299.82998700000002</v>
      </c>
      <c r="C23">
        <v>330.89999399999999</v>
      </c>
      <c r="D23">
        <v>1642.8100589999999</v>
      </c>
      <c r="E23">
        <v>216.300003</v>
      </c>
      <c r="F23" s="9">
        <f t="shared" si="0"/>
        <v>-9.8716520024905163E-2</v>
      </c>
      <c r="G23" s="9">
        <f t="shared" si="1"/>
        <v>0.27269228461538453</v>
      </c>
      <c r="H23" s="9">
        <f t="shared" si="2"/>
        <v>-6.8717634057917754E-2</v>
      </c>
      <c r="I23" s="9">
        <f t="shared" si="3"/>
        <v>-1.372484167365684E-2</v>
      </c>
    </row>
    <row r="24" spans="1:23" x14ac:dyDescent="0.25">
      <c r="A24" s="1">
        <v>43402</v>
      </c>
      <c r="B24">
        <v>309.10000600000001</v>
      </c>
      <c r="C24">
        <v>346.41000400000001</v>
      </c>
      <c r="D24">
        <v>1665.530029</v>
      </c>
      <c r="E24">
        <v>207.479996</v>
      </c>
      <c r="F24" s="9">
        <f t="shared" si="0"/>
        <v>3.0917584637723428E-2</v>
      </c>
      <c r="G24" s="9">
        <f t="shared" si="1"/>
        <v>4.6872197888284006E-2</v>
      </c>
      <c r="H24" s="9">
        <f t="shared" si="2"/>
        <v>1.3829943319089599E-2</v>
      </c>
      <c r="I24" s="9">
        <f t="shared" si="3"/>
        <v>-4.077673082602784E-2</v>
      </c>
    </row>
    <row r="25" spans="1:23" x14ac:dyDescent="0.25">
      <c r="A25" s="1">
        <v>43409</v>
      </c>
      <c r="B25">
        <v>303.47000100000002</v>
      </c>
      <c r="C25">
        <v>350.51001000000002</v>
      </c>
      <c r="D25">
        <v>1712.4300539999999</v>
      </c>
      <c r="E25">
        <v>204.470001</v>
      </c>
      <c r="F25" s="9">
        <f t="shared" si="0"/>
        <v>-1.8214185993901233E-2</v>
      </c>
      <c r="G25" s="9">
        <f t="shared" si="1"/>
        <v>1.1835703220626437E-2</v>
      </c>
      <c r="H25" s="9">
        <f t="shared" si="2"/>
        <v>2.8159219097454002E-2</v>
      </c>
      <c r="I25" s="9">
        <f t="shared" si="3"/>
        <v>-1.4507398583138653E-2</v>
      </c>
    </row>
    <row r="26" spans="1:23" x14ac:dyDescent="0.25">
      <c r="A26" s="1">
        <v>43416</v>
      </c>
      <c r="B26">
        <v>286.209991</v>
      </c>
      <c r="C26">
        <v>354.30999800000001</v>
      </c>
      <c r="D26">
        <v>1593.410034</v>
      </c>
      <c r="E26">
        <v>193.529999</v>
      </c>
      <c r="F26" s="9">
        <f t="shared" si="0"/>
        <v>-5.6875506452448432E-2</v>
      </c>
      <c r="G26" s="9">
        <f t="shared" si="1"/>
        <v>1.0841310922903302E-2</v>
      </c>
      <c r="H26" s="9">
        <f t="shared" si="2"/>
        <v>-6.9503580436459655E-2</v>
      </c>
      <c r="I26" s="9">
        <f t="shared" si="3"/>
        <v>-5.3504191062238027E-2</v>
      </c>
    </row>
    <row r="27" spans="1:23" x14ac:dyDescent="0.25">
      <c r="A27" s="1">
        <v>43423</v>
      </c>
      <c r="B27">
        <v>258.82000699999998</v>
      </c>
      <c r="C27">
        <v>325.82998700000002</v>
      </c>
      <c r="D27">
        <v>1502.0600589999999</v>
      </c>
      <c r="E27">
        <v>172.28999300000001</v>
      </c>
      <c r="F27" s="9">
        <f t="shared" si="0"/>
        <v>-9.5698909406695121E-2</v>
      </c>
      <c r="G27" s="9">
        <f t="shared" si="1"/>
        <v>-8.0381618246064823E-2</v>
      </c>
      <c r="H27" s="9">
        <f t="shared" si="2"/>
        <v>-5.7329860519756304E-2</v>
      </c>
      <c r="I27" s="9">
        <f t="shared" si="3"/>
        <v>-0.10975045786054072</v>
      </c>
    </row>
    <row r="28" spans="1:23" x14ac:dyDescent="0.25">
      <c r="A28" s="1">
        <v>43430</v>
      </c>
      <c r="B28">
        <v>286.13000499999998</v>
      </c>
      <c r="C28">
        <v>350.48001099999999</v>
      </c>
      <c r="D28">
        <v>1690.170044</v>
      </c>
      <c r="E28">
        <v>178.58000200000001</v>
      </c>
      <c r="F28" s="9">
        <f t="shared" si="0"/>
        <v>0.10551733738265456</v>
      </c>
      <c r="G28" s="9">
        <f t="shared" si="1"/>
        <v>7.5653024532698954E-2</v>
      </c>
      <c r="H28" s="9">
        <f t="shared" si="2"/>
        <v>0.12523466280385276</v>
      </c>
      <c r="I28" s="9">
        <f t="shared" si="3"/>
        <v>3.650826661766704E-2</v>
      </c>
    </row>
    <row r="29" spans="1:23" x14ac:dyDescent="0.25">
      <c r="A29" s="1">
        <v>43437</v>
      </c>
      <c r="B29">
        <v>265.14001500000001</v>
      </c>
      <c r="C29">
        <v>357.97000100000002</v>
      </c>
      <c r="D29">
        <v>1629.130005</v>
      </c>
      <c r="E29">
        <v>168.490005</v>
      </c>
      <c r="F29" s="9">
        <f t="shared" si="0"/>
        <v>-7.3358227495225359E-2</v>
      </c>
      <c r="G29" s="9">
        <f t="shared" si="1"/>
        <v>2.1370662419889053E-2</v>
      </c>
      <c r="H29" s="9">
        <f t="shared" si="2"/>
        <v>-3.6114732489010981E-2</v>
      </c>
      <c r="I29" s="9">
        <f t="shared" si="3"/>
        <v>-5.6501270506201573E-2</v>
      </c>
    </row>
    <row r="30" spans="1:23" x14ac:dyDescent="0.25">
      <c r="A30" s="1">
        <v>43444</v>
      </c>
      <c r="B30">
        <v>266.83999599999999</v>
      </c>
      <c r="C30">
        <v>365.709991</v>
      </c>
      <c r="D30">
        <v>1591.910034</v>
      </c>
      <c r="E30">
        <v>165.479996</v>
      </c>
      <c r="F30" s="9">
        <f t="shared" si="0"/>
        <v>6.4116349997187516E-3</v>
      </c>
      <c r="G30" s="9">
        <f t="shared" si="1"/>
        <v>2.1621895629181376E-2</v>
      </c>
      <c r="H30" s="9">
        <f t="shared" si="2"/>
        <v>-2.2846532128048325E-2</v>
      </c>
      <c r="I30" s="9">
        <f t="shared" si="3"/>
        <v>-1.7864614580550331E-2</v>
      </c>
    </row>
    <row r="31" spans="1:23" x14ac:dyDescent="0.25">
      <c r="A31" s="1">
        <v>43451</v>
      </c>
      <c r="B31">
        <v>246.38999899999999</v>
      </c>
      <c r="C31">
        <v>319.76998900000001</v>
      </c>
      <c r="D31">
        <v>1377.4499510000001</v>
      </c>
      <c r="E31">
        <v>150.729996</v>
      </c>
      <c r="F31" s="9">
        <f t="shared" si="0"/>
        <v>-7.6637675410548223E-2</v>
      </c>
      <c r="G31" s="9">
        <f t="shared" si="1"/>
        <v>-0.12561866815391431</v>
      </c>
      <c r="H31" s="9">
        <f t="shared" si="2"/>
        <v>-0.13471872054297251</v>
      </c>
      <c r="I31" s="9">
        <f t="shared" si="3"/>
        <v>-8.9134640781596386E-2</v>
      </c>
    </row>
    <row r="32" spans="1:23" x14ac:dyDescent="0.25">
      <c r="A32" s="1">
        <v>43458</v>
      </c>
      <c r="B32">
        <v>256.07998700000002</v>
      </c>
      <c r="C32">
        <v>333.86999500000002</v>
      </c>
      <c r="D32">
        <v>1478.0200199999999</v>
      </c>
      <c r="E32">
        <v>156.229996</v>
      </c>
      <c r="F32" s="9">
        <f t="shared" si="0"/>
        <v>3.9327846257266375E-2</v>
      </c>
      <c r="G32" s="9">
        <f t="shared" si="1"/>
        <v>4.4094212981318881E-2</v>
      </c>
      <c r="H32" s="9">
        <f t="shared" si="2"/>
        <v>7.3011777253313648E-2</v>
      </c>
      <c r="I32" s="9">
        <f t="shared" si="3"/>
        <v>3.6489087414292687E-2</v>
      </c>
    </row>
    <row r="33" spans="1:9" x14ac:dyDescent="0.25">
      <c r="A33" s="1">
        <v>43465</v>
      </c>
      <c r="B33">
        <v>297.57000699999998</v>
      </c>
      <c r="C33">
        <v>317.69000199999999</v>
      </c>
      <c r="D33">
        <v>1575.3900149999999</v>
      </c>
      <c r="E33">
        <v>148.259995</v>
      </c>
      <c r="F33" s="9">
        <f t="shared" si="0"/>
        <v>0.16201976767516757</v>
      </c>
      <c r="G33" s="9">
        <f t="shared" si="1"/>
        <v>-4.8461955977805116E-2</v>
      </c>
      <c r="H33" s="9">
        <f t="shared" si="2"/>
        <v>6.5878671251015986E-2</v>
      </c>
      <c r="I33" s="9">
        <f t="shared" si="3"/>
        <v>-5.1014537566780649E-2</v>
      </c>
    </row>
    <row r="34" spans="1:9" x14ac:dyDescent="0.25">
      <c r="A34" s="1">
        <v>43472</v>
      </c>
      <c r="B34">
        <v>337.58999599999999</v>
      </c>
      <c r="C34">
        <v>347.26001000000002</v>
      </c>
      <c r="D34">
        <v>1640.5600589999999</v>
      </c>
      <c r="E34">
        <v>152.28999300000001</v>
      </c>
      <c r="F34" s="9">
        <f t="shared" si="0"/>
        <v>0.13448932371735967</v>
      </c>
      <c r="G34" s="9">
        <f t="shared" si="1"/>
        <v>9.3078182548533617E-2</v>
      </c>
      <c r="H34" s="9">
        <f t="shared" si="2"/>
        <v>4.1367561924023022E-2</v>
      </c>
      <c r="I34" s="9">
        <f t="shared" si="3"/>
        <v>2.7181965033790778E-2</v>
      </c>
    </row>
    <row r="35" spans="1:9" x14ac:dyDescent="0.25">
      <c r="A35" s="1">
        <v>43479</v>
      </c>
      <c r="B35">
        <v>339.10000600000001</v>
      </c>
      <c r="C35">
        <v>302.26001000000002</v>
      </c>
      <c r="D35">
        <v>1696.1999510000001</v>
      </c>
      <c r="E35">
        <v>156.820007</v>
      </c>
      <c r="F35" s="9">
        <f t="shared" si="0"/>
        <v>4.4729109804546585E-3</v>
      </c>
      <c r="G35" s="9">
        <f t="shared" si="1"/>
        <v>-0.12958589732229753</v>
      </c>
      <c r="H35" s="9">
        <f t="shared" si="2"/>
        <v>3.3915181400865801E-2</v>
      </c>
      <c r="I35" s="9">
        <f t="shared" si="3"/>
        <v>2.9745972869011705E-2</v>
      </c>
    </row>
    <row r="36" spans="1:9" x14ac:dyDescent="0.25">
      <c r="A36" s="1">
        <v>43486</v>
      </c>
      <c r="B36">
        <v>338.04998799999998</v>
      </c>
      <c r="C36">
        <v>297.040009</v>
      </c>
      <c r="D36">
        <v>1670.5699460000001</v>
      </c>
      <c r="E36">
        <v>157.759995</v>
      </c>
      <c r="F36" s="9">
        <f t="shared" si="0"/>
        <v>-3.0964847579507682E-3</v>
      </c>
      <c r="G36" s="9">
        <f t="shared" si="1"/>
        <v>-1.7269902823069505E-2</v>
      </c>
      <c r="H36" s="9">
        <f t="shared" si="2"/>
        <v>-1.5110249817475663E-2</v>
      </c>
      <c r="I36" s="9">
        <f t="shared" si="3"/>
        <v>5.9940566129421669E-3</v>
      </c>
    </row>
    <row r="37" spans="1:9" x14ac:dyDescent="0.25">
      <c r="A37" s="1">
        <v>43493</v>
      </c>
      <c r="B37">
        <v>339.85000600000001</v>
      </c>
      <c r="C37">
        <v>312.209991</v>
      </c>
      <c r="D37">
        <v>1626.2299800000001</v>
      </c>
      <c r="E37">
        <v>166.520004</v>
      </c>
      <c r="F37" s="9">
        <f t="shared" si="0"/>
        <v>5.3247095515354115E-3</v>
      </c>
      <c r="G37" s="9">
        <f t="shared" si="1"/>
        <v>5.1070500741871472E-2</v>
      </c>
      <c r="H37" s="9">
        <f t="shared" si="2"/>
        <v>-2.6541819518642318E-2</v>
      </c>
      <c r="I37" s="9">
        <f t="shared" si="3"/>
        <v>5.5527442175692165E-2</v>
      </c>
    </row>
    <row r="38" spans="1:9" x14ac:dyDescent="0.25">
      <c r="A38" s="1">
        <v>43500</v>
      </c>
      <c r="B38">
        <v>347.57000699999998</v>
      </c>
      <c r="C38">
        <v>305.79998799999998</v>
      </c>
      <c r="D38">
        <v>1588.219971</v>
      </c>
      <c r="E38">
        <v>170.41000399999999</v>
      </c>
      <c r="F38" s="9">
        <f t="shared" si="0"/>
        <v>2.2715906616755932E-2</v>
      </c>
      <c r="G38" s="9">
        <f t="shared" si="1"/>
        <v>-2.0531063017775186E-2</v>
      </c>
      <c r="H38" s="9">
        <f t="shared" si="2"/>
        <v>-2.3373083430672015E-2</v>
      </c>
      <c r="I38" s="9">
        <f t="shared" si="3"/>
        <v>2.3360556729268289E-2</v>
      </c>
    </row>
    <row r="39" spans="1:9" x14ac:dyDescent="0.25">
      <c r="A39" s="1">
        <v>43507</v>
      </c>
      <c r="B39">
        <v>356.86999500000002</v>
      </c>
      <c r="C39">
        <v>307.88000499999998</v>
      </c>
      <c r="D39">
        <v>1607.9499510000001</v>
      </c>
      <c r="E39">
        <v>170.41999799999999</v>
      </c>
      <c r="F39" s="9">
        <f t="shared" si="0"/>
        <v>2.675716492418756E-2</v>
      </c>
      <c r="G39" s="9">
        <f t="shared" si="1"/>
        <v>6.8018871210682175E-3</v>
      </c>
      <c r="H39" s="9">
        <f t="shared" si="2"/>
        <v>1.2422699852827845E-2</v>
      </c>
      <c r="I39" s="9">
        <f t="shared" si="3"/>
        <v>5.8646791651906227E-5</v>
      </c>
    </row>
    <row r="40" spans="1:9" x14ac:dyDescent="0.25">
      <c r="A40" s="1">
        <v>43514</v>
      </c>
      <c r="B40">
        <v>363.01998900000001</v>
      </c>
      <c r="C40">
        <v>294.709991</v>
      </c>
      <c r="D40">
        <v>1631.5600589999999</v>
      </c>
      <c r="E40">
        <v>172.970001</v>
      </c>
      <c r="F40" s="9">
        <f t="shared" si="0"/>
        <v>1.7233149567533745E-2</v>
      </c>
      <c r="G40" s="9">
        <f t="shared" si="1"/>
        <v>-4.2776451169669105E-2</v>
      </c>
      <c r="H40" s="9">
        <f t="shared" si="2"/>
        <v>1.4683360004654755E-2</v>
      </c>
      <c r="I40" s="9">
        <f t="shared" si="3"/>
        <v>1.4963050287091439E-2</v>
      </c>
    </row>
    <row r="41" spans="1:9" x14ac:dyDescent="0.25">
      <c r="A41" s="1">
        <v>43521</v>
      </c>
      <c r="B41">
        <v>357.32000699999998</v>
      </c>
      <c r="C41">
        <v>294.790009</v>
      </c>
      <c r="D41">
        <v>1671.7299800000001</v>
      </c>
      <c r="E41">
        <v>174.970001</v>
      </c>
      <c r="F41" s="9">
        <f t="shared" si="0"/>
        <v>-1.5701565127864137E-2</v>
      </c>
      <c r="G41" s="9">
        <f t="shared" si="1"/>
        <v>2.7151437835026826E-4</v>
      </c>
      <c r="H41" s="9">
        <f t="shared" si="2"/>
        <v>2.4620559187150448E-2</v>
      </c>
      <c r="I41" s="9">
        <f t="shared" si="3"/>
        <v>1.1562698667036519E-2</v>
      </c>
    </row>
    <row r="42" spans="1:9" x14ac:dyDescent="0.25">
      <c r="A42" s="1">
        <v>43528</v>
      </c>
      <c r="B42">
        <v>349.60000600000001</v>
      </c>
      <c r="C42">
        <v>284.14001500000001</v>
      </c>
      <c r="D42">
        <v>1620.8000489999999</v>
      </c>
      <c r="E42">
        <v>172.91000399999999</v>
      </c>
      <c r="F42" s="9">
        <f t="shared" si="0"/>
        <v>-2.1605286154603665E-2</v>
      </c>
      <c r="G42" s="9">
        <f t="shared" si="1"/>
        <v>-3.6127391278040211E-2</v>
      </c>
      <c r="H42" s="9">
        <f t="shared" si="2"/>
        <v>-3.0465405064997508E-2</v>
      </c>
      <c r="I42" s="9">
        <f t="shared" si="3"/>
        <v>-1.1773429663522794E-2</v>
      </c>
    </row>
    <row r="43" spans="1:9" x14ac:dyDescent="0.25">
      <c r="A43" s="1">
        <v>43535</v>
      </c>
      <c r="B43">
        <v>361.459991</v>
      </c>
      <c r="C43">
        <v>275.42999300000002</v>
      </c>
      <c r="D43">
        <v>1712.3599850000001</v>
      </c>
      <c r="E43">
        <v>186.11999499999999</v>
      </c>
      <c r="F43" s="9">
        <f t="shared" si="0"/>
        <v>3.3924441637452452E-2</v>
      </c>
      <c r="G43" s="9">
        <f t="shared" si="1"/>
        <v>-3.0653978813930838E-2</v>
      </c>
      <c r="H43" s="9">
        <f t="shared" si="2"/>
        <v>5.6490580720608197E-2</v>
      </c>
      <c r="I43" s="9">
        <f t="shared" si="3"/>
        <v>7.6398072375268633E-2</v>
      </c>
    </row>
    <row r="44" spans="1:9" x14ac:dyDescent="0.25">
      <c r="A44" s="1">
        <v>43542</v>
      </c>
      <c r="B44">
        <v>361.01001000000002</v>
      </c>
      <c r="C44">
        <v>264.52999899999998</v>
      </c>
      <c r="D44">
        <v>1764.7700199999999</v>
      </c>
      <c r="E44">
        <v>191.050003</v>
      </c>
      <c r="F44" s="9">
        <f t="shared" si="0"/>
        <v>-1.2448984983236544E-3</v>
      </c>
      <c r="G44" s="9">
        <f t="shared" si="1"/>
        <v>-3.9574462756494566E-2</v>
      </c>
      <c r="H44" s="9">
        <f t="shared" si="2"/>
        <v>3.0606902438215844E-2</v>
      </c>
      <c r="I44" s="9">
        <f t="shared" si="3"/>
        <v>2.6488330821199613E-2</v>
      </c>
    </row>
    <row r="45" spans="1:9" x14ac:dyDescent="0.25">
      <c r="A45" s="1">
        <v>43549</v>
      </c>
      <c r="B45">
        <v>356.55999800000001</v>
      </c>
      <c r="C45">
        <v>279.85998499999999</v>
      </c>
      <c r="D45">
        <v>1780.75</v>
      </c>
      <c r="E45">
        <v>189.949997</v>
      </c>
      <c r="F45" s="9">
        <f t="shared" si="0"/>
        <v>-1.2326561249645152E-2</v>
      </c>
      <c r="G45" s="9">
        <f t="shared" si="1"/>
        <v>5.7951786405896488E-2</v>
      </c>
      <c r="H45" s="9">
        <f t="shared" si="2"/>
        <v>9.0549928993013395E-3</v>
      </c>
      <c r="I45" s="9">
        <f t="shared" si="3"/>
        <v>-5.7576863790994581E-3</v>
      </c>
    </row>
    <row r="46" spans="1:9" x14ac:dyDescent="0.25">
      <c r="A46" s="1">
        <v>43556</v>
      </c>
      <c r="B46">
        <v>365.48998999999998</v>
      </c>
      <c r="C46">
        <v>274.959991</v>
      </c>
      <c r="D46">
        <v>1837.280029</v>
      </c>
      <c r="E46">
        <v>197</v>
      </c>
      <c r="F46" s="9">
        <f t="shared" si="0"/>
        <v>2.5044850936980279E-2</v>
      </c>
      <c r="G46" s="9">
        <f t="shared" si="1"/>
        <v>-1.7508733876334559E-2</v>
      </c>
      <c r="H46" s="9">
        <f t="shared" si="2"/>
        <v>3.17450675277271E-2</v>
      </c>
      <c r="I46" s="9">
        <f t="shared" si="3"/>
        <v>3.7115046650935124E-2</v>
      </c>
    </row>
    <row r="47" spans="1:9" x14ac:dyDescent="0.25">
      <c r="A47" s="1">
        <v>43563</v>
      </c>
      <c r="B47">
        <v>351.14001500000001</v>
      </c>
      <c r="C47">
        <v>267.70001200000002</v>
      </c>
      <c r="D47">
        <v>1843.0600589999999</v>
      </c>
      <c r="E47">
        <v>198.86999499999999</v>
      </c>
      <c r="F47" s="9">
        <f t="shared" si="0"/>
        <v>-3.9262292792204723E-2</v>
      </c>
      <c r="G47" s="9">
        <f t="shared" si="1"/>
        <v>-2.6403765048130134E-2</v>
      </c>
      <c r="H47" s="9">
        <f t="shared" si="2"/>
        <v>3.1459711686661063E-3</v>
      </c>
      <c r="I47" s="9">
        <f t="shared" si="3"/>
        <v>9.4923604060912492E-3</v>
      </c>
    </row>
    <row r="48" spans="1:9" x14ac:dyDescent="0.25">
      <c r="A48" s="1">
        <v>43570</v>
      </c>
      <c r="B48">
        <v>360.35000600000001</v>
      </c>
      <c r="C48">
        <v>273.26001000000002</v>
      </c>
      <c r="D48">
        <v>1861.6899410000001</v>
      </c>
      <c r="E48">
        <v>203.86000100000001</v>
      </c>
      <c r="F48" s="9">
        <f t="shared" si="0"/>
        <v>2.6228827836668023E-2</v>
      </c>
      <c r="G48" s="9">
        <f t="shared" si="1"/>
        <v>2.076950971522562E-2</v>
      </c>
      <c r="H48" s="9">
        <f t="shared" si="2"/>
        <v>1.0108125293599057E-2</v>
      </c>
      <c r="I48" s="9">
        <f t="shared" si="3"/>
        <v>2.5091799293302186E-2</v>
      </c>
    </row>
    <row r="49" spans="1:9" x14ac:dyDescent="0.25">
      <c r="A49" s="1">
        <v>43577</v>
      </c>
      <c r="B49">
        <v>374.85000600000001</v>
      </c>
      <c r="C49">
        <v>235.13999899999999</v>
      </c>
      <c r="D49">
        <v>1950.630005</v>
      </c>
      <c r="E49">
        <v>204.300003</v>
      </c>
      <c r="F49" s="9">
        <f t="shared" si="0"/>
        <v>4.0238656191391886E-2</v>
      </c>
      <c r="G49" s="9">
        <f t="shared" si="1"/>
        <v>-0.13950087683887602</v>
      </c>
      <c r="H49" s="9">
        <f t="shared" si="2"/>
        <v>4.7773832817846085E-2</v>
      </c>
      <c r="I49" s="9">
        <f t="shared" si="3"/>
        <v>2.1583537616092219E-3</v>
      </c>
    </row>
    <row r="50" spans="1:9" x14ac:dyDescent="0.25">
      <c r="A50" s="1">
        <v>43584</v>
      </c>
      <c r="B50">
        <v>385.02999899999998</v>
      </c>
      <c r="C50">
        <v>255.029999</v>
      </c>
      <c r="D50">
        <v>1962.459961</v>
      </c>
      <c r="E50">
        <v>211.75</v>
      </c>
      <c r="F50" s="9">
        <f t="shared" si="0"/>
        <v>2.7157510569707721E-2</v>
      </c>
      <c r="G50" s="9">
        <f t="shared" si="1"/>
        <v>8.4587905437560229E-2</v>
      </c>
      <c r="H50" s="9">
        <f t="shared" si="2"/>
        <v>6.0646847273324589E-3</v>
      </c>
      <c r="I50" s="9">
        <f t="shared" si="3"/>
        <v>3.6465966180137421E-2</v>
      </c>
    </row>
    <row r="51" spans="1:9" x14ac:dyDescent="0.25">
      <c r="A51" s="1">
        <v>43591</v>
      </c>
      <c r="B51">
        <v>361.040009</v>
      </c>
      <c r="C51">
        <v>239.520004</v>
      </c>
      <c r="D51">
        <v>1889.9799800000001</v>
      </c>
      <c r="E51">
        <v>197.179993</v>
      </c>
      <c r="F51" s="9">
        <f t="shared" si="0"/>
        <v>-6.2306807423594956E-2</v>
      </c>
      <c r="G51" s="9">
        <f t="shared" si="1"/>
        <v>-6.0816355177102155E-2</v>
      </c>
      <c r="H51" s="9">
        <f t="shared" si="2"/>
        <v>-3.6933227908031663E-2</v>
      </c>
      <c r="I51" s="9">
        <f t="shared" si="3"/>
        <v>-6.8807589138134562E-2</v>
      </c>
    </row>
    <row r="52" spans="1:9" x14ac:dyDescent="0.25">
      <c r="A52" s="1">
        <v>43598</v>
      </c>
      <c r="B52">
        <v>354.45001200000002</v>
      </c>
      <c r="C52">
        <v>211.029999</v>
      </c>
      <c r="D52">
        <v>1869</v>
      </c>
      <c r="E52">
        <v>189</v>
      </c>
      <c r="F52" s="9">
        <f t="shared" si="0"/>
        <v>-1.8252816407391514E-2</v>
      </c>
      <c r="G52" s="9">
        <f t="shared" si="1"/>
        <v>-0.1189462446735764</v>
      </c>
      <c r="H52" s="9">
        <f t="shared" si="2"/>
        <v>-1.1100636103034356E-2</v>
      </c>
      <c r="I52" s="9">
        <f t="shared" si="3"/>
        <v>-4.1484903592627687E-2</v>
      </c>
    </row>
    <row r="53" spans="1:9" x14ac:dyDescent="0.25">
      <c r="A53" s="1">
        <v>43605</v>
      </c>
      <c r="B53">
        <v>354.39001500000001</v>
      </c>
      <c r="C53">
        <v>190.63000500000001</v>
      </c>
      <c r="D53">
        <v>1823.280029</v>
      </c>
      <c r="E53">
        <v>178.970001</v>
      </c>
      <c r="F53" s="9">
        <f t="shared" si="0"/>
        <v>-1.6926787408322319E-4</v>
      </c>
      <c r="G53" s="9">
        <f t="shared" si="1"/>
        <v>-9.6668692113295207E-2</v>
      </c>
      <c r="H53" s="9">
        <f t="shared" si="2"/>
        <v>-2.4462263777421112E-2</v>
      </c>
      <c r="I53" s="9">
        <f t="shared" si="3"/>
        <v>-5.3068777777777743E-2</v>
      </c>
    </row>
    <row r="54" spans="1:9" x14ac:dyDescent="0.25">
      <c r="A54" s="1">
        <v>43612</v>
      </c>
      <c r="B54">
        <v>343.27999899999998</v>
      </c>
      <c r="C54">
        <v>185.16000399999999</v>
      </c>
      <c r="D54">
        <v>1775.0699460000001</v>
      </c>
      <c r="E54">
        <v>175.070007</v>
      </c>
      <c r="F54" s="9">
        <f t="shared" si="0"/>
        <v>-3.1349686869704962E-2</v>
      </c>
      <c r="G54" s="9">
        <f t="shared" si="1"/>
        <v>-2.8694333822212426E-2</v>
      </c>
      <c r="H54" s="9">
        <f t="shared" si="2"/>
        <v>-2.6441403532753704E-2</v>
      </c>
      <c r="I54" s="9">
        <f t="shared" si="3"/>
        <v>-2.179132803379713E-2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titres</vt:lpstr>
      <vt:lpstr>3 titres</vt:lpstr>
      <vt:lpstr>4 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2019-06-14T00:02:54Z</dcterms:modified>
</cp:coreProperties>
</file>