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6" Type="http://schemas.microsoft.com/office/2020/02/relationships/classificationlabels" Target="docMetadata/LabelInfo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x738\Dropbox\Fin2_DynPFChoice\"/>
    </mc:Choice>
  </mc:AlternateContent>
  <bookViews>
    <workbookView xWindow="0" yWindow="0" windowWidth="15660" windowHeight="5080" firstSheet="1" activeTab="1"/>
  </bookViews>
  <sheets>
    <sheet name="Solution with martingale method" sheetId="1" r:id="rId1"/>
    <sheet name="Numerical solution done wrong" sheetId="2" r:id="rId2"/>
    <sheet name="Wealth becomes non-Markovian" sheetId="3" r:id="rId3"/>
  </sheets>
  <definedNames>
    <definedName name="solver_adj" localSheetId="1" hidden="1">'Numerical solution done wrong'!$M$21:$M$30</definedName>
    <definedName name="solver_adj" localSheetId="0" hidden="1">'Solution with martingale method'!$B$12</definedName>
    <definedName name="solver_adj" localSheetId="2" hidden="1">'Wealth becomes non-Markovian'!$F$20:$F$22</definedName>
    <definedName name="solver_cvg" localSheetId="1" hidden="1">0.0001</definedName>
    <definedName name="solver_cvg" localSheetId="0" hidden="1">"""""""""""""""""""""""""""""""0,0001"""""""""""""""""""""""""""""""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2" hidden="1">1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lhs1" localSheetId="1" hidden="1">'Numerical solution done wrong'!$M$21:$M$30</definedName>
    <definedName name="solver_lhs1" localSheetId="2" hidden="1">'Wealth becomes non-Markovian'!$F$20:$F$22</definedName>
    <definedName name="solver_lhs2" localSheetId="1" hidden="1">'Numerical solution done wrong'!$M$21:$M$30</definedName>
    <definedName name="solver_lhs2" localSheetId="2" hidden="1">'Wealth becomes non-Markovian'!$F$20:$F$22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rt" localSheetId="1" hidden="1">0.075</definedName>
    <definedName name="solver_mrt" localSheetId="0" hidden="1">"""""""""""""""""""""""""""""""0,075"""""""""""""""""""""""""""""""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neg" localSheetId="1" hidden="1">1</definedName>
    <definedName name="solver_neg" localSheetId="0" hidden="1">1</definedName>
    <definedName name="solver_neg" localSheetId="2" hidden="1">2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um" localSheetId="1" hidden="1">0</definedName>
    <definedName name="solver_num" localSheetId="0" hidden="1">0</definedName>
    <definedName name="solver_num" localSheetId="2" hidden="1">0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opt" localSheetId="1" hidden="1">'Numerical solution done wrong'!$S$12</definedName>
    <definedName name="solver_opt" localSheetId="0" hidden="1">'Solution with martingale method'!$M$10</definedName>
    <definedName name="solver_opt" localSheetId="2" hidden="1">'Wealth becomes non-Markovian'!$M$12</definedName>
    <definedName name="solver_pre" localSheetId="1" hidden="1">0.000001</definedName>
    <definedName name="solver_pre" localSheetId="0" hidden="1">"""""""""""""""""""""""""""""""0,000001"""""""""""""""""""""""""""""""</definedName>
    <definedName name="solver_pre" localSheetId="2" hidden="1">0.000001</definedName>
    <definedName name="solver_rbv" localSheetId="1" hidden="1">1</definedName>
    <definedName name="solver_rbv" localSheetId="0" hidden="1">1</definedName>
    <definedName name="solver_rbv" localSheetId="2" hidden="1">1</definedName>
    <definedName name="solver_rel1" localSheetId="1" hidden="1">1</definedName>
    <definedName name="solver_rel1" localSheetId="2" hidden="1">3</definedName>
    <definedName name="solver_rel2" localSheetId="1" hidden="1">3</definedName>
    <definedName name="solver_rel2" localSheetId="2" hidden="1">3</definedName>
    <definedName name="solver_rhs1" localSheetId="1" hidden="1">1</definedName>
    <definedName name="solver_rhs1" localSheetId="2" hidden="1">0</definedName>
    <definedName name="solver_rhs2" localSheetId="1" hidden="1">0</definedName>
    <definedName name="solver_rhs2" localSheetId="2" hidden="1">0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scl" localSheetId="1" hidden="1">1</definedName>
    <definedName name="solver_scl" localSheetId="0" hidden="1">1</definedName>
    <definedName name="solver_scl" localSheetId="2" hidden="1">1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ol" localSheetId="1" hidden="1">1</definedName>
    <definedName name="solver_tol" localSheetId="0" hidden="1">1</definedName>
    <definedName name="solver_tol" localSheetId="2" hidden="1">0.01</definedName>
    <definedName name="solver_typ" localSheetId="1" hidden="1">1</definedName>
    <definedName name="solver_typ" localSheetId="0" hidden="1">2</definedName>
    <definedName name="solver_typ" localSheetId="2" hidden="1">1</definedName>
    <definedName name="solver_val" localSheetId="1" hidden="1">0</definedName>
    <definedName name="solver_val" localSheetId="0" hidden="1">100</definedName>
    <definedName name="solver_val" localSheetId="2" hidden="1">0</definedName>
    <definedName name="solver_ver" localSheetId="1" hidden="1">3</definedName>
    <definedName name="solver_ver" localSheetId="0" hidden="1">3</definedName>
    <definedName name="solver_ver" localSheetId="2" hidden="1">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N17" i="2"/>
  <c r="N18" i="2"/>
  <c r="G17" i="3"/>
  <c r="G18" i="3"/>
  <c r="F18" i="3"/>
  <c r="L6" i="3" s="1"/>
  <c r="H22" i="3"/>
  <c r="H21" i="3"/>
  <c r="H20" i="3"/>
  <c r="G8" i="3"/>
  <c r="D7" i="3"/>
  <c r="D5" i="3"/>
  <c r="H8" i="3" s="1"/>
  <c r="I8" i="3" s="1"/>
  <c r="D4" i="3"/>
  <c r="H7" i="3" s="1"/>
  <c r="P15" i="2"/>
  <c r="P16" i="2"/>
  <c r="P18" i="2"/>
  <c r="O16" i="2"/>
  <c r="O17" i="2"/>
  <c r="O18" i="2"/>
  <c r="M18" i="2"/>
  <c r="D5" i="2"/>
  <c r="O21" i="2"/>
  <c r="O22" i="2"/>
  <c r="O23" i="2"/>
  <c r="O24" i="2"/>
  <c r="O25" i="2"/>
  <c r="O26" i="2"/>
  <c r="O27" i="2"/>
  <c r="O28" i="2"/>
  <c r="O29" i="2"/>
  <c r="O30" i="2"/>
  <c r="P17" i="2"/>
  <c r="S6" i="2"/>
  <c r="S8" i="2"/>
  <c r="S7" i="2"/>
  <c r="S5" i="2"/>
  <c r="S4" i="2"/>
  <c r="M8" i="2"/>
  <c r="G8" i="2"/>
  <c r="D7" i="2"/>
  <c r="D4" i="2"/>
  <c r="H7" i="2" s="1"/>
  <c r="I7" i="2" s="1"/>
  <c r="J7" i="2" s="1"/>
  <c r="K7" i="2" s="1"/>
  <c r="D4" i="1"/>
  <c r="G18" i="2" l="1"/>
  <c r="N7" i="2" s="1"/>
  <c r="H17" i="2" s="1"/>
  <c r="O6" i="2" s="1"/>
  <c r="I16" i="2" s="1"/>
  <c r="D6" i="2"/>
  <c r="H8" i="2"/>
  <c r="I8" i="2" s="1"/>
  <c r="J8" i="2" s="1"/>
  <c r="K8" i="2" s="1"/>
  <c r="M5" i="3"/>
  <c r="N5" i="3" s="1"/>
  <c r="L8" i="3"/>
  <c r="M8" i="3" s="1"/>
  <c r="N8" i="3" s="1"/>
  <c r="M6" i="3"/>
  <c r="N6" i="3" s="1"/>
  <c r="I7" i="3"/>
  <c r="I6" i="3"/>
  <c r="D6" i="3"/>
  <c r="I6" i="2"/>
  <c r="D7" i="1"/>
  <c r="G8" i="1"/>
  <c r="D5" i="1"/>
  <c r="D6" i="1" s="1"/>
  <c r="N8" i="2" l="1"/>
  <c r="H18" i="2" s="1"/>
  <c r="O7" i="2" s="1"/>
  <c r="P5" i="2"/>
  <c r="J15" i="2" s="1"/>
  <c r="I17" i="2"/>
  <c r="M7" i="3"/>
  <c r="N7" i="3" s="1"/>
  <c r="M12" i="3" s="1"/>
  <c r="O8" i="2"/>
  <c r="I18" i="2" s="1"/>
  <c r="P8" i="2" s="1"/>
  <c r="J18" i="2" s="1"/>
  <c r="J5" i="2"/>
  <c r="J6" i="2"/>
  <c r="K6" i="2" s="1"/>
  <c r="R4" i="1"/>
  <c r="Q4" i="1" s="1"/>
  <c r="R8" i="1"/>
  <c r="Q8" i="1" s="1"/>
  <c r="H7" i="1"/>
  <c r="I7" i="1" s="1"/>
  <c r="J7" i="1" s="1"/>
  <c r="K7" i="1" s="1"/>
  <c r="R5" i="1"/>
  <c r="Q5" i="1" s="1"/>
  <c r="R6" i="1"/>
  <c r="Q6" i="1" s="1"/>
  <c r="R7" i="1"/>
  <c r="Q7" i="1" s="1"/>
  <c r="H8" i="1"/>
  <c r="I8" i="1" s="1"/>
  <c r="J8" i="1" s="1"/>
  <c r="K8" i="1" s="1"/>
  <c r="Q4" i="2" l="1"/>
  <c r="R4" i="2" s="1"/>
  <c r="P6" i="2"/>
  <c r="J16" i="2" s="1"/>
  <c r="P5" i="1"/>
  <c r="I6" i="1"/>
  <c r="J5" i="1" s="1"/>
  <c r="P7" i="2"/>
  <c r="J17" i="2" s="1"/>
  <c r="Q6" i="2" s="1"/>
  <c r="R6" i="2" s="1"/>
  <c r="Q8" i="2"/>
  <c r="R8" i="2" s="1"/>
  <c r="Q7" i="2"/>
  <c r="R7" i="2" s="1"/>
  <c r="K4" i="2"/>
  <c r="K5" i="2"/>
  <c r="J18" i="1"/>
  <c r="P8" i="1"/>
  <c r="P7" i="1"/>
  <c r="P6" i="1"/>
  <c r="Q5" i="2" l="1"/>
  <c r="R5" i="2" s="1"/>
  <c r="S12" i="2" s="1" a="1"/>
  <c r="S12" i="2" s="1"/>
  <c r="J6" i="1"/>
  <c r="K6" i="1" s="1"/>
  <c r="J17" i="1" s="1"/>
  <c r="P17" i="1" s="1"/>
  <c r="P18" i="1"/>
  <c r="O6" i="1"/>
  <c r="O7" i="1"/>
  <c r="I18" i="1"/>
  <c r="O8" i="1"/>
  <c r="K5" i="1"/>
  <c r="K4" i="1"/>
  <c r="J15" i="1" l="1"/>
  <c r="P15" i="1" s="1"/>
  <c r="I17" i="1"/>
  <c r="O17" i="1" s="1"/>
  <c r="I16" i="1"/>
  <c r="O16" i="1" s="1"/>
  <c r="J16" i="1"/>
  <c r="P16" i="1" s="1"/>
  <c r="O18" i="1"/>
  <c r="N8" i="1"/>
  <c r="H18" i="1"/>
  <c r="N7" i="1"/>
  <c r="H17" i="1"/>
  <c r="N17" i="1" l="1"/>
  <c r="N18" i="1"/>
  <c r="G18" i="1"/>
  <c r="M8" i="1"/>
  <c r="M10" i="1" s="1"/>
  <c r="M18" i="1" l="1"/>
  <c r="M10" i="2" l="1"/>
</calcChain>
</file>

<file path=xl/sharedStrings.xml><?xml version="1.0" encoding="utf-8"?>
<sst xmlns="http://schemas.openxmlformats.org/spreadsheetml/2006/main" count="69" uniqueCount="28">
  <si>
    <t>Model parameters</t>
  </si>
  <si>
    <t>S(0)</t>
  </si>
  <si>
    <t xml:space="preserve">alpha </t>
  </si>
  <si>
    <t>sigma</t>
  </si>
  <si>
    <t>p</t>
  </si>
  <si>
    <t>r</t>
  </si>
  <si>
    <t>v</t>
  </si>
  <si>
    <t>q</t>
  </si>
  <si>
    <t>u</t>
  </si>
  <si>
    <t>Delta t</t>
  </si>
  <si>
    <t>d</t>
  </si>
  <si>
    <t>#up-moves</t>
  </si>
  <si>
    <t>time</t>
  </si>
  <si>
    <t>Stock price lattice</t>
  </si>
  <si>
    <t>\tilde(L)</t>
  </si>
  <si>
    <t>N</t>
  </si>
  <si>
    <t>R</t>
  </si>
  <si>
    <t>Optimal stock position; # stocks</t>
  </si>
  <si>
    <t>Optimal stock position; weight</t>
  </si>
  <si>
    <t>Optimal wealth</t>
  </si>
  <si>
    <t>lamda</t>
  </si>
  <si>
    <t>Stock position; weight</t>
  </si>
  <si>
    <t>Wealth</t>
  </si>
  <si>
    <t>Stock position; # stocks</t>
  </si>
  <si>
    <t>LN(Wealth)</t>
  </si>
  <si>
    <t>P</t>
  </si>
  <si>
    <t>E(U(Wealth))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</si>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</sst>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A10" zoomScale="111" workbookViewId="0">
      <selection activeCell="M18" sqref="M18"/>
    </sheetView>
  </sheetViews>
  <sheetFormatPr defaultRowHeight="14.5" x14ac:dyDescent="0.35"/>
  <cols>
    <col min="5" max="5" width="5.453125" customWidth="1"/>
    <col min="6" max="6" width="11.36328125" customWidth="1"/>
  </cols>
  <sheetData>
    <row r="1" spans="1:18" x14ac:dyDescent="0.35">
      <c r="A1" t="s">
        <v>0</v>
      </c>
    </row>
    <row r="2" spans="1:18" x14ac:dyDescent="0.35">
      <c r="G2" t="s">
        <v>13</v>
      </c>
      <c r="M2" t="s">
        <v>19</v>
      </c>
    </row>
    <row r="3" spans="1:18" x14ac:dyDescent="0.35">
      <c r="A3" t="s">
        <v>1</v>
      </c>
      <c r="B3">
        <v>100</v>
      </c>
      <c r="F3" t="s">
        <v>11</v>
      </c>
      <c r="R3" t="s">
        <v>14</v>
      </c>
    </row>
    <row r="4" spans="1:18" x14ac:dyDescent="0.35">
      <c r="A4" t="s">
        <v>2</v>
      </c>
      <c r="B4">
        <v>0.05</v>
      </c>
      <c r="C4" t="s">
        <v>8</v>
      </c>
      <c r="D4">
        <f>EXP(B4*B7+B5*SQRT(B7))</f>
        <v>1.4190675485932571</v>
      </c>
      <c r="F4">
        <v>4</v>
      </c>
      <c r="K4">
        <f>J5*$D$4</f>
        <v>405.51999668446729</v>
      </c>
      <c r="Q4">
        <f>($B$12*R4)^-1</f>
        <v>1319.896064747637</v>
      </c>
      <c r="R4">
        <f>$D$7^(-$B$8)*($D$6/$B$6)^F4*((1-$D$6)/(1-$B$6))^($B$8-F4)</f>
        <v>0.37881770644993901</v>
      </c>
    </row>
    <row r="5" spans="1:18" x14ac:dyDescent="0.35">
      <c r="A5" t="s">
        <v>3</v>
      </c>
      <c r="B5">
        <v>0.3</v>
      </c>
      <c r="C5" t="s">
        <v>10</v>
      </c>
      <c r="D5">
        <f>EXP(B4*B7-B5*SQRT(B7))</f>
        <v>0.77880078307140488</v>
      </c>
      <c r="F5">
        <v>3</v>
      </c>
      <c r="J5">
        <f>I6*$D$4</f>
        <v>285.76511180631627</v>
      </c>
      <c r="K5">
        <f>J5*$D$5</f>
        <v>222.55409284924667</v>
      </c>
      <c r="P5">
        <f>(Q4*$D$6+Q5*(1-$D$6))/$D$7</f>
        <v>1035.4933200208966</v>
      </c>
      <c r="Q5">
        <f t="shared" ref="Q5:Q8" si="0">($B$12*R5)^-1</f>
        <v>909.48386328143101</v>
      </c>
      <c r="R5">
        <f t="shared" ref="R5:R8" si="1">$D$7^(-$B$8)*($D$6/$B$6)^F5*((1-$D$6)/(1-$B$6))^($B$8-F5)</f>
        <v>0.54976236543218338</v>
      </c>
    </row>
    <row r="6" spans="1:18" x14ac:dyDescent="0.35">
      <c r="A6" t="s">
        <v>4</v>
      </c>
      <c r="B6">
        <v>0.5</v>
      </c>
      <c r="C6" t="s">
        <v>7</v>
      </c>
      <c r="D6">
        <f>((1+B7*B9)-D5)/(D4-D5)</f>
        <v>0.40795373271593066</v>
      </c>
      <c r="F6">
        <v>2</v>
      </c>
      <c r="I6">
        <f>H7*$D$4</f>
        <v>201.37527074704761</v>
      </c>
      <c r="J6">
        <f t="shared" ref="J6:K6" si="2">I6*$D$5</f>
        <v>156.83121854901685</v>
      </c>
      <c r="K6">
        <f t="shared" si="2"/>
        <v>122.14027581601697</v>
      </c>
      <c r="O6">
        <f t="shared" ref="O6:O8" si="3">(P5*$D$6+P6*(1-$D$6))/$D$7</f>
        <v>812.37185597103166</v>
      </c>
      <c r="P6">
        <f t="shared" ref="P6:P8" si="4">(Q5*$D$6+Q6*(1-$D$6))/$D$7</f>
        <v>713.51410936647096</v>
      </c>
      <c r="Q6">
        <f t="shared" si="0"/>
        <v>626.68638816456291</v>
      </c>
      <c r="R6">
        <f t="shared" si="1"/>
        <v>0.79784723179387751</v>
      </c>
    </row>
    <row r="7" spans="1:18" x14ac:dyDescent="0.35">
      <c r="A7" t="s">
        <v>9</v>
      </c>
      <c r="B7">
        <v>1</v>
      </c>
      <c r="C7" t="s">
        <v>16</v>
      </c>
      <c r="D7">
        <f>1+B7*B9</f>
        <v>1.04</v>
      </c>
      <c r="F7">
        <v>1</v>
      </c>
      <c r="H7">
        <f>G8*$D$4</f>
        <v>141.9067548593257</v>
      </c>
      <c r="I7">
        <f t="shared" ref="I7:K7" si="5">H7*$D$5</f>
        <v>110.51709180756474</v>
      </c>
      <c r="J7">
        <f t="shared" si="5"/>
        <v>86.070797642505767</v>
      </c>
      <c r="K7">
        <f t="shared" si="5"/>
        <v>67.032004603563919</v>
      </c>
      <c r="N7">
        <f t="shared" ref="N7:N8" si="6">(O6*$D$6+O7*(1-$D$6))/$D$7</f>
        <v>637.32717499375133</v>
      </c>
      <c r="O7">
        <f t="shared" si="3"/>
        <v>559.77066204141272</v>
      </c>
      <c r="P7">
        <f t="shared" si="4"/>
        <v>491.65202171922704</v>
      </c>
      <c r="Q7">
        <f t="shared" si="0"/>
        <v>431.82275680378621</v>
      </c>
      <c r="R7">
        <f t="shared" si="1"/>
        <v>1.1578824694206482</v>
      </c>
    </row>
    <row r="8" spans="1:18" x14ac:dyDescent="0.35">
      <c r="A8" t="s">
        <v>15</v>
      </c>
      <c r="B8">
        <v>4</v>
      </c>
      <c r="F8">
        <v>0</v>
      </c>
      <c r="G8">
        <f>B3</f>
        <v>100</v>
      </c>
      <c r="H8">
        <f>G8*$D$5</f>
        <v>77.880078307140494</v>
      </c>
      <c r="I8">
        <f t="shared" ref="I8:K8" si="7">H8*$D$5</f>
        <v>60.653065971263345</v>
      </c>
      <c r="J8">
        <f t="shared" si="7"/>
        <v>47.236655274101473</v>
      </c>
      <c r="K8">
        <f t="shared" si="7"/>
        <v>36.787944117144235</v>
      </c>
      <c r="M8">
        <f>(N7*$D$6+N8*(1-$D$6))/$D$7</f>
        <v>500</v>
      </c>
      <c r="N8">
        <f t="shared" si="6"/>
        <v>439.15486739358079</v>
      </c>
      <c r="O8">
        <f t="shared" si="3"/>
        <v>385.71399511094711</v>
      </c>
      <c r="P8">
        <f t="shared" si="4"/>
        <v>338.77635674959259</v>
      </c>
      <c r="Q8">
        <f t="shared" si="0"/>
        <v>297.5505720488955</v>
      </c>
      <c r="R8">
        <f t="shared" si="1"/>
        <v>1.6803866198510842</v>
      </c>
    </row>
    <row r="9" spans="1:18" x14ac:dyDescent="0.35">
      <c r="A9" t="s">
        <v>5</v>
      </c>
      <c r="B9">
        <v>0.04</v>
      </c>
      <c r="F9" t="s">
        <v>12</v>
      </c>
      <c r="G9">
        <v>0</v>
      </c>
      <c r="H9">
        <v>1</v>
      </c>
      <c r="I9">
        <v>2</v>
      </c>
      <c r="J9">
        <v>3</v>
      </c>
      <c r="K9">
        <v>4</v>
      </c>
      <c r="M9">
        <v>0</v>
      </c>
      <c r="N9">
        <v>1</v>
      </c>
      <c r="O9">
        <v>2</v>
      </c>
      <c r="P9">
        <v>3</v>
      </c>
      <c r="Q9">
        <v>4</v>
      </c>
    </row>
    <row r="10" spans="1:18" x14ac:dyDescent="0.35">
      <c r="A10" t="s">
        <v>6</v>
      </c>
      <c r="B10">
        <v>500</v>
      </c>
      <c r="M10">
        <f>(M8-B10)^2</f>
        <v>0</v>
      </c>
    </row>
    <row r="11" spans="1:18" x14ac:dyDescent="0.35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x14ac:dyDescent="0.35">
      <c r="A12" t="s">
        <v>20</v>
      </c>
      <c r="B12">
        <f>1/B10</f>
        <v>2E-3</v>
      </c>
      <c r="F12" s="3"/>
      <c r="G12" s="3" t="s">
        <v>17</v>
      </c>
      <c r="H12" s="3"/>
      <c r="I12" s="3"/>
      <c r="J12" s="3"/>
      <c r="K12" s="3"/>
      <c r="L12" s="3"/>
      <c r="M12" s="4" t="s">
        <v>18</v>
      </c>
      <c r="N12" s="4"/>
      <c r="O12" s="4"/>
      <c r="P12" s="4"/>
      <c r="Q12" s="4"/>
      <c r="R12" s="2"/>
    </row>
    <row r="13" spans="1:18" x14ac:dyDescent="0.35">
      <c r="F13" s="3"/>
      <c r="G13" s="3"/>
      <c r="H13" s="3"/>
      <c r="I13" s="3"/>
      <c r="J13" s="3"/>
      <c r="K13" s="3"/>
      <c r="L13" s="3"/>
      <c r="M13" s="4"/>
      <c r="N13" s="4"/>
      <c r="O13" s="4"/>
      <c r="P13" s="4"/>
      <c r="Q13" s="4"/>
      <c r="R13" s="2"/>
    </row>
    <row r="14" spans="1:18" x14ac:dyDescent="0.35">
      <c r="F14" s="3">
        <v>4</v>
      </c>
      <c r="G14" s="4"/>
      <c r="H14" s="4"/>
      <c r="I14" s="4"/>
      <c r="J14" s="4"/>
      <c r="K14" s="4"/>
      <c r="L14" s="3"/>
      <c r="M14" s="4"/>
      <c r="N14" s="4"/>
      <c r="O14" s="4"/>
      <c r="P14" s="4"/>
      <c r="Q14" s="4"/>
      <c r="R14" s="2"/>
    </row>
    <row r="15" spans="1:18" x14ac:dyDescent="0.35">
      <c r="F15" s="3">
        <v>3</v>
      </c>
      <c r="G15" s="4"/>
      <c r="H15" s="4"/>
      <c r="I15" s="4"/>
      <c r="J15" s="4">
        <f>(Q4-Q5)/(K4-K5)</f>
        <v>2.2431075564539271</v>
      </c>
      <c r="K15" s="4"/>
      <c r="L15" s="3"/>
      <c r="M15" s="4"/>
      <c r="N15" s="4"/>
      <c r="O15" s="4"/>
      <c r="P15" s="4">
        <f t="shared" ref="P15:P18" si="8">J15*J5/P5</f>
        <v>0.61903043628587939</v>
      </c>
      <c r="Q15" s="4"/>
      <c r="R15" s="2"/>
    </row>
    <row r="16" spans="1:18" x14ac:dyDescent="0.35">
      <c r="F16" s="3">
        <v>2</v>
      </c>
      <c r="G16" s="4"/>
      <c r="H16" s="4"/>
      <c r="I16" s="4">
        <f t="shared" ref="I16:I18" si="9">(P5-P6)/(J5-J6)</f>
        <v>2.4972425986694327</v>
      </c>
      <c r="J16" s="4">
        <f t="shared" ref="J16:J18" si="10">(Q5-Q6)/(K5-K6)</f>
        <v>2.8163203379001378</v>
      </c>
      <c r="K16" s="4"/>
      <c r="L16" s="3"/>
      <c r="M16" s="4"/>
      <c r="N16" s="4"/>
      <c r="O16" s="4">
        <f t="shared" ref="O16:O18" si="11">I16*I6/O6</f>
        <v>0.61903043628587995</v>
      </c>
      <c r="P16" s="4">
        <f t="shared" si="8"/>
        <v>0.61903043628587984</v>
      </c>
      <c r="Q16" s="4"/>
      <c r="R16" s="2"/>
    </row>
    <row r="17" spans="6:18" x14ac:dyDescent="0.35">
      <c r="F17" s="3">
        <v>1</v>
      </c>
      <c r="G17" s="4"/>
      <c r="H17" s="4">
        <f t="shared" ref="H17:H18" si="12">(O6-O7)/(I6-I7)</f>
        <v>2.7801701165270645</v>
      </c>
      <c r="I17" s="4">
        <f t="shared" si="9"/>
        <v>3.1353980771308425</v>
      </c>
      <c r="J17" s="4">
        <f t="shared" si="10"/>
        <v>3.5360142329549715</v>
      </c>
      <c r="K17" s="4"/>
      <c r="L17" s="3"/>
      <c r="M17" s="4"/>
      <c r="N17" s="4">
        <f t="shared" ref="N17:N18" si="13">H17*H7/N7</f>
        <v>0.61903043628587973</v>
      </c>
      <c r="O17" s="4">
        <f t="shared" si="11"/>
        <v>0.61903043628587939</v>
      </c>
      <c r="P17" s="4">
        <f t="shared" si="8"/>
        <v>0.61903043628587906</v>
      </c>
      <c r="Q17" s="4"/>
      <c r="R17" s="2"/>
    </row>
    <row r="18" spans="6:18" x14ac:dyDescent="0.35">
      <c r="F18" s="3">
        <v>0</v>
      </c>
      <c r="G18" s="4">
        <f>(N7-N8)/(H7-H8)</f>
        <v>3.0951521814293983</v>
      </c>
      <c r="H18" s="4">
        <f t="shared" si="12"/>
        <v>3.4906260377346232</v>
      </c>
      <c r="I18" s="4">
        <f t="shared" si="9"/>
        <v>3.9366303887791032</v>
      </c>
      <c r="J18" s="4">
        <f t="shared" si="10"/>
        <v>4.439621618108526</v>
      </c>
      <c r="K18" s="4"/>
      <c r="L18" s="3"/>
      <c r="M18" s="4">
        <f>G18*G8/M8</f>
        <v>0.61903043628587961</v>
      </c>
      <c r="N18" s="4">
        <f t="shared" si="13"/>
        <v>0.61903043628587973</v>
      </c>
      <c r="O18" s="4">
        <f t="shared" si="11"/>
        <v>0.61903043628587906</v>
      </c>
      <c r="P18" s="4">
        <f t="shared" si="8"/>
        <v>0.61903043628587939</v>
      </c>
      <c r="Q18" s="4"/>
      <c r="R18" s="2"/>
    </row>
    <row r="19" spans="6:18" x14ac:dyDescent="0.35">
      <c r="F19" s="3" t="s">
        <v>12</v>
      </c>
      <c r="G19" s="3">
        <v>0</v>
      </c>
      <c r="H19" s="3">
        <v>1</v>
      </c>
      <c r="I19" s="3">
        <v>2</v>
      </c>
      <c r="J19" s="3">
        <v>3</v>
      </c>
      <c r="K19" s="3">
        <v>4</v>
      </c>
      <c r="L19" s="3"/>
      <c r="M19" s="4"/>
      <c r="N19" s="4"/>
      <c r="O19" s="4"/>
      <c r="P19" s="4"/>
      <c r="Q19" s="4"/>
      <c r="R19" s="2"/>
    </row>
    <row r="20" spans="6:18" x14ac:dyDescent="0.35">
      <c r="M20" s="1"/>
      <c r="N20" s="1"/>
      <c r="O20" s="1"/>
      <c r="P20" s="1"/>
      <c r="Q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D4" workbookViewId="0">
      <selection activeCell="N17" sqref="N17"/>
    </sheetView>
  </sheetViews>
  <sheetFormatPr defaultRowHeight="14.5" x14ac:dyDescent="0.35"/>
  <cols>
    <col min="18" max="18" width="12.26953125" customWidth="1"/>
  </cols>
  <sheetData>
    <row r="1" spans="1:19" x14ac:dyDescent="0.35">
      <c r="A1" t="s">
        <v>0</v>
      </c>
    </row>
    <row r="2" spans="1:19" x14ac:dyDescent="0.35">
      <c r="G2" t="s">
        <v>13</v>
      </c>
      <c r="M2" t="s">
        <v>22</v>
      </c>
    </row>
    <row r="3" spans="1:19" x14ac:dyDescent="0.35">
      <c r="A3" t="s">
        <v>1</v>
      </c>
      <c r="B3">
        <v>100</v>
      </c>
      <c r="F3" t="s">
        <v>11</v>
      </c>
      <c r="R3" t="s">
        <v>24</v>
      </c>
      <c r="S3" t="s">
        <v>25</v>
      </c>
    </row>
    <row r="4" spans="1:19" x14ac:dyDescent="0.35">
      <c r="A4" t="s">
        <v>2</v>
      </c>
      <c r="B4">
        <v>0.05</v>
      </c>
      <c r="C4" t="s">
        <v>8</v>
      </c>
      <c r="D4">
        <f>EXP(B4*B7+B5*SQRT(B7))</f>
        <v>1.4190675485932571</v>
      </c>
      <c r="F4">
        <v>4</v>
      </c>
      <c r="K4">
        <f>J5*$D$4</f>
        <v>405.51999668446729</v>
      </c>
      <c r="Q4">
        <f>J15*K4+$D$7*(1-P15)*P5</f>
        <v>1218.0782858600551</v>
      </c>
      <c r="R4">
        <f>LN(Q4)</f>
        <v>7.1050297203094859</v>
      </c>
      <c r="S4">
        <f>1/16</f>
        <v>6.25E-2</v>
      </c>
    </row>
    <row r="5" spans="1:19" x14ac:dyDescent="0.35">
      <c r="A5" t="s">
        <v>3</v>
      </c>
      <c r="B5">
        <v>0.3</v>
      </c>
      <c r="C5" t="s">
        <v>10</v>
      </c>
      <c r="D5">
        <f>EXP(B4*B7-B5*SQRT(B7))</f>
        <v>0.77880078307140488</v>
      </c>
      <c r="F5">
        <v>3</v>
      </c>
      <c r="J5">
        <f>I6*$D$4</f>
        <v>285.76511180631627</v>
      </c>
      <c r="K5">
        <f>J5*$D$5</f>
        <v>222.55409284924667</v>
      </c>
      <c r="P5">
        <f t="shared" ref="P5:Q5" si="0">I16*J5+$D$7*(1-O16)*O6</f>
        <v>1043.7156557211697</v>
      </c>
      <c r="Q5">
        <f t="shared" si="0"/>
        <v>1065.4139861560789</v>
      </c>
      <c r="R5">
        <f t="shared" ref="R5:R8" si="1">LN(Q5)</f>
        <v>6.9711187220070938</v>
      </c>
      <c r="S5">
        <f>4/16</f>
        <v>0.25</v>
      </c>
    </row>
    <row r="6" spans="1:19" x14ac:dyDescent="0.35">
      <c r="A6" t="s">
        <v>4</v>
      </c>
      <c r="B6">
        <v>0.5</v>
      </c>
      <c r="C6" t="s">
        <v>7</v>
      </c>
      <c r="D6">
        <f>((1+B7*B9)-D5)/(D4-D5)</f>
        <v>0.40795373271593066</v>
      </c>
      <c r="F6">
        <v>2</v>
      </c>
      <c r="I6">
        <f>H7*$D$4</f>
        <v>201.37527074704761</v>
      </c>
      <c r="J6">
        <f t="shared" ref="J6:K6" si="2">I6*$D$5</f>
        <v>156.83121854901685</v>
      </c>
      <c r="K6">
        <f t="shared" si="2"/>
        <v>122.14027581601697</v>
      </c>
      <c r="O6">
        <f t="shared" ref="O6:Q6" si="3">H17*I6+$D$7*(1-N17)*N7</f>
        <v>816.33565664747323</v>
      </c>
      <c r="P6">
        <f t="shared" si="3"/>
        <v>816.13702992006006</v>
      </c>
      <c r="Q6">
        <f t="shared" si="3"/>
        <v>663.9749522652761</v>
      </c>
      <c r="R6">
        <f t="shared" si="1"/>
        <v>6.4982444262728691</v>
      </c>
      <c r="S6">
        <f>6/16</f>
        <v>0.375</v>
      </c>
    </row>
    <row r="7" spans="1:19" x14ac:dyDescent="0.35">
      <c r="A7" t="s">
        <v>9</v>
      </c>
      <c r="B7">
        <v>1</v>
      </c>
      <c r="C7" t="s">
        <v>16</v>
      </c>
      <c r="D7">
        <f>1+B7*B9</f>
        <v>1.04</v>
      </c>
      <c r="F7">
        <v>1</v>
      </c>
      <c r="H7">
        <f>G8*$D$4</f>
        <v>141.9067548593257</v>
      </c>
      <c r="I7">
        <f t="shared" ref="I7:K8" si="4">H7*$D$5</f>
        <v>110.51709180756474</v>
      </c>
      <c r="J7">
        <f t="shared" si="4"/>
        <v>86.070797642505767</v>
      </c>
      <c r="K7">
        <f t="shared" si="4"/>
        <v>67.032004603563919</v>
      </c>
      <c r="N7">
        <f>G18*H7+$D$7*(1-M18)*M8</f>
        <v>594.14517146549781</v>
      </c>
      <c r="O7">
        <f>H18*I7+$D$7*(1-N18)*N8</f>
        <v>653.36550791099751</v>
      </c>
      <c r="P7">
        <f t="shared" ref="P7:Q7" si="5">I18*J7+$D$7*(1-O18)*O8</f>
        <v>482.69139508780205</v>
      </c>
      <c r="Q7">
        <f t="shared" si="5"/>
        <v>392.54085322935714</v>
      </c>
      <c r="R7">
        <f t="shared" si="1"/>
        <v>5.9726406164668129</v>
      </c>
      <c r="S7">
        <f>4/16</f>
        <v>0.25</v>
      </c>
    </row>
    <row r="8" spans="1:19" x14ac:dyDescent="0.35">
      <c r="A8" t="s">
        <v>15</v>
      </c>
      <c r="B8">
        <v>4</v>
      </c>
      <c r="F8">
        <v>0</v>
      </c>
      <c r="G8">
        <f>B3</f>
        <v>100</v>
      </c>
      <c r="H8">
        <f>G8*$D$5</f>
        <v>77.880078307140494</v>
      </c>
      <c r="I8">
        <f t="shared" si="4"/>
        <v>60.653065971263345</v>
      </c>
      <c r="J8">
        <f t="shared" si="4"/>
        <v>47.236655274101473</v>
      </c>
      <c r="K8">
        <f t="shared" si="4"/>
        <v>36.787944117144235</v>
      </c>
      <c r="M8">
        <f>B10</f>
        <v>500</v>
      </c>
      <c r="N8">
        <f>G18*H8+$D$7*(1-M18)*M8</f>
        <v>468.90973707009391</v>
      </c>
      <c r="O8">
        <f>H18*I8+$D$7*(1-N18)*N8</f>
        <v>373.48977772824844</v>
      </c>
      <c r="P8">
        <f t="shared" ref="P8:Q8" si="6">I18*J8+$D$7*(1-O18)*O8</f>
        <v>323.477442632975</v>
      </c>
      <c r="Q8">
        <f t="shared" si="6"/>
        <v>297.74367944000835</v>
      </c>
      <c r="R8">
        <f t="shared" si="1"/>
        <v>5.6962329802687321</v>
      </c>
      <c r="S8">
        <f>1/16</f>
        <v>6.25E-2</v>
      </c>
    </row>
    <row r="9" spans="1:19" x14ac:dyDescent="0.35">
      <c r="A9" t="s">
        <v>5</v>
      </c>
      <c r="B9">
        <v>0.04</v>
      </c>
      <c r="F9" t="s">
        <v>12</v>
      </c>
      <c r="G9">
        <v>0</v>
      </c>
      <c r="H9">
        <v>1</v>
      </c>
      <c r="I9">
        <v>2</v>
      </c>
      <c r="J9">
        <v>3</v>
      </c>
      <c r="K9">
        <v>4</v>
      </c>
      <c r="M9">
        <v>0</v>
      </c>
      <c r="N9">
        <v>1</v>
      </c>
      <c r="O9">
        <v>2</v>
      </c>
      <c r="P9">
        <v>3</v>
      </c>
      <c r="Q9">
        <v>4</v>
      </c>
    </row>
    <row r="10" spans="1:19" x14ac:dyDescent="0.35">
      <c r="A10" t="s">
        <v>6</v>
      </c>
      <c r="B10">
        <v>500</v>
      </c>
      <c r="M10">
        <f>(M8-B10)^2</f>
        <v>0</v>
      </c>
    </row>
    <row r="11" spans="1:19" x14ac:dyDescent="0.35">
      <c r="S11" t="s">
        <v>26</v>
      </c>
    </row>
    <row r="12" spans="1:19" x14ac:dyDescent="0.35">
      <c r="A12" t="s">
        <v>20</v>
      </c>
      <c r="B12">
        <v>1.0000000000028099E-2</v>
      </c>
      <c r="G12" t="s">
        <v>23</v>
      </c>
      <c r="M12" s="2" t="s">
        <v>21</v>
      </c>
      <c r="N12" s="2"/>
      <c r="O12" s="2"/>
      <c r="P12" s="2"/>
      <c r="Q12" s="2"/>
      <c r="R12" s="2"/>
      <c r="S12">
        <f t="array" ref="S12">MMULT(TRANSPOSE(R4:R8),S4:S8)</f>
        <v>6.4728604132569414</v>
      </c>
    </row>
    <row r="13" spans="1:19" x14ac:dyDescent="0.35">
      <c r="M13" s="2"/>
      <c r="N13" s="2"/>
      <c r="O13" s="2"/>
      <c r="P13" s="2"/>
      <c r="Q13" s="2"/>
      <c r="R13" s="2"/>
    </row>
    <row r="14" spans="1:19" x14ac:dyDescent="0.35">
      <c r="F14">
        <v>4</v>
      </c>
      <c r="M14" s="2"/>
      <c r="N14" s="2"/>
      <c r="O14" s="2"/>
      <c r="P14" s="2"/>
      <c r="Q14" s="2"/>
      <c r="R14" s="2"/>
    </row>
    <row r="15" spans="1:19" x14ac:dyDescent="0.35">
      <c r="F15">
        <v>3</v>
      </c>
      <c r="J15">
        <f>P15*P5/J5</f>
        <v>1.2242315703656177</v>
      </c>
      <c r="M15" s="2"/>
      <c r="N15" s="2"/>
      <c r="O15" s="2"/>
      <c r="P15" s="2">
        <f>M30</f>
        <v>0.33518963681791691</v>
      </c>
      <c r="Q15" s="2"/>
      <c r="R15" s="2"/>
    </row>
    <row r="16" spans="1:19" x14ac:dyDescent="0.35">
      <c r="F16">
        <v>2</v>
      </c>
      <c r="I16">
        <f t="shared" ref="I16:J16" si="7">O16*O6/I6</f>
        <v>2.5509531130500016</v>
      </c>
      <c r="J16">
        <f t="shared" si="7"/>
        <v>3.6439502016187904</v>
      </c>
      <c r="M16" s="2"/>
      <c r="N16" s="2"/>
      <c r="O16" s="2">
        <f>M26</f>
        <v>0.62927408550684438</v>
      </c>
      <c r="P16" s="2">
        <f>M29</f>
        <v>0.700231859970607</v>
      </c>
      <c r="Q16" s="2"/>
      <c r="R16" s="2"/>
    </row>
    <row r="17" spans="6:18" x14ac:dyDescent="0.35">
      <c r="F17">
        <v>1</v>
      </c>
      <c r="H17">
        <f t="shared" ref="H17:J17" si="8">N17*N7/H7</f>
        <v>3.6887227102305133</v>
      </c>
      <c r="I17">
        <f t="shared" si="8"/>
        <v>3.2615343042368021</v>
      </c>
      <c r="J17">
        <f t="shared" si="8"/>
        <v>4.964528074519424</v>
      </c>
      <c r="M17" s="2"/>
      <c r="N17" s="2">
        <f>M23</f>
        <v>0.88102149865759893</v>
      </c>
      <c r="O17" s="2">
        <f>M25</f>
        <v>0.5516901057225112</v>
      </c>
      <c r="P17" s="2">
        <f>M28</f>
        <v>0.88524654808643033</v>
      </c>
      <c r="Q17" s="2"/>
      <c r="R17" s="2"/>
    </row>
    <row r="18" spans="6:18" x14ac:dyDescent="0.35">
      <c r="F18">
        <v>0</v>
      </c>
      <c r="G18">
        <f>M18*M8/G8</f>
        <v>1.9559883651516756</v>
      </c>
      <c r="H18">
        <f t="shared" ref="H18:J18" si="9">N18*N8/H8</f>
        <v>5.6127784607996372</v>
      </c>
      <c r="I18">
        <f t="shared" si="9"/>
        <v>4.099844691931823</v>
      </c>
      <c r="J18">
        <f t="shared" si="9"/>
        <v>3.1344063020874806</v>
      </c>
      <c r="M18" s="2">
        <f>M21</f>
        <v>0.39119767303033515</v>
      </c>
      <c r="N18" s="2">
        <f>M22</f>
        <v>0.93221272985074488</v>
      </c>
      <c r="O18" s="2">
        <f>M24</f>
        <v>0.66579640300786469</v>
      </c>
      <c r="P18" s="2">
        <f>M27</f>
        <v>0.45771003002725141</v>
      </c>
      <c r="Q18" s="2"/>
      <c r="R18" s="2"/>
    </row>
    <row r="19" spans="6:18" x14ac:dyDescent="0.35">
      <c r="F19" t="s">
        <v>12</v>
      </c>
      <c r="G19">
        <v>0</v>
      </c>
      <c r="H19">
        <v>1</v>
      </c>
      <c r="I19">
        <v>2</v>
      </c>
      <c r="J19">
        <v>3</v>
      </c>
      <c r="K19">
        <v>4</v>
      </c>
      <c r="M19" s="2"/>
      <c r="N19" s="2"/>
      <c r="O19" s="2"/>
      <c r="P19" s="2"/>
      <c r="Q19" s="2"/>
      <c r="R19" s="2"/>
    </row>
    <row r="21" spans="6:18" x14ac:dyDescent="0.35">
      <c r="M21">
        <v>0.39119767303033515</v>
      </c>
      <c r="O21">
        <f ca="1">RAND()</f>
        <v>0.58996591581519076</v>
      </c>
      <c r="Q21">
        <v>0.76937077192129444</v>
      </c>
      <c r="R21">
        <v>0.76937077174229851</v>
      </c>
    </row>
    <row r="22" spans="6:18" x14ac:dyDescent="0.35">
      <c r="M22">
        <v>0.93221272985074488</v>
      </c>
      <c r="O22">
        <f t="shared" ref="O22:O30" ca="1" si="10">RAND()</f>
        <v>0.76056986446800501</v>
      </c>
      <c r="Q22">
        <v>0.76937077192129399</v>
      </c>
      <c r="R22">
        <v>1</v>
      </c>
    </row>
    <row r="23" spans="6:18" x14ac:dyDescent="0.35">
      <c r="M23">
        <v>0.88102149865759893</v>
      </c>
      <c r="O23">
        <f t="shared" ca="1" si="10"/>
        <v>0.287198648872795</v>
      </c>
      <c r="Q23">
        <v>0.76937077192129444</v>
      </c>
      <c r="R23">
        <v>1</v>
      </c>
    </row>
    <row r="24" spans="6:18" x14ac:dyDescent="0.35">
      <c r="M24">
        <v>0.66579640300786469</v>
      </c>
      <c r="O24">
        <f t="shared" ca="1" si="10"/>
        <v>0.97327698875466695</v>
      </c>
      <c r="Q24">
        <v>0.76937077192129444</v>
      </c>
      <c r="R24">
        <v>1</v>
      </c>
    </row>
    <row r="25" spans="6:18" x14ac:dyDescent="0.35">
      <c r="M25">
        <v>0.5516901057225112</v>
      </c>
      <c r="O25">
        <f t="shared" ca="1" si="10"/>
        <v>0.83957554697157466</v>
      </c>
      <c r="Q25">
        <v>0.76937077192129444</v>
      </c>
      <c r="R25">
        <v>1</v>
      </c>
    </row>
    <row r="26" spans="6:18" x14ac:dyDescent="0.35">
      <c r="M26">
        <v>0.62927408550684438</v>
      </c>
      <c r="O26">
        <f t="shared" ca="1" si="10"/>
        <v>0.9081640620180812</v>
      </c>
      <c r="Q26">
        <v>0.76937077192129444</v>
      </c>
      <c r="R26">
        <v>1</v>
      </c>
    </row>
    <row r="27" spans="6:18" x14ac:dyDescent="0.35">
      <c r="M27">
        <v>0.45771003002725141</v>
      </c>
      <c r="O27">
        <f t="shared" ca="1" si="10"/>
        <v>0.30757042189045047</v>
      </c>
      <c r="Q27">
        <v>0.76937077192129444</v>
      </c>
      <c r="R27">
        <v>1</v>
      </c>
    </row>
    <row r="28" spans="6:18" x14ac:dyDescent="0.35">
      <c r="M28">
        <v>0.88524654808643033</v>
      </c>
      <c r="O28">
        <f t="shared" ca="1" si="10"/>
        <v>0.72090970092757545</v>
      </c>
      <c r="Q28">
        <v>0.76937077192129444</v>
      </c>
      <c r="R28">
        <v>1</v>
      </c>
    </row>
    <row r="29" spans="6:18" x14ac:dyDescent="0.35">
      <c r="M29">
        <v>0.700231859970607</v>
      </c>
      <c r="O29">
        <f t="shared" ca="1" si="10"/>
        <v>6.8263456100350339E-2</v>
      </c>
      <c r="Q29">
        <v>0.76937077192129444</v>
      </c>
      <c r="R29">
        <v>1</v>
      </c>
    </row>
    <row r="30" spans="6:18" x14ac:dyDescent="0.35">
      <c r="M30">
        <v>0.33518963681791691</v>
      </c>
      <c r="O30">
        <f t="shared" ca="1" si="10"/>
        <v>0.49406817068159881</v>
      </c>
      <c r="Q30">
        <v>0.76937077192129444</v>
      </c>
      <c r="R30">
        <v>1</v>
      </c>
    </row>
    <row r="31" spans="6:18" x14ac:dyDescent="0.35">
      <c r="R31" t="s">
        <v>27</v>
      </c>
    </row>
    <row r="32" spans="6:18" x14ac:dyDescent="0.35">
      <c r="R32" t="s">
        <v>27</v>
      </c>
    </row>
  </sheetData>
  <pageMargins left="0.7" right="0.7" top="0.75" bottom="0.75" header="0.3" footer="0.3"/>
  <pageSetup paperSize="9" orientation="portrait" r:id="rId1"/>
  <ignoredErrors>
    <ignoredError sqref="S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3" zoomScale="121" workbookViewId="0">
      <selection activeCell="F20" sqref="F20:F22"/>
    </sheetView>
  </sheetViews>
  <sheetFormatPr defaultRowHeight="14.5" x14ac:dyDescent="0.35"/>
  <cols>
    <col min="14" max="14" width="11.54296875" customWidth="1"/>
  </cols>
  <sheetData>
    <row r="1" spans="1:14" x14ac:dyDescent="0.35">
      <c r="A1" t="s">
        <v>0</v>
      </c>
    </row>
    <row r="2" spans="1:14" x14ac:dyDescent="0.35">
      <c r="G2" t="s">
        <v>13</v>
      </c>
      <c r="K2" t="s">
        <v>22</v>
      </c>
    </row>
    <row r="3" spans="1:14" x14ac:dyDescent="0.35">
      <c r="A3" t="s">
        <v>1</v>
      </c>
      <c r="B3">
        <v>100</v>
      </c>
      <c r="F3" t="s">
        <v>11</v>
      </c>
    </row>
    <row r="4" spans="1:14" x14ac:dyDescent="0.35">
      <c r="A4" t="s">
        <v>2</v>
      </c>
      <c r="B4">
        <v>0.05</v>
      </c>
      <c r="C4" t="s">
        <v>8</v>
      </c>
      <c r="D4">
        <f>EXP(B4*B7+B5*SQRT(B7))</f>
        <v>1.2840254166877414</v>
      </c>
      <c r="F4">
        <v>4</v>
      </c>
      <c r="N4" t="s">
        <v>24</v>
      </c>
    </row>
    <row r="5" spans="1:14" x14ac:dyDescent="0.35">
      <c r="A5" t="s">
        <v>3</v>
      </c>
      <c r="B5">
        <v>0.2</v>
      </c>
      <c r="C5" t="s">
        <v>10</v>
      </c>
      <c r="D5">
        <f>EXP(B4*B7-B5*SQRT(B7))</f>
        <v>0.86070797642505781</v>
      </c>
      <c r="F5">
        <v>3</v>
      </c>
      <c r="M5">
        <f>G17*(L6/H7)*I6+$D$7*L6*(1-G17)</f>
        <v>150.27970533931415</v>
      </c>
      <c r="N5">
        <f>LN(M5)</f>
        <v>5.0124982599593304</v>
      </c>
    </row>
    <row r="6" spans="1:14" x14ac:dyDescent="0.35">
      <c r="A6" t="s">
        <v>4</v>
      </c>
      <c r="B6">
        <v>0.5</v>
      </c>
      <c r="C6" t="s">
        <v>7</v>
      </c>
      <c r="D6">
        <f>((1+B7*B9)-D5)/(D4-D5)</f>
        <v>0.42354036598087036</v>
      </c>
      <c r="F6">
        <v>2</v>
      </c>
      <c r="I6">
        <f>H7*$D$4</f>
        <v>164.87212707001279</v>
      </c>
      <c r="L6">
        <f>F18*(K8/G8)*H7+K8*$D$7*(1-F18)</f>
        <v>124.57233571954689</v>
      </c>
      <c r="M6">
        <f>G17*(L6/H7)*I7+$D$7*L6*(1-G17)</f>
        <v>114.32840022104868</v>
      </c>
      <c r="N6">
        <f t="shared" ref="N6:N8" si="0">LN(M6)</f>
        <v>4.7390750108123063</v>
      </c>
    </row>
    <row r="7" spans="1:14" x14ac:dyDescent="0.35">
      <c r="A7" t="s">
        <v>9</v>
      </c>
      <c r="B7">
        <v>1</v>
      </c>
      <c r="C7" t="s">
        <v>16</v>
      </c>
      <c r="D7">
        <f>1+B7*B9</f>
        <v>1.04</v>
      </c>
      <c r="F7">
        <v>1</v>
      </c>
      <c r="H7">
        <f>G8*$D$4</f>
        <v>128.40254166877415</v>
      </c>
      <c r="I7">
        <f t="shared" ref="I7:I8" si="1">H7*$D$5</f>
        <v>110.51709180756477</v>
      </c>
      <c r="M7">
        <f>G18*(L8/H8)*I7+$D$7*L8*(1-G18)</f>
        <v>108.73357652987985</v>
      </c>
      <c r="N7">
        <f t="shared" si="0"/>
        <v>4.6889006381491649</v>
      </c>
    </row>
    <row r="8" spans="1:14" x14ac:dyDescent="0.35">
      <c r="A8" t="s">
        <v>15</v>
      </c>
      <c r="B8">
        <v>4</v>
      </c>
      <c r="F8">
        <v>0</v>
      </c>
      <c r="G8">
        <f>B3</f>
        <v>100</v>
      </c>
      <c r="H8">
        <f>G8*$D$5</f>
        <v>86.070797642505781</v>
      </c>
      <c r="I8">
        <f t="shared" si="1"/>
        <v>74.081822068171789</v>
      </c>
      <c r="K8">
        <v>100</v>
      </c>
      <c r="L8">
        <f>F18*(K8/G8)*H8+$D$7*(1-F18)*K8</f>
        <v>88.884952760718249</v>
      </c>
      <c r="M8">
        <f>L8*(G18/H8)*I8+$D$7*L8*(1-G18)</f>
        <v>80.469280649984498</v>
      </c>
      <c r="N8">
        <f t="shared" si="0"/>
        <v>4.3878755047616105</v>
      </c>
    </row>
    <row r="9" spans="1:14" x14ac:dyDescent="0.35">
      <c r="A9" t="s">
        <v>5</v>
      </c>
      <c r="B9">
        <v>0.04</v>
      </c>
      <c r="F9" t="s">
        <v>12</v>
      </c>
      <c r="G9">
        <v>0</v>
      </c>
      <c r="H9">
        <v>1</v>
      </c>
      <c r="I9">
        <v>2</v>
      </c>
      <c r="J9" t="s">
        <v>12</v>
      </c>
      <c r="K9">
        <v>0</v>
      </c>
      <c r="L9">
        <v>1</v>
      </c>
      <c r="M9">
        <v>2</v>
      </c>
    </row>
    <row r="10" spans="1:14" x14ac:dyDescent="0.35">
      <c r="A10" t="s">
        <v>6</v>
      </c>
      <c r="B10">
        <v>100</v>
      </c>
    </row>
    <row r="11" spans="1:14" x14ac:dyDescent="0.35">
      <c r="M11" t="s">
        <v>26</v>
      </c>
    </row>
    <row r="12" spans="1:14" x14ac:dyDescent="0.35">
      <c r="F12" s="2" t="s">
        <v>21</v>
      </c>
      <c r="G12" s="2"/>
      <c r="M12">
        <f>SUM(N5:N8)/4</f>
        <v>4.7070873534206026</v>
      </c>
    </row>
    <row r="13" spans="1:14" x14ac:dyDescent="0.35">
      <c r="F13" s="2"/>
      <c r="G13" s="2"/>
    </row>
    <row r="14" spans="1:14" x14ac:dyDescent="0.35">
      <c r="F14" s="2"/>
      <c r="G14" s="2"/>
    </row>
    <row r="15" spans="1:14" x14ac:dyDescent="0.35">
      <c r="F15" s="2"/>
      <c r="G15" s="2"/>
    </row>
    <row r="16" spans="1:14" x14ac:dyDescent="0.35">
      <c r="F16" s="2"/>
      <c r="G16" s="2"/>
    </row>
    <row r="17" spans="6:8" x14ac:dyDescent="0.35">
      <c r="F17" s="2"/>
      <c r="G17" s="2">
        <f>F22</f>
        <v>0.68175274001394337</v>
      </c>
    </row>
    <row r="18" spans="6:8" x14ac:dyDescent="0.35">
      <c r="F18" s="2">
        <f>F20</f>
        <v>0.84304069628417244</v>
      </c>
      <c r="G18" s="2">
        <f>F21</f>
        <v>0.75117956253469997</v>
      </c>
    </row>
    <row r="20" spans="6:8" x14ac:dyDescent="0.35">
      <c r="F20">
        <v>0.84304069628417244</v>
      </c>
      <c r="H20">
        <f ca="1">RAND()</f>
        <v>0.65905725955672367</v>
      </c>
    </row>
    <row r="21" spans="6:8" x14ac:dyDescent="0.35">
      <c r="F21">
        <v>0.75117956253469997</v>
      </c>
      <c r="H21">
        <f t="shared" ref="H21:H22" ca="1" si="2">RAND()</f>
        <v>0.27059249621647552</v>
      </c>
    </row>
    <row r="22" spans="6:8" x14ac:dyDescent="0.35">
      <c r="F22">
        <v>0.68175274001394337</v>
      </c>
      <c r="H22">
        <f t="shared" ca="1" si="2"/>
        <v>0.22116966472054078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 with martingale method</vt:lpstr>
      <vt:lpstr>Numerical solution done wrong</vt:lpstr>
      <vt:lpstr>Wealth becomes non-Markovian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dcterms:created xsi:type="dcterms:W3CDTF">2020-05-06T15:00:51Z</dcterms:created>
  <dcterms:modified xsi:type="dcterms:W3CDTF">2024-05-13T15:55:53Z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2023-05-22T11:25:18Z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2bd6a94d-e6dc-404f-84fe-e1373f8e3dd8</vt:lpwstr>
  </property>
  <property fmtid="{D5CDD505-2E9C-101B-9397-08002B2CF9AE}" pid="8" name="MSIP_Label_6a2630e2-1ac5-455e-8217-0156b1936a76_ContentBits">
    <vt:lpwstr>0</vt:lpwstr>
  </property>
</Properties>
</file>