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a6e239faec08fd6/Documents/ACCP Prime 2.0 Assignments/MSOffice Assignments/Excel Assignments/Report Card/"/>
    </mc:Choice>
  </mc:AlternateContent>
  <xr:revisionPtr revIDLastSave="10" documentId="8_{19DA431D-9724-475E-8851-368101935DE5}" xr6:coauthVersionLast="47" xr6:coauthVersionMax="47" xr10:uidLastSave="{D2E1275D-7211-46E3-9AB0-5701A251ACAC}"/>
  <bookViews>
    <workbookView xWindow="-120" yWindow="-120" windowWidth="19440" windowHeight="15000" xr2:uid="{546055CE-919B-432A-8417-76AA400878D8}"/>
  </bookViews>
  <sheets>
    <sheet name="MarkSheet" sheetId="1" r:id="rId1"/>
    <sheet name="Attendance" sheetId="2" r:id="rId2"/>
    <sheet name="Report Card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4" l="1"/>
  <c r="G30" i="4"/>
  <c r="E32" i="4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6" i="2"/>
  <c r="O21" i="1" l="1"/>
  <c r="P21" i="1" s="1"/>
  <c r="G29" i="4"/>
  <c r="G28" i="4"/>
  <c r="G27" i="4"/>
  <c r="F29" i="4"/>
  <c r="F28" i="4"/>
  <c r="F27" i="4"/>
  <c r="E29" i="4"/>
  <c r="E28" i="4"/>
  <c r="E27" i="4"/>
  <c r="O8" i="1"/>
  <c r="P8" i="1" s="1"/>
  <c r="R8" i="1" s="1"/>
  <c r="O9" i="1"/>
  <c r="P9" i="1" s="1"/>
  <c r="R9" i="1" s="1"/>
  <c r="O10" i="1"/>
  <c r="P10" i="1" s="1"/>
  <c r="O11" i="1"/>
  <c r="P11" i="1" s="1"/>
  <c r="O12" i="1"/>
  <c r="P12" i="1" s="1"/>
  <c r="R12" i="1" s="1"/>
  <c r="O13" i="1"/>
  <c r="P13" i="1" s="1"/>
  <c r="O14" i="1"/>
  <c r="P14" i="1" s="1"/>
  <c r="O15" i="1"/>
  <c r="P15" i="1" s="1"/>
  <c r="R15" i="1" s="1"/>
  <c r="O16" i="1"/>
  <c r="P16" i="1" s="1"/>
  <c r="O17" i="1"/>
  <c r="P17" i="1" s="1"/>
  <c r="R17" i="1" s="1"/>
  <c r="O18" i="1"/>
  <c r="P18" i="1" s="1"/>
  <c r="O19" i="1"/>
  <c r="P19" i="1" s="1"/>
  <c r="R19" i="1" s="1"/>
  <c r="O20" i="1"/>
  <c r="O7" i="1"/>
  <c r="P7" i="1" s="1"/>
  <c r="E14" i="4"/>
  <c r="E13" i="4"/>
  <c r="G23" i="4"/>
  <c r="H23" i="4" s="1"/>
  <c r="G22" i="4"/>
  <c r="H22" i="4" s="1"/>
  <c r="G21" i="4"/>
  <c r="H21" i="4" s="1"/>
  <c r="G20" i="4"/>
  <c r="H20" i="4" s="1"/>
  <c r="G19" i="4"/>
  <c r="H19" i="4" s="1"/>
  <c r="G18" i="4"/>
  <c r="H18" i="4" s="1"/>
  <c r="G17" i="4"/>
  <c r="H17" i="4" s="1"/>
  <c r="E12" i="4"/>
  <c r="R14" i="1"/>
  <c r="R18" i="1"/>
  <c r="R16" i="1"/>
  <c r="R13" i="1"/>
  <c r="R11" i="1"/>
  <c r="R10" i="1"/>
  <c r="R7" i="1" l="1"/>
  <c r="E30" i="4"/>
  <c r="P20" i="1"/>
  <c r="H27" i="4"/>
  <c r="H28" i="4"/>
  <c r="H29" i="4"/>
  <c r="R21" i="1"/>
  <c r="G24" i="4"/>
  <c r="Q8" i="1"/>
  <c r="Q14" i="1"/>
  <c r="Q12" i="1"/>
  <c r="Q16" i="1"/>
  <c r="Q20" i="1"/>
  <c r="Q9" i="1"/>
  <c r="Q13" i="1"/>
  <c r="Q17" i="1"/>
  <c r="Q18" i="1"/>
  <c r="Q11" i="1"/>
  <c r="Q15" i="1"/>
  <c r="Q19" i="1"/>
  <c r="Q21" i="1"/>
  <c r="Q10" i="1"/>
  <c r="R20" i="1" l="1"/>
  <c r="H24" i="4" s="1"/>
  <c r="E31" i="4"/>
</calcChain>
</file>

<file path=xl/sharedStrings.xml><?xml version="1.0" encoding="utf-8"?>
<sst xmlns="http://schemas.openxmlformats.org/spreadsheetml/2006/main" count="145" uniqueCount="80">
  <si>
    <t>Name</t>
  </si>
  <si>
    <t>Class</t>
  </si>
  <si>
    <t>Eng</t>
  </si>
  <si>
    <t>Urdu</t>
  </si>
  <si>
    <t>Math</t>
  </si>
  <si>
    <t>Science</t>
  </si>
  <si>
    <t>Physics</t>
  </si>
  <si>
    <t>Chemistry</t>
  </si>
  <si>
    <t>Islamiat</t>
  </si>
  <si>
    <t>Total</t>
  </si>
  <si>
    <t>Abrar Ali</t>
  </si>
  <si>
    <t>Hammad Ahmed</t>
  </si>
  <si>
    <t>Muhammad Sufyan</t>
  </si>
  <si>
    <t>Arham Sheikh</t>
  </si>
  <si>
    <t>Muhammad Ahmed</t>
  </si>
  <si>
    <t>Abdullah</t>
  </si>
  <si>
    <t>Muhammad Anas</t>
  </si>
  <si>
    <t>Sara Khan</t>
  </si>
  <si>
    <t>Ainna</t>
  </si>
  <si>
    <t>Asim Shah</t>
  </si>
  <si>
    <t>Soban Ahmed</t>
  </si>
  <si>
    <t xml:space="preserve">Ayesha </t>
  </si>
  <si>
    <t>Fatima</t>
  </si>
  <si>
    <t>Zubair Khalid</t>
  </si>
  <si>
    <t>Umer Khan</t>
  </si>
  <si>
    <t>SNO</t>
  </si>
  <si>
    <t>Roll No</t>
  </si>
  <si>
    <t>Percentage</t>
  </si>
  <si>
    <t>Grade</t>
  </si>
  <si>
    <t>Result</t>
  </si>
  <si>
    <t>Student Name</t>
  </si>
  <si>
    <t>:</t>
  </si>
  <si>
    <t>ROLL NO</t>
  </si>
  <si>
    <t>SUBJECT</t>
  </si>
  <si>
    <t>Total Marks</t>
  </si>
  <si>
    <t>Passing Marks</t>
  </si>
  <si>
    <t>Remarks</t>
  </si>
  <si>
    <t>English</t>
  </si>
  <si>
    <t>Absents</t>
  </si>
  <si>
    <t>Presents</t>
  </si>
  <si>
    <t>Good</t>
  </si>
  <si>
    <t>Excellent</t>
  </si>
  <si>
    <t>Very Good</t>
  </si>
  <si>
    <t>SICK</t>
  </si>
  <si>
    <t>Father's Name</t>
  </si>
  <si>
    <t xml:space="preserve">Syed Ali </t>
  </si>
  <si>
    <t>Muhammad Talhah</t>
  </si>
  <si>
    <t>Hamid Sheikh</t>
  </si>
  <si>
    <t>Khizar Saeed</t>
  </si>
  <si>
    <t>Subhan Mehmood</t>
  </si>
  <si>
    <t>Tariq Khan</t>
  </si>
  <si>
    <t>Iqra Sheikh</t>
  </si>
  <si>
    <t>Zahid Sheikh</t>
  </si>
  <si>
    <t>Irfan Shah</t>
  </si>
  <si>
    <t>Iftikhar Ahmed</t>
  </si>
  <si>
    <t>Muhammad Azlan</t>
  </si>
  <si>
    <t>Muhammad Khalid</t>
  </si>
  <si>
    <t>Umair Khan</t>
  </si>
  <si>
    <t>Hassan Qasim</t>
  </si>
  <si>
    <t>ATTENDANCE</t>
  </si>
  <si>
    <t>Obtain Marks</t>
  </si>
  <si>
    <t>January</t>
  </si>
  <si>
    <t>February</t>
  </si>
  <si>
    <t>March</t>
  </si>
  <si>
    <t>Sick</t>
  </si>
  <si>
    <t>Present</t>
  </si>
  <si>
    <t>Absent</t>
  </si>
  <si>
    <t>Needs Improvement</t>
  </si>
  <si>
    <t>Satisfactory</t>
  </si>
  <si>
    <t>Rank</t>
  </si>
  <si>
    <t>Promoted to</t>
  </si>
  <si>
    <t>Class 10</t>
  </si>
  <si>
    <t>FAILED</t>
  </si>
  <si>
    <t>Average</t>
  </si>
  <si>
    <t>O</t>
  </si>
  <si>
    <t>Outstanding</t>
  </si>
  <si>
    <t>Zainab</t>
  </si>
  <si>
    <t>Zeeshan</t>
  </si>
  <si>
    <t>Aqsa Asad</t>
  </si>
  <si>
    <t>Asad Irshad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</si>
</sst>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00B0F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rgb="FF00B05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00B050"/>
      </left>
      <right/>
      <top style="medium">
        <color indexed="64"/>
      </top>
      <bottom style="thin">
        <color indexed="64"/>
      </bottom>
      <diagonal/>
    </border>
    <border>
      <left style="thin">
        <color rgb="FF00B050"/>
      </left>
      <right style="thin">
        <color rgb="FF00B050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B05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43" fontId="8" fillId="0" borderId="0" applyFont="0" applyFill="0" applyBorder="0" applyAlignment="0" applyProtection="0"/>
  </cellStyleXfs>
  <cellXfs count="98">
    <xf numFmtId="0" fontId="0" fillId="0" borderId="0" xfId="0"/>
    <xf numFmtId="0" fontId="8" fillId="5" borderId="1" xfId="1" applyFont="1" applyFill="1" applyBorder="1"/>
    <xf numFmtId="0" fontId="8" fillId="5" borderId="7" xfId="1" applyFont="1" applyFill="1" applyBorder="1"/>
    <xf numFmtId="2" fontId="8" fillId="5" borderId="1" xfId="1" applyNumberFormat="1" applyFont="1" applyFill="1" applyBorder="1"/>
    <xf numFmtId="0" fontId="8" fillId="5" borderId="2" xfId="1" applyFont="1" applyFill="1" applyBorder="1"/>
    <xf numFmtId="0" fontId="8" fillId="5" borderId="9" xfId="1" applyFont="1" applyFill="1" applyBorder="1"/>
    <xf numFmtId="0" fontId="1" fillId="3" borderId="2" xfId="0" applyFont="1" applyFill="1" applyBorder="1" applyAlignment="1">
      <alignment vertical="center"/>
    </xf>
    <xf numFmtId="0" fontId="1" fillId="3" borderId="2" xfId="0" applyFont="1" applyFill="1" applyBorder="1"/>
    <xf numFmtId="17" fontId="1" fillId="3" borderId="19" xfId="0" applyNumberFormat="1" applyFont="1" applyFill="1" applyBorder="1" applyAlignment="1">
      <alignment vertical="center"/>
    </xf>
    <xf numFmtId="17" fontId="1" fillId="3" borderId="18" xfId="0" applyNumberFormat="1" applyFont="1" applyFill="1" applyBorder="1" applyAlignment="1">
      <alignment vertical="center"/>
    </xf>
    <xf numFmtId="17" fontId="1" fillId="3" borderId="20" xfId="0" applyNumberFormat="1" applyFont="1" applyFill="1" applyBorder="1" applyAlignment="1">
      <alignment vertical="center"/>
    </xf>
    <xf numFmtId="17" fontId="1" fillId="3" borderId="22" xfId="0" applyNumberFormat="1" applyFont="1" applyFill="1" applyBorder="1" applyAlignment="1">
      <alignment vertical="center"/>
    </xf>
    <xf numFmtId="17" fontId="1" fillId="3" borderId="21" xfId="0" applyNumberFormat="1" applyFont="1" applyFill="1" applyBorder="1" applyAlignment="1">
      <alignment vertical="center"/>
    </xf>
    <xf numFmtId="0" fontId="0" fillId="3" borderId="19" xfId="0" applyFill="1" applyBorder="1"/>
    <xf numFmtId="0" fontId="0" fillId="3" borderId="20" xfId="0" applyFill="1" applyBorder="1"/>
    <xf numFmtId="0" fontId="0" fillId="3" borderId="23" xfId="0" applyFill="1" applyBorder="1"/>
    <xf numFmtId="0" fontId="8" fillId="5" borderId="6" xfId="1" applyFont="1" applyFill="1" applyBorder="1"/>
    <xf numFmtId="0" fontId="8" fillId="5" borderId="8" xfId="1" applyFont="1" applyFill="1" applyBorder="1"/>
    <xf numFmtId="0" fontId="3" fillId="4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1" fillId="3" borderId="4" xfId="1" applyFont="1" applyFill="1" applyBorder="1" applyAlignment="1">
      <alignment horizontal="center" vertical="center"/>
    </xf>
    <xf numFmtId="0" fontId="1" fillId="3" borderId="2" xfId="1" applyFont="1" applyFill="1" applyBorder="1" applyAlignment="1">
      <alignment horizontal="center" vertical="center"/>
    </xf>
    <xf numFmtId="0" fontId="1" fillId="3" borderId="28" xfId="0" applyFont="1" applyFill="1" applyBorder="1"/>
    <xf numFmtId="0" fontId="1" fillId="3" borderId="29" xfId="0" applyFont="1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1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2" xfId="0" applyFill="1" applyBorder="1"/>
    <xf numFmtId="0" fontId="0" fillId="6" borderId="9" xfId="0" applyFill="1" applyBorder="1"/>
    <xf numFmtId="0" fontId="0" fillId="6" borderId="16" xfId="1" applyFont="1" applyFill="1" applyBorder="1"/>
    <xf numFmtId="0" fontId="0" fillId="6" borderId="17" xfId="1" applyFont="1" applyFill="1" applyBorder="1"/>
    <xf numFmtId="0" fontId="0" fillId="6" borderId="13" xfId="1" applyFont="1" applyFill="1" applyBorder="1"/>
    <xf numFmtId="0" fontId="0" fillId="6" borderId="10" xfId="1" applyFont="1" applyFill="1" applyBorder="1"/>
    <xf numFmtId="0" fontId="0" fillId="6" borderId="11" xfId="1" applyFont="1" applyFill="1" applyBorder="1"/>
    <xf numFmtId="0" fontId="0" fillId="6" borderId="12" xfId="1" applyFont="1" applyFill="1" applyBorder="1"/>
    <xf numFmtId="0" fontId="0" fillId="7" borderId="17" xfId="0" applyFill="1" applyBorder="1"/>
    <xf numFmtId="0" fontId="0" fillId="7" borderId="25" xfId="0" applyFill="1" applyBorder="1"/>
    <xf numFmtId="0" fontId="0" fillId="7" borderId="10" xfId="0" applyFill="1" applyBorder="1"/>
    <xf numFmtId="0" fontId="0" fillId="7" borderId="26" xfId="0" applyFill="1" applyBorder="1"/>
    <xf numFmtId="0" fontId="0" fillId="7" borderId="12" xfId="0" applyFill="1" applyBorder="1"/>
    <xf numFmtId="0" fontId="0" fillId="7" borderId="27" xfId="0" applyFill="1" applyBorder="1"/>
    <xf numFmtId="0" fontId="0" fillId="8" borderId="6" xfId="0" applyFill="1" applyBorder="1" applyAlignment="1">
      <alignment horizontal="left"/>
    </xf>
    <xf numFmtId="0" fontId="0" fillId="8" borderId="1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6" fillId="8" borderId="8" xfId="0" applyFont="1" applyFill="1" applyBorder="1" applyAlignment="1">
      <alignment horizontal="left"/>
    </xf>
    <xf numFmtId="0" fontId="6" fillId="8" borderId="2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left"/>
    </xf>
    <xf numFmtId="0" fontId="7" fillId="8" borderId="0" xfId="0" applyFont="1" applyFill="1" applyBorder="1" applyAlignment="1">
      <alignment horizontal="left"/>
    </xf>
    <xf numFmtId="0" fontId="0" fillId="8" borderId="0" xfId="0" applyFill="1" applyBorder="1" applyAlignment="1">
      <alignment horizontal="left"/>
    </xf>
    <xf numFmtId="0" fontId="6" fillId="8" borderId="0" xfId="0" applyFont="1" applyFill="1" applyBorder="1" applyAlignment="1">
      <alignment horizontal="left"/>
    </xf>
    <xf numFmtId="0" fontId="6" fillId="8" borderId="0" xfId="0" applyFont="1" applyFill="1" applyAlignment="1">
      <alignment horizontal="left"/>
    </xf>
    <xf numFmtId="0" fontId="1" fillId="8" borderId="0" xfId="0" applyFont="1" applyFill="1" applyAlignment="1">
      <alignment horizontal="left"/>
    </xf>
    <xf numFmtId="0" fontId="1" fillId="8" borderId="3" xfId="0" applyFont="1" applyFill="1" applyBorder="1" applyAlignment="1">
      <alignment horizontal="left"/>
    </xf>
    <xf numFmtId="0" fontId="1" fillId="8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1" fillId="8" borderId="0" xfId="0" applyFont="1" applyFill="1" applyBorder="1" applyAlignment="1"/>
    <xf numFmtId="0" fontId="1" fillId="8" borderId="30" xfId="0" applyFont="1" applyFill="1" applyBorder="1" applyAlignment="1"/>
    <xf numFmtId="0" fontId="1" fillId="8" borderId="1" xfId="0" applyFont="1" applyFill="1" applyBorder="1" applyAlignment="1">
      <alignment horizontal="left"/>
    </xf>
    <xf numFmtId="0" fontId="1" fillId="8" borderId="6" xfId="0" applyFont="1" applyFill="1" applyBorder="1" applyAlignment="1">
      <alignment horizontal="left"/>
    </xf>
    <xf numFmtId="0" fontId="0" fillId="8" borderId="7" xfId="0" applyFill="1" applyBorder="1" applyAlignment="1">
      <alignment horizontal="left"/>
    </xf>
    <xf numFmtId="0" fontId="1" fillId="8" borderId="8" xfId="0" applyFont="1" applyFill="1" applyBorder="1" applyAlignment="1">
      <alignment horizontal="left"/>
    </xf>
    <xf numFmtId="0" fontId="1" fillId="8" borderId="2" xfId="0" applyFont="1" applyFill="1" applyBorder="1" applyAlignment="1">
      <alignment horizontal="left"/>
    </xf>
    <xf numFmtId="0" fontId="0" fillId="8" borderId="9" xfId="0" applyFill="1" applyBorder="1" applyAlignment="1">
      <alignment horizontal="left"/>
    </xf>
    <xf numFmtId="0" fontId="3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2" fontId="8" fillId="5" borderId="1" xfId="2" applyNumberFormat="1" applyFont="1" applyFill="1" applyBorder="1"/>
    <xf numFmtId="0" fontId="3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2" fontId="8" fillId="5" borderId="2" xfId="1" applyNumberFormat="1" applyFont="1" applyFill="1" applyBorder="1"/>
    <xf numFmtId="0" fontId="1" fillId="8" borderId="24" xfId="0" applyFont="1" applyFill="1" applyBorder="1" applyAlignment="1">
      <alignment horizontal="left"/>
    </xf>
    <xf numFmtId="0" fontId="1" fillId="8" borderId="14" xfId="0" applyFont="1" applyFill="1" applyBorder="1" applyAlignment="1">
      <alignment horizontal="left"/>
    </xf>
    <xf numFmtId="2" fontId="0" fillId="8" borderId="15" xfId="2" applyNumberFormat="1" applyFont="1" applyFill="1" applyBorder="1" applyAlignment="1">
      <alignment horizontal="left"/>
    </xf>
    <xf numFmtId="0" fontId="1" fillId="8" borderId="31" xfId="0" applyFont="1" applyFill="1" applyBorder="1" applyAlignment="1"/>
    <xf numFmtId="0" fontId="7" fillId="8" borderId="1" xfId="0" applyFont="1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6" fillId="8" borderId="3" xfId="0" applyFont="1" applyFill="1" applyBorder="1" applyAlignment="1">
      <alignment horizontal="left"/>
    </xf>
    <xf numFmtId="0" fontId="6" fillId="8" borderId="4" xfId="0" applyFont="1" applyFill="1" applyBorder="1" applyAlignment="1">
      <alignment horizontal="left"/>
    </xf>
    <xf numFmtId="0" fontId="7" fillId="8" borderId="6" xfId="0" applyFont="1" applyFill="1" applyBorder="1" applyAlignment="1">
      <alignment horizontal="left"/>
    </xf>
    <xf numFmtId="0" fontId="0" fillId="8" borderId="6" xfId="0" applyFill="1" applyBorder="1" applyAlignment="1">
      <alignment horizontal="left"/>
    </xf>
    <xf numFmtId="0" fontId="0" fillId="8" borderId="8" xfId="0" applyFill="1" applyBorder="1" applyAlignment="1">
      <alignment horizontal="left"/>
    </xf>
    <xf numFmtId="0" fontId="0" fillId="8" borderId="2" xfId="0" applyFill="1" applyBorder="1" applyAlignment="1">
      <alignment horizontal="left"/>
    </xf>
    <xf numFmtId="0" fontId="0" fillId="8" borderId="2" xfId="0" applyFill="1" applyBorder="1" applyAlignment="1">
      <alignment horizontal="center"/>
    </xf>
    <xf numFmtId="0" fontId="0" fillId="8" borderId="14" xfId="0" applyFont="1" applyFill="1" applyBorder="1" applyAlignment="1">
      <alignment horizontal="center"/>
    </xf>
    <xf numFmtId="0" fontId="0" fillId="8" borderId="2" xfId="0" applyFont="1" applyFill="1" applyBorder="1" applyAlignment="1">
      <alignment horizontal="center"/>
    </xf>
  </cellXfs>
  <cellStyles count="3">
    <cellStyle name="Accent1" xfId="1" builtinId="29"/>
    <cellStyle name="Comma" xfId="2" builtinId="3"/>
    <cellStyle name="Normal" xfId="0" builtinId="0"/>
  </cellStyles>
  <dxfs count="0"/>
  <tableStyles count="0" defaultTableStyle="TableStyleMedium2" defaultPivotStyle="PivotStyleLight16"/>
  <colors>
    <mruColors>
      <color rgb="FFEAEAEA"/>
      <color rgb="FFDDDDDD"/>
      <color rgb="FF808080"/>
      <color rgb="FF194997"/>
      <color rgb="FF4B32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microsoft.com/office/2017/10/relationships/person" Target="persons/person0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3" Type="http://schemas.openxmlformats.org/officeDocument/2006/relationships/image" Target="../media/image3.sv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hyperlink" Target="mailto:info@aptech-education.com.pk#info@aptech-education.com.pk" TargetMode="External"/><Relationship Id="rId5" Type="http://schemas.openxmlformats.org/officeDocument/2006/relationships/image" Target="../media/image5.svg"/><Relationship Id="rId4" Type="http://schemas.openxmlformats.org/officeDocument/2006/relationships/image" Target="../media/image4.png"/><Relationship Id="rId9" Type="http://schemas.openxmlformats.org/officeDocument/2006/relationships/hyperlink" Target="http://www.aptech-education.com.pk/#www.aptech-education.com.pk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152400</xdr:colOff>
      <xdr:row>33</xdr:row>
      <xdr:rowOff>0</xdr:rowOff>
    </xdr:from>
    <xdr:ext cx="184731" cy="28020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06DECF3-B548-0069-2158-E3C466F1E29C}"/>
            </a:ext>
          </a:extLst>
        </xdr:cNvPr>
        <xdr:cNvSpPr txBox="1"/>
      </xdr:nvSpPr>
      <xdr:spPr>
        <a:xfrm>
          <a:off x="10972800" y="6315075"/>
          <a:ext cx="18473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PK" sz="1200" b="1"/>
        </a:p>
      </xdr:txBody>
    </xdr:sp>
    <xdr:clientData/>
  </xdr:oneCellAnchor>
  <xdr:oneCellAnchor>
    <xdr:from>
      <xdr:col>24</xdr:col>
      <xdr:colOff>238125</xdr:colOff>
      <xdr:row>21</xdr:row>
      <xdr:rowOff>66675</xdr:rowOff>
    </xdr:from>
    <xdr:ext cx="184731" cy="28020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0BFFD25-4DB9-4BBD-9A4B-340DAD1ECD4E}"/>
            </a:ext>
          </a:extLst>
        </xdr:cNvPr>
        <xdr:cNvSpPr txBox="1"/>
      </xdr:nvSpPr>
      <xdr:spPr>
        <a:xfrm>
          <a:off x="11325225" y="4105275"/>
          <a:ext cx="18473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PK" sz="1200" b="1"/>
        </a:p>
      </xdr:txBody>
    </xdr:sp>
    <xdr:clientData/>
  </xdr:oneCellAnchor>
  <xdr:oneCellAnchor>
    <xdr:from>
      <xdr:col>13</xdr:col>
      <xdr:colOff>133350</xdr:colOff>
      <xdr:row>6</xdr:row>
      <xdr:rowOff>142875</xdr:rowOff>
    </xdr:from>
    <xdr:ext cx="184731" cy="280205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43866C0-658E-4D08-BE39-A03702EC0493}"/>
            </a:ext>
          </a:extLst>
        </xdr:cNvPr>
        <xdr:cNvSpPr txBox="1"/>
      </xdr:nvSpPr>
      <xdr:spPr>
        <a:xfrm>
          <a:off x="8181975" y="914400"/>
          <a:ext cx="18473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PK" sz="1200" b="1"/>
        </a:p>
      </xdr:txBody>
    </xdr:sp>
    <xdr:clientData/>
  </xdr:oneCellAnchor>
  <xdr:oneCellAnchor>
    <xdr:from>
      <xdr:col>13</xdr:col>
      <xdr:colOff>133350</xdr:colOff>
      <xdr:row>7</xdr:row>
      <xdr:rowOff>142875</xdr:rowOff>
    </xdr:from>
    <xdr:ext cx="184731" cy="280205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F57718E-82BE-482A-B743-165C72D01683}"/>
            </a:ext>
          </a:extLst>
        </xdr:cNvPr>
        <xdr:cNvSpPr txBox="1"/>
      </xdr:nvSpPr>
      <xdr:spPr>
        <a:xfrm>
          <a:off x="8181975" y="914400"/>
          <a:ext cx="18473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PK" sz="1200" b="1"/>
        </a:p>
      </xdr:txBody>
    </xdr:sp>
    <xdr:clientData/>
  </xdr:oneCellAnchor>
  <xdr:oneCellAnchor>
    <xdr:from>
      <xdr:col>13</xdr:col>
      <xdr:colOff>133350</xdr:colOff>
      <xdr:row>8</xdr:row>
      <xdr:rowOff>142875</xdr:rowOff>
    </xdr:from>
    <xdr:ext cx="184731" cy="280205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F75A9BC-63D8-430A-B646-FA44FD1FFB49}"/>
            </a:ext>
          </a:extLst>
        </xdr:cNvPr>
        <xdr:cNvSpPr txBox="1"/>
      </xdr:nvSpPr>
      <xdr:spPr>
        <a:xfrm>
          <a:off x="8181975" y="914400"/>
          <a:ext cx="18473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PK" sz="1200" b="1"/>
        </a:p>
      </xdr:txBody>
    </xdr:sp>
    <xdr:clientData/>
  </xdr:oneCellAnchor>
  <xdr:oneCellAnchor>
    <xdr:from>
      <xdr:col>13</xdr:col>
      <xdr:colOff>133350</xdr:colOff>
      <xdr:row>9</xdr:row>
      <xdr:rowOff>142875</xdr:rowOff>
    </xdr:from>
    <xdr:ext cx="184731" cy="280205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28C3765-954F-40FF-A6CF-5EAA9A356ECA}"/>
            </a:ext>
          </a:extLst>
        </xdr:cNvPr>
        <xdr:cNvSpPr txBox="1"/>
      </xdr:nvSpPr>
      <xdr:spPr>
        <a:xfrm>
          <a:off x="8181975" y="914400"/>
          <a:ext cx="18473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PK" sz="1200" b="1"/>
        </a:p>
      </xdr:txBody>
    </xdr:sp>
    <xdr:clientData/>
  </xdr:oneCellAnchor>
  <xdr:oneCellAnchor>
    <xdr:from>
      <xdr:col>13</xdr:col>
      <xdr:colOff>133350</xdr:colOff>
      <xdr:row>10</xdr:row>
      <xdr:rowOff>142875</xdr:rowOff>
    </xdr:from>
    <xdr:ext cx="184731" cy="280205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7E7DFD1-B1D8-46EE-A980-FBFA3FC438D1}"/>
            </a:ext>
          </a:extLst>
        </xdr:cNvPr>
        <xdr:cNvSpPr txBox="1"/>
      </xdr:nvSpPr>
      <xdr:spPr>
        <a:xfrm>
          <a:off x="8181975" y="914400"/>
          <a:ext cx="18473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PK" sz="1200" b="1"/>
        </a:p>
      </xdr:txBody>
    </xdr:sp>
    <xdr:clientData/>
  </xdr:oneCellAnchor>
  <xdr:oneCellAnchor>
    <xdr:from>
      <xdr:col>13</xdr:col>
      <xdr:colOff>133350</xdr:colOff>
      <xdr:row>11</xdr:row>
      <xdr:rowOff>142875</xdr:rowOff>
    </xdr:from>
    <xdr:ext cx="184731" cy="280205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9217847F-6359-4F3F-B753-3F5725E91480}"/>
            </a:ext>
          </a:extLst>
        </xdr:cNvPr>
        <xdr:cNvSpPr txBox="1"/>
      </xdr:nvSpPr>
      <xdr:spPr>
        <a:xfrm>
          <a:off x="8181975" y="914400"/>
          <a:ext cx="18473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PK" sz="1200" b="1"/>
        </a:p>
      </xdr:txBody>
    </xdr:sp>
    <xdr:clientData/>
  </xdr:oneCellAnchor>
  <xdr:oneCellAnchor>
    <xdr:from>
      <xdr:col>13</xdr:col>
      <xdr:colOff>133350</xdr:colOff>
      <xdr:row>12</xdr:row>
      <xdr:rowOff>142875</xdr:rowOff>
    </xdr:from>
    <xdr:ext cx="184731" cy="280205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45E37C2-B0EC-4D8A-8A3A-63A9E4FA62AD}"/>
            </a:ext>
          </a:extLst>
        </xdr:cNvPr>
        <xdr:cNvSpPr txBox="1"/>
      </xdr:nvSpPr>
      <xdr:spPr>
        <a:xfrm>
          <a:off x="8181975" y="914400"/>
          <a:ext cx="18473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PK" sz="1200" b="1"/>
        </a:p>
      </xdr:txBody>
    </xdr:sp>
    <xdr:clientData/>
  </xdr:oneCellAnchor>
  <xdr:oneCellAnchor>
    <xdr:from>
      <xdr:col>13</xdr:col>
      <xdr:colOff>133350</xdr:colOff>
      <xdr:row>13</xdr:row>
      <xdr:rowOff>142875</xdr:rowOff>
    </xdr:from>
    <xdr:ext cx="184731" cy="280205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E4C9DB2-03A6-41D3-8A25-20925DB3FCD8}"/>
            </a:ext>
          </a:extLst>
        </xdr:cNvPr>
        <xdr:cNvSpPr txBox="1"/>
      </xdr:nvSpPr>
      <xdr:spPr>
        <a:xfrm>
          <a:off x="8181975" y="914400"/>
          <a:ext cx="18473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PK" sz="1200" b="1"/>
        </a:p>
      </xdr:txBody>
    </xdr:sp>
    <xdr:clientData/>
  </xdr:oneCellAnchor>
  <xdr:oneCellAnchor>
    <xdr:from>
      <xdr:col>13</xdr:col>
      <xdr:colOff>133350</xdr:colOff>
      <xdr:row>14</xdr:row>
      <xdr:rowOff>142875</xdr:rowOff>
    </xdr:from>
    <xdr:ext cx="184731" cy="280205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FB4E7FA-22B3-4B1D-9876-9D6314126065}"/>
            </a:ext>
          </a:extLst>
        </xdr:cNvPr>
        <xdr:cNvSpPr txBox="1"/>
      </xdr:nvSpPr>
      <xdr:spPr>
        <a:xfrm>
          <a:off x="8181975" y="914400"/>
          <a:ext cx="18473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PK" sz="1200" b="1"/>
        </a:p>
      </xdr:txBody>
    </xdr:sp>
    <xdr:clientData/>
  </xdr:oneCellAnchor>
  <xdr:oneCellAnchor>
    <xdr:from>
      <xdr:col>13</xdr:col>
      <xdr:colOff>133350</xdr:colOff>
      <xdr:row>15</xdr:row>
      <xdr:rowOff>142875</xdr:rowOff>
    </xdr:from>
    <xdr:ext cx="184731" cy="280205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4EC483B-401D-4653-80B2-578794AA668C}"/>
            </a:ext>
          </a:extLst>
        </xdr:cNvPr>
        <xdr:cNvSpPr txBox="1"/>
      </xdr:nvSpPr>
      <xdr:spPr>
        <a:xfrm>
          <a:off x="8181975" y="914400"/>
          <a:ext cx="18473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PK" sz="1200" b="1"/>
        </a:p>
      </xdr:txBody>
    </xdr:sp>
    <xdr:clientData/>
  </xdr:oneCellAnchor>
  <xdr:oneCellAnchor>
    <xdr:from>
      <xdr:col>13</xdr:col>
      <xdr:colOff>133350</xdr:colOff>
      <xdr:row>16</xdr:row>
      <xdr:rowOff>142875</xdr:rowOff>
    </xdr:from>
    <xdr:ext cx="184731" cy="280205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1269D3CB-1AB1-41EF-A1BC-0D0B7BBBB1E6}"/>
            </a:ext>
          </a:extLst>
        </xdr:cNvPr>
        <xdr:cNvSpPr txBox="1"/>
      </xdr:nvSpPr>
      <xdr:spPr>
        <a:xfrm>
          <a:off x="8181975" y="914400"/>
          <a:ext cx="18473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PK" sz="1200" b="1"/>
        </a:p>
      </xdr:txBody>
    </xdr:sp>
    <xdr:clientData/>
  </xdr:oneCellAnchor>
  <xdr:oneCellAnchor>
    <xdr:from>
      <xdr:col>13</xdr:col>
      <xdr:colOff>133350</xdr:colOff>
      <xdr:row>17</xdr:row>
      <xdr:rowOff>142875</xdr:rowOff>
    </xdr:from>
    <xdr:ext cx="184731" cy="280205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C810984C-EA43-4D7F-A521-EDD0C0BE7F58}"/>
            </a:ext>
          </a:extLst>
        </xdr:cNvPr>
        <xdr:cNvSpPr txBox="1"/>
      </xdr:nvSpPr>
      <xdr:spPr>
        <a:xfrm>
          <a:off x="8181975" y="914400"/>
          <a:ext cx="18473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PK" sz="1200" b="1"/>
        </a:p>
      </xdr:txBody>
    </xdr:sp>
    <xdr:clientData/>
  </xdr:oneCellAnchor>
  <xdr:oneCellAnchor>
    <xdr:from>
      <xdr:col>13</xdr:col>
      <xdr:colOff>133350</xdr:colOff>
      <xdr:row>18</xdr:row>
      <xdr:rowOff>142875</xdr:rowOff>
    </xdr:from>
    <xdr:ext cx="184731" cy="280205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D7C5FE76-2C16-490C-AC85-4163B139EC48}"/>
            </a:ext>
          </a:extLst>
        </xdr:cNvPr>
        <xdr:cNvSpPr txBox="1"/>
      </xdr:nvSpPr>
      <xdr:spPr>
        <a:xfrm>
          <a:off x="8181975" y="914400"/>
          <a:ext cx="18473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PK" sz="1200" b="1"/>
        </a:p>
      </xdr:txBody>
    </xdr:sp>
    <xdr:clientData/>
  </xdr:oneCellAnchor>
  <xdr:oneCellAnchor>
    <xdr:from>
      <xdr:col>4</xdr:col>
      <xdr:colOff>457200</xdr:colOff>
      <xdr:row>2</xdr:row>
      <xdr:rowOff>171450</xdr:rowOff>
    </xdr:from>
    <xdr:ext cx="956865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53C348BD-760D-8BDE-780B-B096E101F0B6}"/>
            </a:ext>
          </a:extLst>
        </xdr:cNvPr>
        <xdr:cNvSpPr txBox="1"/>
      </xdr:nvSpPr>
      <xdr:spPr>
        <a:xfrm>
          <a:off x="2962275" y="552450"/>
          <a:ext cx="9568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January</a:t>
          </a:r>
          <a:r>
            <a:rPr lang="en-US" sz="1100" b="1" baseline="0"/>
            <a:t> 2023</a:t>
          </a:r>
          <a:endParaRPr lang="en-US" sz="1100" b="1"/>
        </a:p>
      </xdr:txBody>
    </xdr:sp>
    <xdr:clientData/>
  </xdr:oneCellAnchor>
  <xdr:oneCellAnchor>
    <xdr:from>
      <xdr:col>7</xdr:col>
      <xdr:colOff>428625</xdr:colOff>
      <xdr:row>2</xdr:row>
      <xdr:rowOff>180975</xdr:rowOff>
    </xdr:from>
    <xdr:ext cx="1026499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2725222-25DB-7F3C-A08B-77CCA61F8E20}"/>
            </a:ext>
          </a:extLst>
        </xdr:cNvPr>
        <xdr:cNvSpPr txBox="1"/>
      </xdr:nvSpPr>
      <xdr:spPr>
        <a:xfrm>
          <a:off x="4714875" y="561975"/>
          <a:ext cx="10264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February</a:t>
          </a:r>
          <a:r>
            <a:rPr lang="en-US" sz="1100" b="1" baseline="0"/>
            <a:t> 2023</a:t>
          </a:r>
          <a:endParaRPr lang="en-PK" sz="1100" b="1"/>
        </a:p>
      </xdr:txBody>
    </xdr:sp>
    <xdr:clientData/>
  </xdr:oneCellAnchor>
  <xdr:oneCellAnchor>
    <xdr:from>
      <xdr:col>10</xdr:col>
      <xdr:colOff>457200</xdr:colOff>
      <xdr:row>2</xdr:row>
      <xdr:rowOff>161925</xdr:rowOff>
    </xdr:from>
    <xdr:ext cx="880369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76D19309-D75E-E4EB-C7D7-DBA986CD54A3}"/>
            </a:ext>
          </a:extLst>
        </xdr:cNvPr>
        <xdr:cNvSpPr txBox="1"/>
      </xdr:nvSpPr>
      <xdr:spPr>
        <a:xfrm>
          <a:off x="6448425" y="542925"/>
          <a:ext cx="88036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r>
            <a:rPr lang="en-US" sz="1100" b="1"/>
            <a:t>March</a:t>
          </a:r>
          <a:r>
            <a:rPr lang="en-US" sz="1100" b="1" baseline="0"/>
            <a:t> 2023</a:t>
          </a:r>
          <a:endParaRPr lang="en-PK" sz="1100" b="1"/>
        </a:p>
      </xdr:txBody>
    </xdr:sp>
    <xdr:clientData/>
  </xdr:oneCellAnchor>
  <xdr:oneCellAnchor>
    <xdr:from>
      <xdr:col>13</xdr:col>
      <xdr:colOff>542925</xdr:colOff>
      <xdr:row>2</xdr:row>
      <xdr:rowOff>171450</xdr:rowOff>
    </xdr:from>
    <xdr:ext cx="599395" cy="28020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F558CE1-B3F8-1D45-8846-582CC0FEE134}"/>
            </a:ext>
          </a:extLst>
        </xdr:cNvPr>
        <xdr:cNvSpPr txBox="1"/>
      </xdr:nvSpPr>
      <xdr:spPr>
        <a:xfrm>
          <a:off x="8201025" y="552450"/>
          <a:ext cx="599395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200" b="1"/>
            <a:t>TOTAL</a:t>
          </a:r>
          <a:endParaRPr lang="en-PK" sz="1200" b="1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57152</xdr:colOff>
      <xdr:row>0</xdr:row>
      <xdr:rowOff>76200</xdr:rowOff>
    </xdr:from>
    <xdr:to>
      <xdr:col>8</xdr:col>
      <xdr:colOff>933450</xdr:colOff>
      <xdr:row>36</xdr:row>
      <xdr:rowOff>28575</xdr:rowOff>
    </xdr:to>
    <xdr:sp macro="" textlink="">
      <xdr:nvSpPr>
        <xdr:cNvPr id="2" name="Frame 1">
          <a:extLst>
            <a:ext uri="{FF2B5EF4-FFF2-40B4-BE49-F238E27FC236}">
              <a16:creationId xmlns:a16="http://schemas.microsoft.com/office/drawing/2014/main" id="{0B0FA7FB-FF46-619C-2F2A-1DCAD333B78A}"/>
            </a:ext>
          </a:extLst>
        </xdr:cNvPr>
        <xdr:cNvSpPr/>
      </xdr:nvSpPr>
      <xdr:spPr>
        <a:xfrm>
          <a:off x="57152" y="76200"/>
          <a:ext cx="6572248" cy="6829425"/>
        </a:xfrm>
        <a:prstGeom prst="frame">
          <a:avLst>
            <a:gd name="adj1" fmla="val 599"/>
          </a:avLst>
        </a:prstGeom>
        <a:solidFill>
          <a:schemeClr val="tx1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K" sz="1100">
            <a:solidFill>
              <a:schemeClr val="tx1"/>
            </a:solidFill>
          </a:endParaRPr>
        </a:p>
      </xdr:txBody>
    </xdr:sp>
    <xdr:clientData/>
  </xdr:twoCellAnchor>
  <xdr:oneCellAnchor>
    <xdr:from>
      <xdr:col>4</xdr:col>
      <xdr:colOff>210837</xdr:colOff>
      <xdr:row>1</xdr:row>
      <xdr:rowOff>75839</xdr:rowOff>
    </xdr:from>
    <xdr:ext cx="3257550" cy="38100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6A7D361-6D1C-8694-3F4B-7966C5DB690D}"/>
            </a:ext>
          </a:extLst>
        </xdr:cNvPr>
        <xdr:cNvSpPr txBox="1"/>
      </xdr:nvSpPr>
      <xdr:spPr>
        <a:xfrm>
          <a:off x="2001537" y="161564"/>
          <a:ext cx="3257550" cy="3810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400" b="1">
              <a:solidFill>
                <a:srgbClr val="C00000"/>
              </a:solidFill>
            </a:rPr>
            <a:t>APTECH</a:t>
          </a:r>
          <a:r>
            <a:rPr lang="en-US" sz="2400" b="1" baseline="0">
              <a:solidFill>
                <a:srgbClr val="C00000"/>
              </a:solidFill>
            </a:rPr>
            <a:t> LEARNING</a:t>
          </a:r>
          <a:endParaRPr lang="en-PK" sz="2400" b="1">
            <a:solidFill>
              <a:srgbClr val="C00000"/>
            </a:solidFill>
          </a:endParaRPr>
        </a:p>
      </xdr:txBody>
    </xdr:sp>
    <xdr:clientData/>
  </xdr:oneCellAnchor>
  <xdr:twoCellAnchor editAs="oneCell">
    <xdr:from>
      <xdr:col>1</xdr:col>
      <xdr:colOff>76200</xdr:colOff>
      <xdr:row>1</xdr:row>
      <xdr:rowOff>47625</xdr:rowOff>
    </xdr:from>
    <xdr:to>
      <xdr:col>2</xdr:col>
      <xdr:colOff>948131</xdr:colOff>
      <xdr:row>4</xdr:row>
      <xdr:rowOff>142874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8121A89-981C-7AC6-540A-1FBE7B9734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33350"/>
          <a:ext cx="1481531" cy="666749"/>
        </a:xfrm>
        <a:prstGeom prst="rect">
          <a:avLst/>
        </a:prstGeom>
      </xdr:spPr>
    </xdr:pic>
    <xdr:clientData/>
  </xdr:twoCellAnchor>
  <xdr:oneCellAnchor>
    <xdr:from>
      <xdr:col>4</xdr:col>
      <xdr:colOff>290191</xdr:colOff>
      <xdr:row>3</xdr:row>
      <xdr:rowOff>1257</xdr:rowOff>
    </xdr:from>
    <xdr:ext cx="2466976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F9207F4-3039-97ED-3B5E-D88BE9FD5E37}"/>
            </a:ext>
          </a:extLst>
        </xdr:cNvPr>
        <xdr:cNvSpPr txBox="1"/>
      </xdr:nvSpPr>
      <xdr:spPr>
        <a:xfrm>
          <a:off x="2080891" y="467982"/>
          <a:ext cx="24669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GULSHAN ll CENTER, Karachi, Pakistan</a:t>
          </a:r>
          <a:endParaRPr lang="en-PK" sz="1100" b="1"/>
        </a:p>
      </xdr:txBody>
    </xdr:sp>
    <xdr:clientData/>
  </xdr:oneCellAnchor>
  <xdr:oneCellAnchor>
    <xdr:from>
      <xdr:col>4</xdr:col>
      <xdr:colOff>470443</xdr:colOff>
      <xdr:row>4</xdr:row>
      <xdr:rowOff>163003</xdr:rowOff>
    </xdr:from>
    <xdr:ext cx="2339016" cy="52908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C7126DF-1AA5-9140-3699-AA094D69DA28}"/>
            </a:ext>
          </a:extLst>
        </xdr:cNvPr>
        <xdr:cNvSpPr txBox="1"/>
      </xdr:nvSpPr>
      <xdr:spPr>
        <a:xfrm>
          <a:off x="2261143" y="820228"/>
          <a:ext cx="2339016" cy="52908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400" b="1" u="sng"/>
            <a:t>REPORT</a:t>
          </a:r>
          <a:r>
            <a:rPr lang="en-US" sz="2800" b="1" u="sng" baseline="0"/>
            <a:t> CARD</a:t>
          </a:r>
          <a:endParaRPr lang="en-PK" sz="2800" b="1" u="sng"/>
        </a:p>
      </xdr:txBody>
    </xdr:sp>
    <xdr:clientData/>
  </xdr:oneCellAnchor>
  <xdr:oneCellAnchor>
    <xdr:from>
      <xdr:col>7</xdr:col>
      <xdr:colOff>485116</xdr:colOff>
      <xdr:row>1</xdr:row>
      <xdr:rowOff>78882</xdr:rowOff>
    </xdr:from>
    <xdr:ext cx="1374836" cy="512193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2EFF879-37C2-C3BC-EB1B-0E61E071F421}"/>
            </a:ext>
          </a:extLst>
        </xdr:cNvPr>
        <xdr:cNvSpPr txBox="1"/>
      </xdr:nvSpPr>
      <xdr:spPr>
        <a:xfrm>
          <a:off x="5609566" y="164607"/>
          <a:ext cx="1374836" cy="5121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1100"/>
            <a:t>022-2115449</a:t>
          </a:r>
        </a:p>
        <a:p>
          <a:pPr algn="l"/>
          <a:r>
            <a:rPr lang="en-US" sz="1100"/>
            <a:t>0333-9560154</a:t>
          </a:r>
          <a:endParaRPr lang="en-PK" sz="1100"/>
        </a:p>
      </xdr:txBody>
    </xdr:sp>
    <xdr:clientData/>
  </xdr:oneCellAnchor>
  <xdr:twoCellAnchor editAs="oneCell">
    <xdr:from>
      <xdr:col>7</xdr:col>
      <xdr:colOff>244011</xdr:colOff>
      <xdr:row>1</xdr:row>
      <xdr:rowOff>185998</xdr:rowOff>
    </xdr:from>
    <xdr:to>
      <xdr:col>7</xdr:col>
      <xdr:colOff>529510</xdr:colOff>
      <xdr:row>3</xdr:row>
      <xdr:rowOff>96139</xdr:rowOff>
    </xdr:to>
    <xdr:pic>
      <xdr:nvPicPr>
        <xdr:cNvPr id="10" name="Graphic 9" descr="Receiver">
          <a:extLst>
            <a:ext uri="{FF2B5EF4-FFF2-40B4-BE49-F238E27FC236}">
              <a16:creationId xmlns:a16="http://schemas.microsoft.com/office/drawing/2014/main" id="{2643B4B8-7D05-FC54-EC73-D9E2CDD38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368461" y="271723"/>
          <a:ext cx="285499" cy="291141"/>
        </a:xfrm>
        <a:prstGeom prst="rect">
          <a:avLst/>
        </a:prstGeom>
      </xdr:spPr>
    </xdr:pic>
    <xdr:clientData/>
  </xdr:twoCellAnchor>
  <xdr:twoCellAnchor editAs="oneCell">
    <xdr:from>
      <xdr:col>1</xdr:col>
      <xdr:colOff>98845</xdr:colOff>
      <xdr:row>34</xdr:row>
      <xdr:rowOff>128677</xdr:rowOff>
    </xdr:from>
    <xdr:to>
      <xdr:col>1</xdr:col>
      <xdr:colOff>332477</xdr:colOff>
      <xdr:row>35</xdr:row>
      <xdr:rowOff>173606</xdr:rowOff>
    </xdr:to>
    <xdr:pic>
      <xdr:nvPicPr>
        <xdr:cNvPr id="12" name="Graphic 11" descr="Envelope">
          <a:extLst>
            <a:ext uri="{FF2B5EF4-FFF2-40B4-BE49-F238E27FC236}">
              <a16:creationId xmlns:a16="http://schemas.microsoft.com/office/drawing/2014/main" id="{FAE0DDA3-AD65-D34C-24EC-42A2EDB1D4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75045" y="6615202"/>
          <a:ext cx="233632" cy="235429"/>
        </a:xfrm>
        <a:prstGeom prst="rect">
          <a:avLst/>
        </a:prstGeom>
      </xdr:spPr>
    </xdr:pic>
    <xdr:clientData/>
  </xdr:twoCellAnchor>
  <xdr:oneCellAnchor>
    <xdr:from>
      <xdr:col>18</xdr:col>
      <xdr:colOff>311992</xdr:colOff>
      <xdr:row>25</xdr:row>
      <xdr:rowOff>167832</xdr:rowOff>
    </xdr:from>
    <xdr:ext cx="1626439" cy="188703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13797FA-F257-EBEC-996E-525ECBA9FB2D}"/>
            </a:ext>
          </a:extLst>
        </xdr:cNvPr>
        <xdr:cNvSpPr txBox="1"/>
      </xdr:nvSpPr>
      <xdr:spPr>
        <a:xfrm>
          <a:off x="10850944" y="4991784"/>
          <a:ext cx="1626439" cy="188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PK" sz="1100"/>
        </a:p>
      </xdr:txBody>
    </xdr:sp>
    <xdr:clientData/>
  </xdr:oneCellAnchor>
  <xdr:twoCellAnchor>
    <xdr:from>
      <xdr:col>1</xdr:col>
      <xdr:colOff>323488</xdr:colOff>
      <xdr:row>34</xdr:row>
      <xdr:rowOff>120584</xdr:rowOff>
    </xdr:from>
    <xdr:to>
      <xdr:col>5</xdr:col>
      <xdr:colOff>3018</xdr:colOff>
      <xdr:row>35</xdr:row>
      <xdr:rowOff>138555</xdr:rowOff>
    </xdr:to>
    <xdr:sp macro="" textlink="">
      <xdr:nvSpPr>
        <xdr:cNvPr id="4098" name="Text Box 2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31B2340-3931-B866-2284-5ACF09D0A0A6}"/>
            </a:ext>
          </a:extLst>
        </xdr:cNvPr>
        <xdr:cNvSpPr txBox="1">
          <a:spLocks noChangeArrowheads="1"/>
        </xdr:cNvSpPr>
      </xdr:nvSpPr>
      <xdr:spPr bwMode="auto">
        <a:xfrm>
          <a:off x="395182" y="6747116"/>
          <a:ext cx="2608723" cy="2125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PK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info@aptech-education.com.</a:t>
          </a:r>
          <a:endParaRPr lang="en-PK" sz="1100" b="0" i="0" u="none" strike="noStrike" baseline="0">
            <a:solidFill>
              <a:schemeClr val="accent4">
                <a:lumMod val="60000"/>
                <a:lumOff val="40000"/>
              </a:schemeClr>
            </a:solidFill>
            <a:latin typeface="Calibri"/>
            <a:cs typeface="Calibri"/>
          </a:endParaRPr>
        </a:p>
      </xdr:txBody>
    </xdr:sp>
    <xdr:clientData/>
  </xdr:twoCellAnchor>
  <xdr:twoCellAnchor editAs="oneCell">
    <xdr:from>
      <xdr:col>6</xdr:col>
      <xdr:colOff>49970</xdr:colOff>
      <xdr:row>34</xdr:row>
      <xdr:rowOff>45824</xdr:rowOff>
    </xdr:from>
    <xdr:to>
      <xdr:col>6</xdr:col>
      <xdr:colOff>365925</xdr:colOff>
      <xdr:row>35</xdr:row>
      <xdr:rowOff>182408</xdr:rowOff>
    </xdr:to>
    <xdr:pic>
      <xdr:nvPicPr>
        <xdr:cNvPr id="15" name="Graphic 14" descr="Internet">
          <a:extLst>
            <a:ext uri="{FF2B5EF4-FFF2-40B4-BE49-F238E27FC236}">
              <a16:creationId xmlns:a16="http://schemas.microsoft.com/office/drawing/2014/main" id="{DD2D368A-6062-9625-D7AF-8742117C59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269545" y="6541874"/>
          <a:ext cx="315955" cy="327084"/>
        </a:xfrm>
        <a:prstGeom prst="rect">
          <a:avLst/>
        </a:prstGeom>
      </xdr:spPr>
    </xdr:pic>
    <xdr:clientData/>
  </xdr:twoCellAnchor>
  <xdr:oneCellAnchor>
    <xdr:from>
      <xdr:col>17</xdr:col>
      <xdr:colOff>449293</xdr:colOff>
      <xdr:row>20</xdr:row>
      <xdr:rowOff>98845</xdr:rowOff>
    </xdr:from>
    <xdr:ext cx="1680354" cy="251603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21EA7F8-26CD-63A1-4538-21E83AB71B81}"/>
            </a:ext>
          </a:extLst>
        </xdr:cNvPr>
        <xdr:cNvSpPr txBox="1"/>
      </xdr:nvSpPr>
      <xdr:spPr>
        <a:xfrm>
          <a:off x="9758633" y="3917831"/>
          <a:ext cx="1680354" cy="2516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PK" sz="1100"/>
        </a:p>
      </xdr:txBody>
    </xdr:sp>
    <xdr:clientData/>
  </xdr:oneCellAnchor>
  <xdr:twoCellAnchor>
    <xdr:from>
      <xdr:col>6</xdr:col>
      <xdr:colOff>355576</xdr:colOff>
      <xdr:row>34</xdr:row>
      <xdr:rowOff>81230</xdr:rowOff>
    </xdr:from>
    <xdr:to>
      <xdr:col>10</xdr:col>
      <xdr:colOff>126997</xdr:colOff>
      <xdr:row>35</xdr:row>
      <xdr:rowOff>153116</xdr:rowOff>
    </xdr:to>
    <xdr:sp macro="" textlink="">
      <xdr:nvSpPr>
        <xdr:cNvPr id="4099" name="Text Box 3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ABBBFD3E-971A-A8BF-A708-3EAC1596EA75}"/>
            </a:ext>
          </a:extLst>
        </xdr:cNvPr>
        <xdr:cNvSpPr txBox="1">
          <a:spLocks noChangeArrowheads="1"/>
        </xdr:cNvSpPr>
      </xdr:nvSpPr>
      <xdr:spPr bwMode="auto">
        <a:xfrm>
          <a:off x="4575151" y="6577280"/>
          <a:ext cx="2466996" cy="2623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PK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www.aptech-education.com.pk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F1C9C-71B5-41AA-9698-37FA27A37461}">
  <dimension ref="B1:U21"/>
  <sheetViews>
    <sheetView tabSelected="1" zoomScaleNormal="100" workbookViewId="0">
      <selection activeCell="D23" sqref="D23"/>
    </sheetView>
  </sheetViews>
  <sheetFormatPr defaultRowHeight="15" x14ac:dyDescent="0.25"/>
  <cols>
    <col min="1" max="1" width="2.140625" bestFit="1" customWidth="1"/>
    <col min="2" max="2" width="9.5703125" bestFit="1" customWidth="1"/>
    <col min="3" max="3" width="5.28515625" bestFit="1" customWidth="1"/>
    <col min="4" max="4" width="18.7109375" bestFit="1" customWidth="1"/>
    <col min="5" max="5" width="18.140625" bestFit="1" customWidth="1"/>
    <col min="6" max="6" width="5.85546875" bestFit="1" customWidth="1"/>
    <col min="7" max="7" width="4.5703125" bestFit="1" customWidth="1"/>
    <col min="8" max="8" width="6.28515625" bestFit="1" customWidth="1"/>
    <col min="9" max="9" width="8.28515625" bestFit="1" customWidth="1"/>
    <col min="10" max="10" width="8" bestFit="1" customWidth="1"/>
    <col min="11" max="12" width="10.7109375" bestFit="1" customWidth="1"/>
    <col min="13" max="13" width="8.7109375" bestFit="1" customWidth="1"/>
    <col min="14" max="14" width="12.5703125" bestFit="1" customWidth="1"/>
    <col min="15" max="15" width="12.85546875" bestFit="1" customWidth="1"/>
    <col min="16" max="16" width="12" bestFit="1" customWidth="1"/>
    <col min="18" max="18" width="10.28515625" bestFit="1" customWidth="1"/>
    <col min="19" max="19" width="7.7109375" bestFit="1" customWidth="1"/>
    <col min="20" max="20" width="18.85546875" bestFit="1" customWidth="1"/>
    <col min="21" max="21" width="19.5703125" bestFit="1" customWidth="1"/>
  </cols>
  <sheetData>
    <row r="1" spans="2:21" ht="15" customHeight="1" x14ac:dyDescent="0.25"/>
    <row r="2" spans="2:21" ht="15" customHeight="1" x14ac:dyDescent="0.25"/>
    <row r="3" spans="2:21" ht="15" customHeight="1" x14ac:dyDescent="0.25"/>
    <row r="4" spans="2:21" ht="15" customHeight="1" thickBot="1" x14ac:dyDescent="0.3"/>
    <row r="5" spans="2:21" ht="15.75" customHeight="1" x14ac:dyDescent="0.25">
      <c r="B5" s="21" t="s">
        <v>32</v>
      </c>
      <c r="C5" s="18" t="s">
        <v>25</v>
      </c>
      <c r="D5" s="18" t="s">
        <v>0</v>
      </c>
      <c r="E5" s="19" t="s">
        <v>44</v>
      </c>
      <c r="F5" s="18" t="s">
        <v>1</v>
      </c>
      <c r="G5" s="18" t="s">
        <v>2</v>
      </c>
      <c r="H5" s="18" t="s">
        <v>3</v>
      </c>
      <c r="I5" s="18" t="s">
        <v>4</v>
      </c>
      <c r="J5" s="18" t="s">
        <v>5</v>
      </c>
      <c r="K5" s="18" t="s">
        <v>6</v>
      </c>
      <c r="L5" s="18" t="s">
        <v>7</v>
      </c>
      <c r="M5" s="18" t="s">
        <v>8</v>
      </c>
      <c r="N5" s="18" t="s">
        <v>34</v>
      </c>
      <c r="O5" s="19" t="s">
        <v>60</v>
      </c>
      <c r="P5" s="18" t="s">
        <v>27</v>
      </c>
      <c r="Q5" s="18" t="s">
        <v>28</v>
      </c>
      <c r="R5" s="18" t="s">
        <v>29</v>
      </c>
      <c r="S5" s="18" t="s">
        <v>69</v>
      </c>
      <c r="T5" s="18" t="s">
        <v>70</v>
      </c>
      <c r="U5" s="20" t="s">
        <v>36</v>
      </c>
    </row>
    <row r="6" spans="2:21" ht="15" customHeight="1" x14ac:dyDescent="0.25">
      <c r="B6" s="80"/>
      <c r="C6" s="76"/>
      <c r="D6" s="76"/>
      <c r="E6" s="77"/>
      <c r="F6" s="76"/>
      <c r="G6" s="76"/>
      <c r="H6" s="76"/>
      <c r="I6" s="76"/>
      <c r="J6" s="76"/>
      <c r="K6" s="76"/>
      <c r="L6" s="76"/>
      <c r="M6" s="76"/>
      <c r="N6" s="76"/>
      <c r="O6" s="78"/>
      <c r="P6" s="76"/>
      <c r="Q6" s="76"/>
      <c r="R6" s="76"/>
      <c r="S6" s="76"/>
      <c r="T6" s="76"/>
      <c r="U6" s="81"/>
    </row>
    <row r="7" spans="2:21" x14ac:dyDescent="0.25">
      <c r="B7" s="16">
        <v>35</v>
      </c>
      <c r="C7" s="1">
        <v>1</v>
      </c>
      <c r="D7" s="1" t="s">
        <v>10</v>
      </c>
      <c r="E7" s="1" t="s">
        <v>45</v>
      </c>
      <c r="F7" s="1">
        <v>9</v>
      </c>
      <c r="G7" s="1">
        <v>100</v>
      </c>
      <c r="H7" s="1">
        <v>100</v>
      </c>
      <c r="I7" s="1">
        <v>100</v>
      </c>
      <c r="J7" s="1">
        <v>100</v>
      </c>
      <c r="K7" s="1">
        <v>100</v>
      </c>
      <c r="L7" s="1">
        <v>100</v>
      </c>
      <c r="M7" s="1">
        <v>100</v>
      </c>
      <c r="N7" s="1">
        <v>700</v>
      </c>
      <c r="O7" s="1">
        <f>SUM(G7,H7,I7,J7,K7,L7,M7)</f>
        <v>700</v>
      </c>
      <c r="P7" s="79">
        <f>O7/N7*100</f>
        <v>100</v>
      </c>
      <c r="Q7" s="1" t="s">
        <v>74</v>
      </c>
      <c r="R7" s="1" t="str">
        <f>IF(P7&gt;=40, "PASSED","FAILED")</f>
        <v>PASSED</v>
      </c>
      <c r="S7" s="1">
        <v>1</v>
      </c>
      <c r="T7" s="1" t="s">
        <v>71</v>
      </c>
      <c r="U7" s="2" t="s">
        <v>75</v>
      </c>
    </row>
    <row r="8" spans="2:21" x14ac:dyDescent="0.25">
      <c r="B8" s="16">
        <v>36</v>
      </c>
      <c r="C8" s="1">
        <v>2</v>
      </c>
      <c r="D8" s="1" t="s">
        <v>76</v>
      </c>
      <c r="E8" s="1" t="s">
        <v>77</v>
      </c>
      <c r="F8" s="1">
        <v>9</v>
      </c>
      <c r="G8" s="1">
        <v>95</v>
      </c>
      <c r="H8" s="1">
        <v>93</v>
      </c>
      <c r="I8" s="1">
        <v>93</v>
      </c>
      <c r="J8" s="1">
        <v>89</v>
      </c>
      <c r="K8" s="1">
        <v>100</v>
      </c>
      <c r="L8" s="1">
        <v>100</v>
      </c>
      <c r="M8" s="1">
        <v>98</v>
      </c>
      <c r="N8" s="1">
        <v>700</v>
      </c>
      <c r="O8" s="1">
        <f t="shared" ref="O8:O20" si="0">SUM(G8,H8,I8,J8,K8,L8,M8)</f>
        <v>668</v>
      </c>
      <c r="P8" s="3">
        <f t="shared" ref="P8:P21" si="1">O8/N8*100</f>
        <v>95.428571428571431</v>
      </c>
      <c r="Q8" s="1" t="str">
        <f t="shared" ref="Q8:Q21" si="2">IF(P8&gt;=80, "A+",IF(P8&gt;=70,"A",IF(P8&gt;=60,"B",IF(P8&gt;=50,"C",IF(P8&gt;=40,"D","F")))))</f>
        <v>A+</v>
      </c>
      <c r="R8" s="1" t="str">
        <f t="shared" ref="R8:T21" si="3">IF(P8&gt;=40, "PASSED","FAILED")</f>
        <v>PASSED</v>
      </c>
      <c r="S8" s="1">
        <v>2</v>
      </c>
      <c r="T8" s="1" t="s">
        <v>71</v>
      </c>
      <c r="U8" s="2" t="s">
        <v>41</v>
      </c>
    </row>
    <row r="9" spans="2:21" x14ac:dyDescent="0.25">
      <c r="B9" s="16">
        <v>37</v>
      </c>
      <c r="C9" s="1">
        <v>3</v>
      </c>
      <c r="D9" s="1" t="s">
        <v>12</v>
      </c>
      <c r="E9" s="1" t="s">
        <v>46</v>
      </c>
      <c r="F9" s="1">
        <v>9</v>
      </c>
      <c r="G9" s="1">
        <v>92</v>
      </c>
      <c r="H9" s="1">
        <v>100</v>
      </c>
      <c r="I9" s="1">
        <v>86</v>
      </c>
      <c r="J9" s="1">
        <v>79</v>
      </c>
      <c r="K9" s="1">
        <v>94</v>
      </c>
      <c r="L9" s="1">
        <v>98</v>
      </c>
      <c r="M9" s="1">
        <v>100</v>
      </c>
      <c r="N9" s="1">
        <v>700</v>
      </c>
      <c r="O9" s="1">
        <f t="shared" si="0"/>
        <v>649</v>
      </c>
      <c r="P9" s="3">
        <f t="shared" si="1"/>
        <v>92.714285714285722</v>
      </c>
      <c r="Q9" s="1" t="str">
        <f t="shared" si="2"/>
        <v>A+</v>
      </c>
      <c r="R9" s="1" t="str">
        <f t="shared" si="3"/>
        <v>PASSED</v>
      </c>
      <c r="S9" s="1">
        <v>3</v>
      </c>
      <c r="T9" s="1" t="s">
        <v>71</v>
      </c>
      <c r="U9" s="2" t="s">
        <v>41</v>
      </c>
    </row>
    <row r="10" spans="2:21" x14ac:dyDescent="0.25">
      <c r="B10" s="16">
        <v>38</v>
      </c>
      <c r="C10" s="1">
        <v>4</v>
      </c>
      <c r="D10" s="1" t="s">
        <v>13</v>
      </c>
      <c r="E10" s="1" t="s">
        <v>47</v>
      </c>
      <c r="F10" s="1">
        <v>9</v>
      </c>
      <c r="G10" s="1">
        <v>89</v>
      </c>
      <c r="H10" s="1">
        <v>83</v>
      </c>
      <c r="I10" s="1">
        <v>100</v>
      </c>
      <c r="J10" s="1">
        <v>85</v>
      </c>
      <c r="K10" s="1">
        <v>100</v>
      </c>
      <c r="L10" s="1">
        <v>75</v>
      </c>
      <c r="M10" s="1">
        <v>100</v>
      </c>
      <c r="N10" s="1">
        <v>700</v>
      </c>
      <c r="O10" s="1">
        <f t="shared" si="0"/>
        <v>632</v>
      </c>
      <c r="P10" s="3">
        <f t="shared" si="1"/>
        <v>90.285714285714278</v>
      </c>
      <c r="Q10" s="1" t="str">
        <f t="shared" si="2"/>
        <v>A+</v>
      </c>
      <c r="R10" s="1" t="str">
        <f t="shared" si="3"/>
        <v>PASSED</v>
      </c>
      <c r="S10" s="1">
        <v>4</v>
      </c>
      <c r="T10" s="1" t="s">
        <v>71</v>
      </c>
      <c r="U10" s="2" t="s">
        <v>41</v>
      </c>
    </row>
    <row r="11" spans="2:21" x14ac:dyDescent="0.25">
      <c r="B11" s="16">
        <v>39</v>
      </c>
      <c r="C11" s="1">
        <v>5</v>
      </c>
      <c r="D11" s="1" t="s">
        <v>78</v>
      </c>
      <c r="E11" s="1" t="s">
        <v>79</v>
      </c>
      <c r="F11" s="1">
        <v>9</v>
      </c>
      <c r="G11" s="1">
        <v>81</v>
      </c>
      <c r="H11" s="1">
        <v>93</v>
      </c>
      <c r="I11" s="1">
        <v>71</v>
      </c>
      <c r="J11" s="1">
        <v>84</v>
      </c>
      <c r="K11" s="1">
        <v>79</v>
      </c>
      <c r="L11" s="1">
        <v>91</v>
      </c>
      <c r="M11" s="1">
        <v>100</v>
      </c>
      <c r="N11" s="1">
        <v>700</v>
      </c>
      <c r="O11" s="1">
        <f t="shared" si="0"/>
        <v>599</v>
      </c>
      <c r="P11" s="3">
        <f t="shared" si="1"/>
        <v>85.571428571428569</v>
      </c>
      <c r="Q11" s="1" t="str">
        <f t="shared" si="2"/>
        <v>A+</v>
      </c>
      <c r="R11" s="1" t="str">
        <f t="shared" si="3"/>
        <v>PASSED</v>
      </c>
      <c r="S11" s="1">
        <v>5</v>
      </c>
      <c r="T11" s="1" t="s">
        <v>71</v>
      </c>
      <c r="U11" s="2" t="s">
        <v>41</v>
      </c>
    </row>
    <row r="12" spans="2:21" x14ac:dyDescent="0.25">
      <c r="B12" s="16">
        <v>40</v>
      </c>
      <c r="C12" s="1">
        <v>6</v>
      </c>
      <c r="D12" s="1" t="s">
        <v>15</v>
      </c>
      <c r="E12" s="1" t="s">
        <v>48</v>
      </c>
      <c r="F12" s="1">
        <v>9</v>
      </c>
      <c r="G12" s="1">
        <v>68</v>
      </c>
      <c r="H12" s="1">
        <v>85</v>
      </c>
      <c r="I12" s="1">
        <v>82</v>
      </c>
      <c r="J12" s="1">
        <v>62</v>
      </c>
      <c r="K12" s="1">
        <v>86</v>
      </c>
      <c r="L12" s="1">
        <v>77</v>
      </c>
      <c r="M12" s="1">
        <v>100</v>
      </c>
      <c r="N12" s="1">
        <v>700</v>
      </c>
      <c r="O12" s="1">
        <f t="shared" si="0"/>
        <v>560</v>
      </c>
      <c r="P12" s="3">
        <f t="shared" si="1"/>
        <v>80</v>
      </c>
      <c r="Q12" s="1" t="str">
        <f t="shared" si="2"/>
        <v>A+</v>
      </c>
      <c r="R12" s="1" t="str">
        <f t="shared" si="3"/>
        <v>PASSED</v>
      </c>
      <c r="S12" s="1">
        <v>6</v>
      </c>
      <c r="T12" s="1" t="s">
        <v>71</v>
      </c>
      <c r="U12" s="2" t="s">
        <v>41</v>
      </c>
    </row>
    <row r="13" spans="2:21" x14ac:dyDescent="0.25">
      <c r="B13" s="16">
        <v>41</v>
      </c>
      <c r="C13" s="1">
        <v>7</v>
      </c>
      <c r="D13" s="1" t="s">
        <v>16</v>
      </c>
      <c r="E13" s="1" t="s">
        <v>49</v>
      </c>
      <c r="F13" s="1">
        <v>9</v>
      </c>
      <c r="G13" s="1">
        <v>69</v>
      </c>
      <c r="H13" s="1">
        <v>86</v>
      </c>
      <c r="I13" s="1">
        <v>100</v>
      </c>
      <c r="J13" s="1">
        <v>63</v>
      </c>
      <c r="K13" s="1">
        <v>46</v>
      </c>
      <c r="L13" s="1">
        <v>85</v>
      </c>
      <c r="M13" s="1">
        <v>85</v>
      </c>
      <c r="N13" s="1">
        <v>700</v>
      </c>
      <c r="O13" s="1">
        <f t="shared" si="0"/>
        <v>534</v>
      </c>
      <c r="P13" s="3">
        <f t="shared" si="1"/>
        <v>76.285714285714292</v>
      </c>
      <c r="Q13" s="1" t="str">
        <f t="shared" si="2"/>
        <v>A</v>
      </c>
      <c r="R13" s="1" t="str">
        <f t="shared" si="3"/>
        <v>PASSED</v>
      </c>
      <c r="S13" s="1">
        <v>7</v>
      </c>
      <c r="T13" s="1" t="s">
        <v>71</v>
      </c>
      <c r="U13" s="2" t="s">
        <v>42</v>
      </c>
    </row>
    <row r="14" spans="2:21" x14ac:dyDescent="0.25">
      <c r="B14" s="16">
        <v>42</v>
      </c>
      <c r="C14" s="1">
        <v>8</v>
      </c>
      <c r="D14" s="1" t="s">
        <v>17</v>
      </c>
      <c r="E14" s="1" t="s">
        <v>50</v>
      </c>
      <c r="F14" s="1">
        <v>9</v>
      </c>
      <c r="G14" s="1">
        <v>100</v>
      </c>
      <c r="H14" s="1">
        <v>87</v>
      </c>
      <c r="I14" s="1">
        <v>54</v>
      </c>
      <c r="J14" s="1">
        <v>64</v>
      </c>
      <c r="K14" s="1">
        <v>47</v>
      </c>
      <c r="L14" s="1">
        <v>54</v>
      </c>
      <c r="M14" s="1">
        <v>86</v>
      </c>
      <c r="N14" s="1">
        <v>700</v>
      </c>
      <c r="O14" s="1">
        <f t="shared" si="0"/>
        <v>492</v>
      </c>
      <c r="P14" s="3">
        <f t="shared" si="1"/>
        <v>70.285714285714278</v>
      </c>
      <c r="Q14" s="1" t="str">
        <f t="shared" si="2"/>
        <v>A</v>
      </c>
      <c r="R14" s="1" t="str">
        <f t="shared" si="3"/>
        <v>PASSED</v>
      </c>
      <c r="S14" s="1">
        <v>8</v>
      </c>
      <c r="T14" s="1" t="s">
        <v>71</v>
      </c>
      <c r="U14" s="2" t="s">
        <v>42</v>
      </c>
    </row>
    <row r="15" spans="2:21" x14ac:dyDescent="0.25">
      <c r="B15" s="16">
        <v>43</v>
      </c>
      <c r="C15" s="1">
        <v>9</v>
      </c>
      <c r="D15" s="1" t="s">
        <v>51</v>
      </c>
      <c r="E15" s="1" t="s">
        <v>52</v>
      </c>
      <c r="F15" s="1">
        <v>9</v>
      </c>
      <c r="G15" s="1">
        <v>71</v>
      </c>
      <c r="H15" s="1">
        <v>88</v>
      </c>
      <c r="I15" s="1">
        <v>44</v>
      </c>
      <c r="J15" s="1">
        <v>65</v>
      </c>
      <c r="K15" s="1">
        <v>48</v>
      </c>
      <c r="L15" s="1">
        <v>80</v>
      </c>
      <c r="M15" s="1">
        <v>87</v>
      </c>
      <c r="N15" s="1">
        <v>700</v>
      </c>
      <c r="O15" s="1">
        <f t="shared" si="0"/>
        <v>483</v>
      </c>
      <c r="P15" s="3">
        <f t="shared" si="1"/>
        <v>69</v>
      </c>
      <c r="Q15" s="1" t="str">
        <f t="shared" si="2"/>
        <v>B</v>
      </c>
      <c r="R15" s="1" t="str">
        <f t="shared" si="3"/>
        <v>PASSED</v>
      </c>
      <c r="S15" s="1">
        <v>9</v>
      </c>
      <c r="T15" s="1" t="s">
        <v>71</v>
      </c>
      <c r="U15" s="2" t="s">
        <v>40</v>
      </c>
    </row>
    <row r="16" spans="2:21" x14ac:dyDescent="0.25">
      <c r="B16" s="16">
        <v>44</v>
      </c>
      <c r="C16" s="1">
        <v>10</v>
      </c>
      <c r="D16" s="1" t="s">
        <v>19</v>
      </c>
      <c r="E16" s="1" t="s">
        <v>53</v>
      </c>
      <c r="F16" s="1">
        <v>9</v>
      </c>
      <c r="G16" s="1">
        <v>72</v>
      </c>
      <c r="H16" s="1">
        <v>83</v>
      </c>
      <c r="I16" s="1">
        <v>45</v>
      </c>
      <c r="J16" s="1">
        <v>66</v>
      </c>
      <c r="K16" s="1">
        <v>35</v>
      </c>
      <c r="L16" s="1">
        <v>81</v>
      </c>
      <c r="M16" s="1">
        <v>88</v>
      </c>
      <c r="N16" s="1">
        <v>700</v>
      </c>
      <c r="O16" s="1">
        <f t="shared" si="0"/>
        <v>470</v>
      </c>
      <c r="P16" s="3">
        <f t="shared" si="1"/>
        <v>67.142857142857139</v>
      </c>
      <c r="Q16" s="1" t="str">
        <f t="shared" si="2"/>
        <v>B</v>
      </c>
      <c r="R16" s="1" t="str">
        <f t="shared" si="3"/>
        <v>PASSED</v>
      </c>
      <c r="S16" s="1">
        <v>10</v>
      </c>
      <c r="T16" s="1" t="s">
        <v>71</v>
      </c>
      <c r="U16" s="2" t="s">
        <v>40</v>
      </c>
    </row>
    <row r="17" spans="2:21" x14ac:dyDescent="0.25">
      <c r="B17" s="16">
        <v>45</v>
      </c>
      <c r="C17" s="1">
        <v>11</v>
      </c>
      <c r="D17" s="1" t="s">
        <v>20</v>
      </c>
      <c r="E17" s="1" t="s">
        <v>54</v>
      </c>
      <c r="F17" s="1">
        <v>9</v>
      </c>
      <c r="G17" s="1">
        <v>65</v>
      </c>
      <c r="H17" s="1">
        <v>84</v>
      </c>
      <c r="I17" s="1">
        <v>46</v>
      </c>
      <c r="J17" s="1">
        <v>58</v>
      </c>
      <c r="K17" s="1">
        <v>43</v>
      </c>
      <c r="L17" s="1">
        <v>31</v>
      </c>
      <c r="M17" s="1">
        <v>89</v>
      </c>
      <c r="N17" s="1">
        <v>700</v>
      </c>
      <c r="O17" s="1">
        <f t="shared" si="0"/>
        <v>416</v>
      </c>
      <c r="P17" s="3">
        <f t="shared" si="1"/>
        <v>59.428571428571431</v>
      </c>
      <c r="Q17" s="1" t="str">
        <f t="shared" si="2"/>
        <v>C</v>
      </c>
      <c r="R17" s="1" t="str">
        <f t="shared" si="3"/>
        <v>PASSED</v>
      </c>
      <c r="S17" s="1">
        <v>11</v>
      </c>
      <c r="T17" s="1" t="s">
        <v>71</v>
      </c>
      <c r="U17" s="2" t="s">
        <v>73</v>
      </c>
    </row>
    <row r="18" spans="2:21" x14ac:dyDescent="0.25">
      <c r="B18" s="16">
        <v>46</v>
      </c>
      <c r="C18" s="1">
        <v>12</v>
      </c>
      <c r="D18" s="1" t="s">
        <v>21</v>
      </c>
      <c r="E18" s="1" t="s">
        <v>55</v>
      </c>
      <c r="F18" s="1">
        <v>9</v>
      </c>
      <c r="G18" s="1">
        <v>82</v>
      </c>
      <c r="H18" s="1">
        <v>40</v>
      </c>
      <c r="I18" s="1">
        <v>49</v>
      </c>
      <c r="J18" s="1">
        <v>46</v>
      </c>
      <c r="K18" s="1">
        <v>45</v>
      </c>
      <c r="L18" s="1">
        <v>25</v>
      </c>
      <c r="M18" s="1">
        <v>57</v>
      </c>
      <c r="N18" s="1">
        <v>700</v>
      </c>
      <c r="O18" s="1">
        <f t="shared" si="0"/>
        <v>344</v>
      </c>
      <c r="P18" s="3">
        <f t="shared" si="1"/>
        <v>49.142857142857146</v>
      </c>
      <c r="Q18" s="1" t="str">
        <f t="shared" si="2"/>
        <v>D</v>
      </c>
      <c r="R18" s="1" t="str">
        <f t="shared" si="3"/>
        <v>PASSED</v>
      </c>
      <c r="S18" s="1">
        <v>12</v>
      </c>
      <c r="T18" s="1" t="s">
        <v>71</v>
      </c>
      <c r="U18" s="2" t="s">
        <v>68</v>
      </c>
    </row>
    <row r="19" spans="2:21" x14ac:dyDescent="0.25">
      <c r="B19" s="16">
        <v>47</v>
      </c>
      <c r="C19" s="1">
        <v>13</v>
      </c>
      <c r="D19" s="1" t="s">
        <v>22</v>
      </c>
      <c r="E19" s="1" t="s">
        <v>58</v>
      </c>
      <c r="F19" s="1">
        <v>9</v>
      </c>
      <c r="G19" s="1">
        <v>36</v>
      </c>
      <c r="H19" s="1">
        <v>39</v>
      </c>
      <c r="I19" s="1">
        <v>41</v>
      </c>
      <c r="J19" s="1">
        <v>37</v>
      </c>
      <c r="K19" s="1">
        <v>38</v>
      </c>
      <c r="L19" s="1">
        <v>34</v>
      </c>
      <c r="M19" s="1">
        <v>40</v>
      </c>
      <c r="N19" s="1">
        <v>700</v>
      </c>
      <c r="O19" s="1">
        <f t="shared" si="0"/>
        <v>265</v>
      </c>
      <c r="P19" s="3">
        <f t="shared" si="1"/>
        <v>37.857142857142854</v>
      </c>
      <c r="Q19" s="1" t="str">
        <f t="shared" si="2"/>
        <v>F</v>
      </c>
      <c r="R19" s="1" t="str">
        <f t="shared" si="3"/>
        <v>FAILED</v>
      </c>
      <c r="S19" s="1">
        <v>13</v>
      </c>
      <c r="T19" s="1" t="s">
        <v>72</v>
      </c>
      <c r="U19" s="2" t="s">
        <v>67</v>
      </c>
    </row>
    <row r="20" spans="2:21" x14ac:dyDescent="0.25">
      <c r="B20" s="16">
        <v>48</v>
      </c>
      <c r="C20" s="1">
        <v>14</v>
      </c>
      <c r="D20" s="1" t="s">
        <v>23</v>
      </c>
      <c r="E20" s="1" t="s">
        <v>56</v>
      </c>
      <c r="F20" s="1">
        <v>9</v>
      </c>
      <c r="G20" s="1">
        <v>21</v>
      </c>
      <c r="H20" s="1">
        <v>15</v>
      </c>
      <c r="I20" s="1">
        <v>32</v>
      </c>
      <c r="J20" s="1">
        <v>9</v>
      </c>
      <c r="K20" s="1">
        <v>28</v>
      </c>
      <c r="L20" s="1">
        <v>35</v>
      </c>
      <c r="M20" s="1">
        <v>37</v>
      </c>
      <c r="N20" s="1">
        <v>700</v>
      </c>
      <c r="O20" s="1">
        <f t="shared" si="0"/>
        <v>177</v>
      </c>
      <c r="P20" s="3">
        <f t="shared" si="1"/>
        <v>25.285714285714285</v>
      </c>
      <c r="Q20" s="1" t="str">
        <f t="shared" si="2"/>
        <v>F</v>
      </c>
      <c r="R20" s="1" t="str">
        <f t="shared" si="3"/>
        <v>FAILED</v>
      </c>
      <c r="S20" s="1">
        <v>14</v>
      </c>
      <c r="T20" s="1" t="s">
        <v>72</v>
      </c>
      <c r="U20" s="2" t="s">
        <v>67</v>
      </c>
    </row>
    <row r="21" spans="2:21" ht="15.75" thickBot="1" x14ac:dyDescent="0.3">
      <c r="B21" s="17">
        <v>49</v>
      </c>
      <c r="C21" s="4">
        <v>15</v>
      </c>
      <c r="D21" s="4" t="s">
        <v>24</v>
      </c>
      <c r="E21" s="4" t="s">
        <v>57</v>
      </c>
      <c r="F21" s="4">
        <v>9</v>
      </c>
      <c r="G21" s="4">
        <v>13</v>
      </c>
      <c r="H21" s="4">
        <v>25</v>
      </c>
      <c r="I21" s="4">
        <v>27</v>
      </c>
      <c r="J21" s="4">
        <v>29</v>
      </c>
      <c r="K21" s="4">
        <v>17</v>
      </c>
      <c r="L21" s="4">
        <v>8</v>
      </c>
      <c r="M21" s="4">
        <v>40</v>
      </c>
      <c r="N21" s="4">
        <v>700</v>
      </c>
      <c r="O21" s="4">
        <f>SUM(M21,L21,K21,J21,I21,H21,G21)</f>
        <v>159</v>
      </c>
      <c r="P21" s="82">
        <f t="shared" si="1"/>
        <v>22.714285714285715</v>
      </c>
      <c r="Q21" s="4" t="str">
        <f t="shared" si="2"/>
        <v>F</v>
      </c>
      <c r="R21" s="4" t="str">
        <f t="shared" si="3"/>
        <v>FAILED</v>
      </c>
      <c r="S21" s="4">
        <v>15</v>
      </c>
      <c r="T21" s="4" t="s">
        <v>72</v>
      </c>
      <c r="U21" s="5" t="s">
        <v>67</v>
      </c>
    </row>
  </sheetData>
  <mergeCells count="20">
    <mergeCell ref="T5:T6"/>
    <mergeCell ref="S5:S6"/>
    <mergeCell ref="B5:B6"/>
    <mergeCell ref="C5:C6"/>
    <mergeCell ref="D5:D6"/>
    <mergeCell ref="F5:F6"/>
    <mergeCell ref="G5:G6"/>
    <mergeCell ref="Q5:Q6"/>
    <mergeCell ref="E5:E6"/>
    <mergeCell ref="R5:R6"/>
    <mergeCell ref="U5:U6"/>
    <mergeCell ref="O5:O6"/>
    <mergeCell ref="H5:H6"/>
    <mergeCell ref="P5:P6"/>
    <mergeCell ref="I5:I6"/>
    <mergeCell ref="J5:J6"/>
    <mergeCell ref="K5:K6"/>
    <mergeCell ref="L5:L6"/>
    <mergeCell ref="M5:M6"/>
    <mergeCell ref="N5:N6"/>
  </mergeCells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94ECB-0319-4249-A8D0-66FFBF960C16}">
  <dimension ref="A3:P20"/>
  <sheetViews>
    <sheetView zoomScaleNormal="100" workbookViewId="0">
      <selection activeCell="L28" sqref="L28"/>
    </sheetView>
  </sheetViews>
  <sheetFormatPr defaultRowHeight="15" x14ac:dyDescent="0.25"/>
  <cols>
    <col min="1" max="1" width="8.5703125" bestFit="1" customWidth="1"/>
    <col min="2" max="2" width="4.85546875" bestFit="1" customWidth="1"/>
    <col min="3" max="3" width="18.7109375" bestFit="1" customWidth="1"/>
    <col min="4" max="4" width="5.42578125" bestFit="1" customWidth="1"/>
    <col min="6" max="6" width="9.42578125" bestFit="1" customWidth="1"/>
    <col min="7" max="7" width="8.140625" bestFit="1" customWidth="1"/>
    <col min="8" max="9" width="8.7109375" bestFit="1" customWidth="1"/>
    <col min="10" max="10" width="8.140625" bestFit="1" customWidth="1"/>
    <col min="11" max="11" width="8.7109375" bestFit="1" customWidth="1"/>
    <col min="12" max="13" width="8.140625" bestFit="1" customWidth="1"/>
    <col min="14" max="14" width="8.7109375" bestFit="1" customWidth="1"/>
    <col min="15" max="15" width="8.140625" bestFit="1" customWidth="1"/>
    <col min="16" max="16" width="6" customWidth="1"/>
    <col min="17" max="33" width="3.7109375" bestFit="1" customWidth="1"/>
    <col min="34" max="34" width="8.7109375" bestFit="1" customWidth="1"/>
    <col min="35" max="35" width="8.140625" bestFit="1" customWidth="1"/>
    <col min="36" max="36" width="5.42578125" bestFit="1" customWidth="1"/>
  </cols>
  <sheetData>
    <row r="3" spans="1:16" ht="15.75" thickBot="1" x14ac:dyDescent="0.3"/>
    <row r="4" spans="1:16" x14ac:dyDescent="0.25">
      <c r="A4" s="22" t="s">
        <v>32</v>
      </c>
      <c r="B4" s="24" t="s">
        <v>25</v>
      </c>
      <c r="C4" s="24" t="s">
        <v>30</v>
      </c>
      <c r="D4" s="24" t="s">
        <v>1</v>
      </c>
      <c r="E4" s="8"/>
      <c r="F4" s="10"/>
      <c r="G4" s="9"/>
      <c r="H4" s="8"/>
      <c r="I4" s="12"/>
      <c r="J4" s="11"/>
      <c r="K4" s="8"/>
      <c r="L4" s="10"/>
      <c r="M4" s="9"/>
      <c r="N4" s="13"/>
      <c r="O4" s="14"/>
      <c r="P4" s="15"/>
    </row>
    <row r="5" spans="1:16" ht="15.75" thickBot="1" x14ac:dyDescent="0.3">
      <c r="A5" s="23"/>
      <c r="B5" s="25"/>
      <c r="C5" s="25"/>
      <c r="D5" s="25"/>
      <c r="E5" s="6" t="s">
        <v>39</v>
      </c>
      <c r="F5" s="7" t="s">
        <v>38</v>
      </c>
      <c r="G5" s="7" t="s">
        <v>43</v>
      </c>
      <c r="H5" s="7" t="s">
        <v>39</v>
      </c>
      <c r="I5" s="7" t="s">
        <v>38</v>
      </c>
      <c r="J5" s="7" t="s">
        <v>43</v>
      </c>
      <c r="K5" s="7" t="s">
        <v>39</v>
      </c>
      <c r="L5" s="7" t="s">
        <v>38</v>
      </c>
      <c r="M5" s="7" t="s">
        <v>43</v>
      </c>
      <c r="N5" s="26" t="s">
        <v>39</v>
      </c>
      <c r="O5" s="26" t="s">
        <v>38</v>
      </c>
      <c r="P5" s="27" t="s">
        <v>43</v>
      </c>
    </row>
    <row r="6" spans="1:16" x14ac:dyDescent="0.25">
      <c r="A6" s="37">
        <v>35</v>
      </c>
      <c r="B6" s="38">
        <v>1</v>
      </c>
      <c r="C6" s="38" t="s">
        <v>10</v>
      </c>
      <c r="D6" s="38">
        <v>10</v>
      </c>
      <c r="E6" s="43">
        <v>27</v>
      </c>
      <c r="F6" s="43">
        <v>4</v>
      </c>
      <c r="G6" s="43">
        <v>0</v>
      </c>
      <c r="H6" s="43">
        <v>23</v>
      </c>
      <c r="I6" s="43">
        <v>5</v>
      </c>
      <c r="J6" s="43">
        <v>4</v>
      </c>
      <c r="K6" s="43">
        <v>31</v>
      </c>
      <c r="L6" s="43">
        <v>0</v>
      </c>
      <c r="M6" s="44">
        <v>0</v>
      </c>
      <c r="N6" s="28">
        <f>SUM(E6,H6,K6)</f>
        <v>81</v>
      </c>
      <c r="O6" s="29">
        <f>SUM(F6,I6,L6)</f>
        <v>9</v>
      </c>
      <c r="P6" s="30">
        <f>SUM(G6,J6,M6)</f>
        <v>4</v>
      </c>
    </row>
    <row r="7" spans="1:16" x14ac:dyDescent="0.25">
      <c r="A7" s="39">
        <v>36</v>
      </c>
      <c r="B7" s="40">
        <v>2</v>
      </c>
      <c r="C7" s="40" t="s">
        <v>11</v>
      </c>
      <c r="D7" s="40">
        <v>10</v>
      </c>
      <c r="E7" s="45">
        <v>25</v>
      </c>
      <c r="F7" s="45">
        <v>6</v>
      </c>
      <c r="G7" s="45">
        <v>4</v>
      </c>
      <c r="H7" s="45">
        <v>27</v>
      </c>
      <c r="I7" s="45">
        <v>1</v>
      </c>
      <c r="J7" s="45">
        <v>0</v>
      </c>
      <c r="K7" s="45">
        <v>31</v>
      </c>
      <c r="L7" s="45">
        <v>0</v>
      </c>
      <c r="M7" s="46">
        <v>0</v>
      </c>
      <c r="N7" s="31">
        <f t="shared" ref="N7:N20" si="0">SUM(E7,H7,K7)</f>
        <v>83</v>
      </c>
      <c r="O7" s="32">
        <f t="shared" ref="O7:O20" si="1">SUM(F7,I7,L7)</f>
        <v>7</v>
      </c>
      <c r="P7" s="33">
        <f t="shared" ref="P7:P20" si="2">SUM(G7,J7,M7)</f>
        <v>4</v>
      </c>
    </row>
    <row r="8" spans="1:16" x14ac:dyDescent="0.25">
      <c r="A8" s="39">
        <v>37</v>
      </c>
      <c r="B8" s="40">
        <v>3</v>
      </c>
      <c r="C8" s="40" t="s">
        <v>12</v>
      </c>
      <c r="D8" s="40">
        <v>10</v>
      </c>
      <c r="E8" s="45">
        <v>31</v>
      </c>
      <c r="F8" s="45">
        <v>0</v>
      </c>
      <c r="G8" s="45">
        <v>0</v>
      </c>
      <c r="H8" s="45">
        <v>28</v>
      </c>
      <c r="I8" s="45">
        <v>0</v>
      </c>
      <c r="J8" s="45">
        <v>0</v>
      </c>
      <c r="K8" s="45">
        <v>25</v>
      </c>
      <c r="L8" s="45">
        <v>6</v>
      </c>
      <c r="M8" s="46">
        <v>0</v>
      </c>
      <c r="N8" s="31">
        <f t="shared" si="0"/>
        <v>84</v>
      </c>
      <c r="O8" s="32">
        <f t="shared" si="1"/>
        <v>6</v>
      </c>
      <c r="P8" s="33">
        <f t="shared" si="2"/>
        <v>0</v>
      </c>
    </row>
    <row r="9" spans="1:16" x14ac:dyDescent="0.25">
      <c r="A9" s="39">
        <v>38</v>
      </c>
      <c r="B9" s="40">
        <v>4</v>
      </c>
      <c r="C9" s="40" t="s">
        <v>13</v>
      </c>
      <c r="D9" s="40">
        <v>10</v>
      </c>
      <c r="E9" s="45">
        <v>31</v>
      </c>
      <c r="F9" s="45">
        <v>0</v>
      </c>
      <c r="G9" s="45">
        <v>0</v>
      </c>
      <c r="H9" s="45">
        <v>28</v>
      </c>
      <c r="I9" s="45">
        <v>0</v>
      </c>
      <c r="J9" s="45">
        <v>0</v>
      </c>
      <c r="K9" s="45">
        <v>31</v>
      </c>
      <c r="L9" s="45">
        <v>0</v>
      </c>
      <c r="M9" s="46">
        <v>0</v>
      </c>
      <c r="N9" s="31">
        <f t="shared" si="0"/>
        <v>90</v>
      </c>
      <c r="O9" s="32">
        <f t="shared" si="1"/>
        <v>0</v>
      </c>
      <c r="P9" s="33">
        <f t="shared" si="2"/>
        <v>0</v>
      </c>
    </row>
    <row r="10" spans="1:16" x14ac:dyDescent="0.25">
      <c r="A10" s="39">
        <v>39</v>
      </c>
      <c r="B10" s="40">
        <v>5</v>
      </c>
      <c r="C10" s="40" t="s">
        <v>14</v>
      </c>
      <c r="D10" s="40">
        <v>10</v>
      </c>
      <c r="E10" s="45">
        <v>31</v>
      </c>
      <c r="F10" s="45">
        <v>0</v>
      </c>
      <c r="G10" s="45">
        <v>0</v>
      </c>
      <c r="H10" s="45">
        <v>28</v>
      </c>
      <c r="I10" s="45">
        <v>0</v>
      </c>
      <c r="J10" s="45">
        <v>0</v>
      </c>
      <c r="K10" s="45">
        <v>31</v>
      </c>
      <c r="L10" s="45">
        <v>0</v>
      </c>
      <c r="M10" s="46">
        <v>0</v>
      </c>
      <c r="N10" s="31">
        <f t="shared" si="0"/>
        <v>90</v>
      </c>
      <c r="O10" s="32">
        <f t="shared" si="1"/>
        <v>0</v>
      </c>
      <c r="P10" s="33">
        <f t="shared" si="2"/>
        <v>0</v>
      </c>
    </row>
    <row r="11" spans="1:16" x14ac:dyDescent="0.25">
      <c r="A11" s="39">
        <v>40</v>
      </c>
      <c r="B11" s="40">
        <v>6</v>
      </c>
      <c r="C11" s="40" t="s">
        <v>15</v>
      </c>
      <c r="D11" s="40">
        <v>10</v>
      </c>
      <c r="E11" s="45">
        <v>31</v>
      </c>
      <c r="F11" s="45">
        <v>0</v>
      </c>
      <c r="G11" s="45">
        <v>0</v>
      </c>
      <c r="H11" s="45">
        <v>28</v>
      </c>
      <c r="I11" s="45">
        <v>0</v>
      </c>
      <c r="J11" s="45">
        <v>0</v>
      </c>
      <c r="K11" s="45">
        <v>31</v>
      </c>
      <c r="L11" s="45">
        <v>0</v>
      </c>
      <c r="M11" s="46">
        <v>0</v>
      </c>
      <c r="N11" s="31">
        <f t="shared" si="0"/>
        <v>90</v>
      </c>
      <c r="O11" s="32">
        <f t="shared" si="1"/>
        <v>0</v>
      </c>
      <c r="P11" s="33">
        <f t="shared" si="2"/>
        <v>0</v>
      </c>
    </row>
    <row r="12" spans="1:16" x14ac:dyDescent="0.25">
      <c r="A12" s="39">
        <v>41</v>
      </c>
      <c r="B12" s="40">
        <v>7</v>
      </c>
      <c r="C12" s="40" t="s">
        <v>16</v>
      </c>
      <c r="D12" s="40">
        <v>10</v>
      </c>
      <c r="E12" s="45">
        <v>31</v>
      </c>
      <c r="F12" s="45">
        <v>0</v>
      </c>
      <c r="G12" s="45">
        <v>0</v>
      </c>
      <c r="H12" s="45">
        <v>28</v>
      </c>
      <c r="I12" s="45">
        <v>0</v>
      </c>
      <c r="J12" s="45">
        <v>0</v>
      </c>
      <c r="K12" s="45">
        <v>31</v>
      </c>
      <c r="L12" s="45">
        <v>0</v>
      </c>
      <c r="M12" s="46">
        <v>0</v>
      </c>
      <c r="N12" s="31">
        <f t="shared" si="0"/>
        <v>90</v>
      </c>
      <c r="O12" s="32">
        <f t="shared" si="1"/>
        <v>0</v>
      </c>
      <c r="P12" s="33">
        <f t="shared" si="2"/>
        <v>0</v>
      </c>
    </row>
    <row r="13" spans="1:16" x14ac:dyDescent="0.25">
      <c r="A13" s="39">
        <v>42</v>
      </c>
      <c r="B13" s="40">
        <v>8</v>
      </c>
      <c r="C13" s="40" t="s">
        <v>17</v>
      </c>
      <c r="D13" s="40">
        <v>10</v>
      </c>
      <c r="E13" s="45">
        <v>23</v>
      </c>
      <c r="F13" s="45">
        <v>8</v>
      </c>
      <c r="G13" s="45">
        <v>7</v>
      </c>
      <c r="H13" s="45">
        <v>28</v>
      </c>
      <c r="I13" s="45">
        <v>0</v>
      </c>
      <c r="J13" s="45">
        <v>0</v>
      </c>
      <c r="K13" s="45">
        <v>31</v>
      </c>
      <c r="L13" s="45">
        <v>0</v>
      </c>
      <c r="M13" s="46">
        <v>0</v>
      </c>
      <c r="N13" s="31">
        <f t="shared" si="0"/>
        <v>82</v>
      </c>
      <c r="O13" s="32">
        <f t="shared" si="1"/>
        <v>8</v>
      </c>
      <c r="P13" s="33">
        <f t="shared" si="2"/>
        <v>7</v>
      </c>
    </row>
    <row r="14" spans="1:16" x14ac:dyDescent="0.25">
      <c r="A14" s="39">
        <v>43</v>
      </c>
      <c r="B14" s="40">
        <v>9</v>
      </c>
      <c r="C14" s="40" t="s">
        <v>18</v>
      </c>
      <c r="D14" s="40">
        <v>10</v>
      </c>
      <c r="E14" s="45">
        <v>31</v>
      </c>
      <c r="F14" s="45">
        <v>0</v>
      </c>
      <c r="G14" s="45">
        <v>0</v>
      </c>
      <c r="H14" s="45">
        <v>28</v>
      </c>
      <c r="I14" s="45">
        <v>0</v>
      </c>
      <c r="J14" s="45">
        <v>0</v>
      </c>
      <c r="K14" s="45">
        <v>31</v>
      </c>
      <c r="L14" s="45">
        <v>0</v>
      </c>
      <c r="M14" s="46">
        <v>0</v>
      </c>
      <c r="N14" s="31">
        <f t="shared" si="0"/>
        <v>90</v>
      </c>
      <c r="O14" s="32">
        <f t="shared" si="1"/>
        <v>0</v>
      </c>
      <c r="P14" s="33">
        <f t="shared" si="2"/>
        <v>0</v>
      </c>
    </row>
    <row r="15" spans="1:16" x14ac:dyDescent="0.25">
      <c r="A15" s="39">
        <v>44</v>
      </c>
      <c r="B15" s="40">
        <v>10</v>
      </c>
      <c r="C15" s="40" t="s">
        <v>19</v>
      </c>
      <c r="D15" s="40">
        <v>10</v>
      </c>
      <c r="E15" s="45">
        <v>28</v>
      </c>
      <c r="F15" s="45">
        <v>3</v>
      </c>
      <c r="G15" s="45">
        <v>0</v>
      </c>
      <c r="H15" s="45">
        <v>25</v>
      </c>
      <c r="I15" s="45">
        <v>3</v>
      </c>
      <c r="J15" s="45">
        <v>0</v>
      </c>
      <c r="K15" s="45">
        <v>23</v>
      </c>
      <c r="L15" s="45">
        <v>8</v>
      </c>
      <c r="M15" s="46">
        <v>7</v>
      </c>
      <c r="N15" s="31">
        <f t="shared" si="0"/>
        <v>76</v>
      </c>
      <c r="O15" s="32">
        <f t="shared" si="1"/>
        <v>14</v>
      </c>
      <c r="P15" s="33">
        <f t="shared" si="2"/>
        <v>7</v>
      </c>
    </row>
    <row r="16" spans="1:16" x14ac:dyDescent="0.25">
      <c r="A16" s="39">
        <v>45</v>
      </c>
      <c r="B16" s="40">
        <v>11</v>
      </c>
      <c r="C16" s="40" t="s">
        <v>20</v>
      </c>
      <c r="D16" s="40">
        <v>10</v>
      </c>
      <c r="E16" s="45">
        <v>21</v>
      </c>
      <c r="F16" s="45">
        <v>10</v>
      </c>
      <c r="G16" s="45">
        <v>6</v>
      </c>
      <c r="H16" s="45">
        <v>27</v>
      </c>
      <c r="I16" s="45">
        <v>1</v>
      </c>
      <c r="J16" s="45">
        <v>0</v>
      </c>
      <c r="K16" s="45">
        <v>16</v>
      </c>
      <c r="L16" s="45">
        <v>15</v>
      </c>
      <c r="M16" s="46">
        <v>9</v>
      </c>
      <c r="N16" s="31">
        <f t="shared" si="0"/>
        <v>64</v>
      </c>
      <c r="O16" s="32">
        <f t="shared" si="1"/>
        <v>26</v>
      </c>
      <c r="P16" s="33">
        <f t="shared" si="2"/>
        <v>15</v>
      </c>
    </row>
    <row r="17" spans="1:16" x14ac:dyDescent="0.25">
      <c r="A17" s="39">
        <v>46</v>
      </c>
      <c r="B17" s="40">
        <v>12</v>
      </c>
      <c r="C17" s="40" t="s">
        <v>21</v>
      </c>
      <c r="D17" s="40">
        <v>10</v>
      </c>
      <c r="E17" s="45">
        <v>31</v>
      </c>
      <c r="F17" s="45">
        <v>0</v>
      </c>
      <c r="G17" s="45">
        <v>0</v>
      </c>
      <c r="H17" s="45">
        <v>26</v>
      </c>
      <c r="I17" s="45">
        <v>2</v>
      </c>
      <c r="J17" s="45">
        <v>0</v>
      </c>
      <c r="K17" s="45">
        <v>24</v>
      </c>
      <c r="L17" s="45">
        <v>7</v>
      </c>
      <c r="M17" s="46">
        <v>0</v>
      </c>
      <c r="N17" s="31">
        <f t="shared" si="0"/>
        <v>81</v>
      </c>
      <c r="O17" s="32">
        <f t="shared" si="1"/>
        <v>9</v>
      </c>
      <c r="P17" s="33">
        <f t="shared" si="2"/>
        <v>0</v>
      </c>
    </row>
    <row r="18" spans="1:16" x14ac:dyDescent="0.25">
      <c r="A18" s="39">
        <v>47</v>
      </c>
      <c r="B18" s="40">
        <v>13</v>
      </c>
      <c r="C18" s="40" t="s">
        <v>22</v>
      </c>
      <c r="D18" s="40">
        <v>10</v>
      </c>
      <c r="E18" s="45">
        <v>24</v>
      </c>
      <c r="F18" s="45">
        <v>7</v>
      </c>
      <c r="G18" s="45">
        <v>2</v>
      </c>
      <c r="H18" s="45">
        <v>28</v>
      </c>
      <c r="I18" s="45">
        <v>0</v>
      </c>
      <c r="J18" s="45">
        <v>0</v>
      </c>
      <c r="K18" s="45">
        <v>31</v>
      </c>
      <c r="L18" s="45">
        <v>0</v>
      </c>
      <c r="M18" s="46">
        <v>0</v>
      </c>
      <c r="N18" s="31">
        <f t="shared" si="0"/>
        <v>83</v>
      </c>
      <c r="O18" s="32">
        <f t="shared" si="1"/>
        <v>7</v>
      </c>
      <c r="P18" s="33">
        <f t="shared" si="2"/>
        <v>2</v>
      </c>
    </row>
    <row r="19" spans="1:16" x14ac:dyDescent="0.25">
      <c r="A19" s="39">
        <v>48</v>
      </c>
      <c r="B19" s="40">
        <v>14</v>
      </c>
      <c r="C19" s="40" t="s">
        <v>23</v>
      </c>
      <c r="D19" s="40">
        <v>10</v>
      </c>
      <c r="E19" s="45">
        <v>21</v>
      </c>
      <c r="F19" s="45">
        <v>10</v>
      </c>
      <c r="G19" s="45">
        <v>8</v>
      </c>
      <c r="H19" s="45">
        <v>27</v>
      </c>
      <c r="I19" s="45">
        <v>1</v>
      </c>
      <c r="J19" s="45">
        <v>1</v>
      </c>
      <c r="K19" s="45">
        <v>31</v>
      </c>
      <c r="L19" s="45">
        <v>0</v>
      </c>
      <c r="M19" s="46">
        <v>0</v>
      </c>
      <c r="N19" s="31">
        <f t="shared" si="0"/>
        <v>79</v>
      </c>
      <c r="O19" s="32">
        <f t="shared" si="1"/>
        <v>11</v>
      </c>
      <c r="P19" s="33">
        <f t="shared" si="2"/>
        <v>9</v>
      </c>
    </row>
    <row r="20" spans="1:16" ht="15.75" thickBot="1" x14ac:dyDescent="0.3">
      <c r="A20" s="41">
        <v>49</v>
      </c>
      <c r="B20" s="42">
        <v>15</v>
      </c>
      <c r="C20" s="42" t="s">
        <v>24</v>
      </c>
      <c r="D20" s="42">
        <v>10</v>
      </c>
      <c r="E20" s="47">
        <v>27</v>
      </c>
      <c r="F20" s="47">
        <v>4</v>
      </c>
      <c r="G20" s="47">
        <v>4</v>
      </c>
      <c r="H20" s="47">
        <v>20</v>
      </c>
      <c r="I20" s="47">
        <v>8</v>
      </c>
      <c r="J20" s="47">
        <v>3</v>
      </c>
      <c r="K20" s="47">
        <v>31</v>
      </c>
      <c r="L20" s="47">
        <v>0</v>
      </c>
      <c r="M20" s="48">
        <v>0</v>
      </c>
      <c r="N20" s="34">
        <f t="shared" si="0"/>
        <v>78</v>
      </c>
      <c r="O20" s="35">
        <f t="shared" si="1"/>
        <v>12</v>
      </c>
      <c r="P20" s="36">
        <f t="shared" si="2"/>
        <v>7</v>
      </c>
    </row>
  </sheetData>
  <mergeCells count="4">
    <mergeCell ref="A4:A5"/>
    <mergeCell ref="B4:B5"/>
    <mergeCell ref="C4:C5"/>
    <mergeCell ref="D4:D5"/>
  </mergeCells>
  <phoneticPr fontId="4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63BB1-25BB-47A8-886B-A194D64256AB}">
  <dimension ref="B1:I36"/>
  <sheetViews>
    <sheetView zoomScaleNormal="100" workbookViewId="0">
      <selection activeCell="E11" sqref="E11"/>
    </sheetView>
  </sheetViews>
  <sheetFormatPr defaultRowHeight="15" x14ac:dyDescent="0.25"/>
  <cols>
    <col min="1" max="1" width="1.140625" customWidth="1"/>
    <col min="3" max="3" width="15.140625" bestFit="1" customWidth="1"/>
    <col min="4" max="4" width="1.42578125" customWidth="1"/>
    <col min="5" max="5" width="19.5703125" bestFit="1" customWidth="1"/>
    <col min="6" max="6" width="16.85546875" bestFit="1" customWidth="1"/>
    <col min="7" max="7" width="13.5703125" bestFit="1" customWidth="1"/>
    <col min="8" max="8" width="8.5703125" bestFit="1" customWidth="1"/>
    <col min="9" max="9" width="13.85546875" customWidth="1"/>
    <col min="10" max="10" width="4" customWidth="1"/>
    <col min="11" max="11" width="4.85546875" customWidth="1"/>
    <col min="12" max="12" width="4" customWidth="1"/>
    <col min="13" max="13" width="4.28515625" customWidth="1"/>
  </cols>
  <sheetData>
    <row r="1" spans="2:9" ht="6.75" customHeight="1" x14ac:dyDescent="0.25"/>
    <row r="2" spans="2:9" x14ac:dyDescent="0.25">
      <c r="B2" s="55"/>
      <c r="C2" s="55"/>
      <c r="D2" s="55"/>
      <c r="E2" s="55"/>
      <c r="F2" s="55"/>
      <c r="G2" s="55"/>
      <c r="H2" s="55"/>
      <c r="I2" s="55"/>
    </row>
    <row r="3" spans="2:9" x14ac:dyDescent="0.25">
      <c r="B3" s="55"/>
      <c r="C3" s="55"/>
      <c r="D3" s="55"/>
      <c r="E3" s="55"/>
      <c r="F3" s="55"/>
      <c r="G3" s="55"/>
      <c r="H3" s="55"/>
      <c r="I3" s="55"/>
    </row>
    <row r="4" spans="2:9" x14ac:dyDescent="0.25">
      <c r="B4" s="55"/>
      <c r="C4" s="55"/>
      <c r="D4" s="55"/>
      <c r="E4" s="55"/>
      <c r="F4" s="55"/>
      <c r="G4" s="55"/>
      <c r="H4" s="55"/>
      <c r="I4" s="55"/>
    </row>
    <row r="5" spans="2:9" x14ac:dyDescent="0.25">
      <c r="B5" s="55"/>
      <c r="C5" s="55"/>
      <c r="D5" s="55"/>
      <c r="E5" s="55"/>
      <c r="F5" s="55"/>
      <c r="G5" s="55"/>
      <c r="H5" s="55"/>
      <c r="I5" s="55"/>
    </row>
    <row r="6" spans="2:9" x14ac:dyDescent="0.25">
      <c r="B6" s="55"/>
      <c r="C6" s="55"/>
      <c r="D6" s="55"/>
      <c r="E6" s="55"/>
      <c r="F6" s="55"/>
      <c r="G6" s="55"/>
      <c r="H6" s="55"/>
      <c r="I6" s="55"/>
    </row>
    <row r="7" spans="2:9" x14ac:dyDescent="0.25">
      <c r="B7" s="55"/>
      <c r="C7" s="55"/>
      <c r="D7" s="55"/>
      <c r="E7" s="55"/>
      <c r="F7" s="55"/>
      <c r="G7" s="55"/>
      <c r="H7" s="55"/>
      <c r="I7" s="55"/>
    </row>
    <row r="8" spans="2:9" x14ac:dyDescent="0.25">
      <c r="B8" s="55"/>
      <c r="C8" s="55"/>
      <c r="D8" s="55"/>
      <c r="E8" s="55"/>
      <c r="F8" s="55"/>
      <c r="G8" s="55"/>
      <c r="H8" s="55"/>
      <c r="I8" s="55"/>
    </row>
    <row r="9" spans="2:9" x14ac:dyDescent="0.25">
      <c r="B9" s="55"/>
      <c r="C9" s="55"/>
      <c r="D9" s="55"/>
      <c r="E9" s="55"/>
      <c r="F9" s="55"/>
      <c r="G9" s="55"/>
      <c r="H9" s="55"/>
      <c r="I9" s="55"/>
    </row>
    <row r="10" spans="2:9" x14ac:dyDescent="0.25">
      <c r="B10" s="55"/>
      <c r="C10" s="55"/>
      <c r="D10" s="55"/>
      <c r="E10" s="55"/>
      <c r="F10" s="55"/>
      <c r="G10" s="55"/>
      <c r="H10" s="55"/>
      <c r="I10" s="55"/>
    </row>
    <row r="11" spans="2:9" ht="15.75" x14ac:dyDescent="0.25">
      <c r="B11" s="55"/>
      <c r="C11" s="59" t="s">
        <v>26</v>
      </c>
      <c r="D11" s="60" t="s">
        <v>31</v>
      </c>
      <c r="E11" s="57">
        <v>39</v>
      </c>
      <c r="F11" s="57"/>
      <c r="G11" s="55"/>
      <c r="H11" s="55"/>
      <c r="I11" s="55"/>
    </row>
    <row r="12" spans="2:9" ht="15.75" x14ac:dyDescent="0.25">
      <c r="B12" s="55"/>
      <c r="C12" s="60" t="s">
        <v>0</v>
      </c>
      <c r="D12" s="60" t="s">
        <v>31</v>
      </c>
      <c r="E12" s="57" t="str">
        <f>VLOOKUP(E11,MarkSheet!B5:U21,3,)</f>
        <v>Aqsa Asad</v>
      </c>
      <c r="F12" s="58"/>
      <c r="G12" s="55"/>
      <c r="H12" s="55"/>
      <c r="I12" s="55"/>
    </row>
    <row r="13" spans="2:9" ht="15.75" x14ac:dyDescent="0.25">
      <c r="B13" s="55"/>
      <c r="C13" s="60" t="s">
        <v>44</v>
      </c>
      <c r="D13" s="60" t="s">
        <v>31</v>
      </c>
      <c r="E13" s="57" t="str">
        <f>VLOOKUP(E11,MarkSheet!B5:U21,4,)</f>
        <v>Asad Irshad</v>
      </c>
      <c r="F13" s="58"/>
      <c r="G13" s="55"/>
      <c r="H13" s="55"/>
      <c r="I13" s="55"/>
    </row>
    <row r="14" spans="2:9" ht="15.75" x14ac:dyDescent="0.25">
      <c r="B14" s="55"/>
      <c r="C14" s="60" t="s">
        <v>1</v>
      </c>
      <c r="D14" s="60" t="s">
        <v>31</v>
      </c>
      <c r="E14" s="58">
        <f>VLOOKUP(E11,MarkSheet!B5:U21,5,)</f>
        <v>9</v>
      </c>
      <c r="F14" s="58"/>
      <c r="G14" s="55"/>
      <c r="H14" s="55"/>
      <c r="I14" s="55"/>
    </row>
    <row r="15" spans="2:9" ht="15.75" thickBot="1" x14ac:dyDescent="0.3">
      <c r="B15" s="55"/>
      <c r="C15" s="61"/>
      <c r="D15" s="56"/>
      <c r="E15" s="56"/>
      <c r="F15" s="55"/>
      <c r="G15" s="55"/>
      <c r="H15" s="55"/>
      <c r="I15" s="55"/>
    </row>
    <row r="16" spans="2:9" x14ac:dyDescent="0.25">
      <c r="B16" s="55"/>
      <c r="C16" s="61"/>
      <c r="D16" s="56"/>
      <c r="E16" s="62" t="s">
        <v>33</v>
      </c>
      <c r="F16" s="63" t="s">
        <v>34</v>
      </c>
      <c r="G16" s="64" t="s">
        <v>35</v>
      </c>
      <c r="H16" s="65" t="s">
        <v>29</v>
      </c>
      <c r="I16" s="55"/>
    </row>
    <row r="17" spans="2:9" x14ac:dyDescent="0.25">
      <c r="B17" s="55"/>
      <c r="C17" s="61"/>
      <c r="D17" s="56"/>
      <c r="E17" s="49" t="s">
        <v>37</v>
      </c>
      <c r="F17" s="50">
        <v>100</v>
      </c>
      <c r="G17" s="50">
        <f>VLOOKUP(E11,MarkSheet!B5:U21,6,)</f>
        <v>81</v>
      </c>
      <c r="H17" s="51" t="str">
        <f>IF(G17&gt;=40, "PASS","FAIL")</f>
        <v>PASS</v>
      </c>
      <c r="I17" s="55"/>
    </row>
    <row r="18" spans="2:9" x14ac:dyDescent="0.25">
      <c r="B18" s="55"/>
      <c r="C18" s="61"/>
      <c r="D18" s="56"/>
      <c r="E18" s="49" t="s">
        <v>3</v>
      </c>
      <c r="F18" s="50">
        <v>100</v>
      </c>
      <c r="G18" s="50">
        <f>VLOOKUP(E11,MarkSheet!B5:U21,7,)</f>
        <v>93</v>
      </c>
      <c r="H18" s="51" t="str">
        <f t="shared" ref="H18:H23" si="0">IF(G18&gt;=40, "PASS","FAIL")</f>
        <v>PASS</v>
      </c>
      <c r="I18" s="55"/>
    </row>
    <row r="19" spans="2:9" x14ac:dyDescent="0.25">
      <c r="B19" s="55"/>
      <c r="C19" s="61"/>
      <c r="D19" s="56"/>
      <c r="E19" s="49" t="s">
        <v>4</v>
      </c>
      <c r="F19" s="50">
        <v>100</v>
      </c>
      <c r="G19" s="50">
        <f>VLOOKUP(E11,MarkSheet!B5:U21,8,)</f>
        <v>71</v>
      </c>
      <c r="H19" s="51" t="str">
        <f t="shared" si="0"/>
        <v>PASS</v>
      </c>
      <c r="I19" s="55"/>
    </row>
    <row r="20" spans="2:9" x14ac:dyDescent="0.25">
      <c r="B20" s="55"/>
      <c r="C20" s="61"/>
      <c r="D20" s="56"/>
      <c r="E20" s="49" t="s">
        <v>5</v>
      </c>
      <c r="F20" s="50">
        <v>100</v>
      </c>
      <c r="G20" s="50">
        <f>VLOOKUP(E11,MarkSheet!B5:U21,9,)</f>
        <v>84</v>
      </c>
      <c r="H20" s="51" t="str">
        <f t="shared" si="0"/>
        <v>PASS</v>
      </c>
      <c r="I20" s="55"/>
    </row>
    <row r="21" spans="2:9" x14ac:dyDescent="0.25">
      <c r="B21" s="55"/>
      <c r="C21" s="61"/>
      <c r="D21" s="56"/>
      <c r="E21" s="49" t="s">
        <v>6</v>
      </c>
      <c r="F21" s="50">
        <v>100</v>
      </c>
      <c r="G21" s="50">
        <f>VLOOKUP(E11,MarkSheet!B5:U21,10,)</f>
        <v>79</v>
      </c>
      <c r="H21" s="51" t="str">
        <f t="shared" si="0"/>
        <v>PASS</v>
      </c>
      <c r="I21" s="55"/>
    </row>
    <row r="22" spans="2:9" x14ac:dyDescent="0.25">
      <c r="B22" s="55"/>
      <c r="C22" s="61"/>
      <c r="D22" s="56"/>
      <c r="E22" s="49" t="s">
        <v>7</v>
      </c>
      <c r="F22" s="50">
        <v>100</v>
      </c>
      <c r="G22" s="50">
        <f>VLOOKUP(E11,MarkSheet!B5:U21,11,)</f>
        <v>91</v>
      </c>
      <c r="H22" s="51" t="str">
        <f t="shared" si="0"/>
        <v>PASS</v>
      </c>
      <c r="I22" s="55"/>
    </row>
    <row r="23" spans="2:9" x14ac:dyDescent="0.25">
      <c r="B23" s="55"/>
      <c r="C23" s="61"/>
      <c r="D23" s="56"/>
      <c r="E23" s="49" t="s">
        <v>8</v>
      </c>
      <c r="F23" s="50">
        <v>100</v>
      </c>
      <c r="G23" s="50">
        <f>VLOOKUP(E11,MarkSheet!B5:U21,12,)</f>
        <v>100</v>
      </c>
      <c r="H23" s="51" t="str">
        <f t="shared" si="0"/>
        <v>PASS</v>
      </c>
      <c r="I23" s="55"/>
    </row>
    <row r="24" spans="2:9" ht="16.5" thickBot="1" x14ac:dyDescent="0.3">
      <c r="B24" s="55"/>
      <c r="C24" s="61"/>
      <c r="D24" s="56"/>
      <c r="E24" s="52" t="s">
        <v>9</v>
      </c>
      <c r="F24" s="53">
        <v>700</v>
      </c>
      <c r="G24" s="53">
        <f>SUM(G17,G18,G19,G20,G21,G22,G23)</f>
        <v>599</v>
      </c>
      <c r="H24" s="54" t="str">
        <f>VLOOKUP(E11, MarkSheet!B5:U21,17)</f>
        <v>PASSED</v>
      </c>
      <c r="I24" s="55"/>
    </row>
    <row r="25" spans="2:9" ht="15.75" thickBot="1" x14ac:dyDescent="0.3">
      <c r="B25" s="55"/>
      <c r="C25" s="56"/>
      <c r="D25" s="56"/>
      <c r="E25" s="55"/>
      <c r="F25" s="55"/>
      <c r="G25" s="55"/>
      <c r="H25" s="55"/>
      <c r="I25" s="55"/>
    </row>
    <row r="26" spans="2:9" ht="15.75" x14ac:dyDescent="0.25">
      <c r="B26" s="55"/>
      <c r="C26" s="89" t="s">
        <v>59</v>
      </c>
      <c r="D26" s="90"/>
      <c r="E26" s="63" t="s">
        <v>61</v>
      </c>
      <c r="F26" s="63" t="s">
        <v>62</v>
      </c>
      <c r="G26" s="63" t="s">
        <v>63</v>
      </c>
      <c r="H26" s="65" t="s">
        <v>9</v>
      </c>
      <c r="I26" s="55"/>
    </row>
    <row r="27" spans="2:9" ht="15.75" x14ac:dyDescent="0.25">
      <c r="B27" s="55"/>
      <c r="C27" s="91" t="s">
        <v>65</v>
      </c>
      <c r="D27" s="87"/>
      <c r="E27" s="50">
        <f>VLOOKUP(E11,Attendance!A4:M20,5,)</f>
        <v>31</v>
      </c>
      <c r="F27" s="50">
        <f>VLOOKUP(E11,Attendance!A4:M20,8,)</f>
        <v>28</v>
      </c>
      <c r="G27" s="50">
        <f>VLOOKUP(E11,Attendance!A4:M20,11,)</f>
        <v>31</v>
      </c>
      <c r="H27" s="51">
        <f>SUM(E27,F27,G27)</f>
        <v>90</v>
      </c>
      <c r="I27" s="55"/>
    </row>
    <row r="28" spans="2:9" x14ac:dyDescent="0.25">
      <c r="B28" s="55"/>
      <c r="C28" s="92" t="s">
        <v>66</v>
      </c>
      <c r="D28" s="88"/>
      <c r="E28" s="50">
        <f>VLOOKUP(E11,Attendance!A4:M20,6,)</f>
        <v>0</v>
      </c>
      <c r="F28" s="50">
        <f>VLOOKUP(E11,Attendance!A4:M20,9,)</f>
        <v>0</v>
      </c>
      <c r="G28" s="50">
        <f>VLOOKUP(E11,Attendance!A4:M20,12,)</f>
        <v>0</v>
      </c>
      <c r="H28" s="51">
        <f>SUM(E28,F28,G28)</f>
        <v>0</v>
      </c>
      <c r="I28" s="55"/>
    </row>
    <row r="29" spans="2:9" ht="15.75" thickBot="1" x14ac:dyDescent="0.3">
      <c r="B29" s="55"/>
      <c r="C29" s="93" t="s">
        <v>64</v>
      </c>
      <c r="D29" s="94"/>
      <c r="E29" s="95">
        <f>VLOOKUP(E11,Attendance!A4:M20,7,)</f>
        <v>0</v>
      </c>
      <c r="F29" s="95">
        <f>VLOOKUP(E11,Attendance!A4:M20,10,)</f>
        <v>0</v>
      </c>
      <c r="G29" s="95">
        <f>VLOOKUP(E11,Attendance!A4:M20,13,)</f>
        <v>0</v>
      </c>
      <c r="H29" s="67">
        <f>SUM(E29,F29,G29)</f>
        <v>0</v>
      </c>
      <c r="I29" s="55"/>
    </row>
    <row r="30" spans="2:9" x14ac:dyDescent="0.25">
      <c r="B30" s="55"/>
      <c r="C30" s="83" t="s">
        <v>27</v>
      </c>
      <c r="D30" s="84"/>
      <c r="E30" s="85">
        <f>VLOOKUP(E11,MarkSheet!B5:U21,15,)</f>
        <v>85.571428571428569</v>
      </c>
      <c r="F30" s="86" t="s">
        <v>69</v>
      </c>
      <c r="G30" s="96">
        <f>VLOOKUP(E11,MarkSheet!B5:U21,18,FALSE)</f>
        <v>5</v>
      </c>
      <c r="H30" s="55"/>
      <c r="I30" s="55"/>
    </row>
    <row r="31" spans="2:9" ht="15.75" thickBot="1" x14ac:dyDescent="0.3">
      <c r="B31" s="55"/>
      <c r="C31" s="71" t="s">
        <v>28</v>
      </c>
      <c r="D31" s="70"/>
      <c r="E31" s="72" t="str">
        <f>VLOOKUP(E11,MarkSheet!B5:U21,16,)</f>
        <v>A+</v>
      </c>
      <c r="F31" s="69" t="s">
        <v>70</v>
      </c>
      <c r="G31" s="97" t="str">
        <f>VLOOKUP(E11,MarkSheet!B5:U21,19,FALSE)</f>
        <v>Class 10</v>
      </c>
      <c r="H31" s="55"/>
      <c r="I31" s="55"/>
    </row>
    <row r="32" spans="2:9" ht="15.75" thickBot="1" x14ac:dyDescent="0.3">
      <c r="B32" s="55"/>
      <c r="C32" s="73" t="s">
        <v>36</v>
      </c>
      <c r="D32" s="74"/>
      <c r="E32" s="75" t="str">
        <f>VLOOKUP(E11,MarkSheet!B5:U21,20,FALSE)</f>
        <v>Excellent</v>
      </c>
      <c r="F32" s="68"/>
      <c r="G32" s="66"/>
      <c r="H32" s="66"/>
      <c r="I32" s="55"/>
    </row>
    <row r="33" spans="2:9" x14ac:dyDescent="0.25">
      <c r="B33" s="55"/>
      <c r="C33" s="55"/>
      <c r="D33" s="55"/>
      <c r="E33" s="55"/>
      <c r="F33" s="55"/>
      <c r="G33" s="55"/>
      <c r="H33" s="55"/>
      <c r="I33" s="55"/>
    </row>
    <row r="34" spans="2:9" x14ac:dyDescent="0.25">
      <c r="B34" s="55"/>
      <c r="C34" s="55"/>
      <c r="D34" s="55"/>
      <c r="E34" s="55"/>
      <c r="F34" s="55"/>
      <c r="G34" s="55"/>
      <c r="H34" s="55"/>
      <c r="I34" s="55"/>
    </row>
    <row r="35" spans="2:9" x14ac:dyDescent="0.25">
      <c r="B35" s="55"/>
      <c r="C35" s="55"/>
      <c r="D35" s="55"/>
      <c r="E35" s="55"/>
      <c r="F35" s="55"/>
      <c r="G35" s="55"/>
      <c r="H35" s="55"/>
      <c r="I35" s="55"/>
    </row>
    <row r="36" spans="2:9" x14ac:dyDescent="0.25">
      <c r="B36" s="55"/>
      <c r="C36" s="55"/>
      <c r="D36" s="55"/>
      <c r="E36" s="55"/>
      <c r="F36" s="55"/>
      <c r="G36" s="55"/>
      <c r="H36" s="55"/>
      <c r="I36" s="55"/>
    </row>
  </sheetData>
  <mergeCells count="8">
    <mergeCell ref="C32:D32"/>
    <mergeCell ref="C31:D31"/>
    <mergeCell ref="C30:D30"/>
    <mergeCell ref="G32:H32"/>
    <mergeCell ref="C26:D26"/>
    <mergeCell ref="C27:D27"/>
    <mergeCell ref="C28:D28"/>
    <mergeCell ref="C29:D29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5536D4D-5D05-4D70-A59C-29C6633D6FF4}">
          <x14:formula1>
            <xm:f>MarkSheet!$B$7:$B$21</xm:f>
          </x14:formula1>
          <xm:sqref>E11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MarkSheet</vt:lpstr>
      <vt:lpstr>Attendance</vt:lpstr>
      <vt:lpstr>Report 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Yousuf Naveed</dc:creator>
  <cp:lastModifiedBy>Yousuf Naveed</cp:lastModifiedBy>
  <dcterms:created xsi:type="dcterms:W3CDTF">2023-03-12T18:09:09Z</dcterms:created>
  <dcterms:modified xsi:type="dcterms:W3CDTF">2023-05-31T15:31:11Z</dcterms:modified>
</cp:coreProperties>
</file>