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A00758C5-B431-4BE7-89C7-37686D20197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hasiswa" sheetId="1" r:id="rId1"/>
    <sheet name="Sistem Bilangan" sheetId="2" r:id="rId2"/>
    <sheet name="Citra Digi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2" i="3" l="1"/>
  <c r="M52" i="3"/>
  <c r="N52" i="3"/>
  <c r="L53" i="3"/>
  <c r="M53" i="3"/>
  <c r="N53" i="3"/>
  <c r="M51" i="3"/>
  <c r="N51" i="3"/>
  <c r="L51" i="3"/>
  <c r="M44" i="3"/>
  <c r="N44" i="3"/>
  <c r="L44" i="3"/>
  <c r="M41" i="3"/>
  <c r="N41" i="3"/>
  <c r="L41" i="3"/>
  <c r="G11" i="2"/>
  <c r="G12" i="2"/>
  <c r="G10" i="2"/>
  <c r="F13" i="2"/>
  <c r="F11" i="2"/>
  <c r="F10" i="2"/>
  <c r="E13" i="2"/>
  <c r="E10" i="2"/>
  <c r="D13" i="2"/>
  <c r="L25" i="1"/>
  <c r="L22" i="1"/>
  <c r="L23" i="1"/>
  <c r="L24" i="1"/>
  <c r="L21" i="1"/>
  <c r="J22" i="1"/>
  <c r="J23" i="1"/>
  <c r="J24" i="1"/>
  <c r="J21" i="1"/>
  <c r="L19" i="1"/>
  <c r="L18" i="1"/>
  <c r="L17" i="1"/>
  <c r="O6" i="1"/>
  <c r="O7" i="1"/>
  <c r="O8" i="1"/>
  <c r="O9" i="1"/>
  <c r="O10" i="1"/>
  <c r="O11" i="1"/>
  <c r="O12" i="1"/>
  <c r="O13" i="1"/>
  <c r="O14" i="1"/>
  <c r="O5" i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5" i="1"/>
  <c r="K5" i="1" s="1"/>
  <c r="F6" i="1"/>
  <c r="L6" i="1" s="1"/>
  <c r="N6" i="1" s="1"/>
  <c r="F7" i="1"/>
  <c r="L7" i="1" s="1"/>
  <c r="N7" i="1" s="1"/>
  <c r="F8" i="1"/>
  <c r="L8" i="1" s="1"/>
  <c r="N8" i="1" s="1"/>
  <c r="F9" i="1"/>
  <c r="L9" i="1" s="1"/>
  <c r="N9" i="1" s="1"/>
  <c r="F10" i="1"/>
  <c r="L10" i="1" s="1"/>
  <c r="N10" i="1" s="1"/>
  <c r="F11" i="1"/>
  <c r="L11" i="1" s="1"/>
  <c r="N11" i="1" s="1"/>
  <c r="F12" i="1"/>
  <c r="L12" i="1" s="1"/>
  <c r="N12" i="1" s="1"/>
  <c r="F13" i="1"/>
  <c r="L13" i="1" s="1"/>
  <c r="N13" i="1" s="1"/>
  <c r="F14" i="1"/>
  <c r="L14" i="1" s="1"/>
  <c r="N14" i="1" s="1"/>
  <c r="F5" i="1"/>
  <c r="L5" i="1" s="1"/>
  <c r="N5" i="1" s="1"/>
  <c r="E12" i="1"/>
  <c r="E13" i="1"/>
  <c r="E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D13" i="1"/>
  <c r="D14" i="1"/>
  <c r="E14" i="1" s="1"/>
  <c r="D5" i="1"/>
  <c r="D11" i="2"/>
  <c r="D12" i="2"/>
  <c r="E12" i="2" s="1"/>
</calcChain>
</file>

<file path=xl/sharedStrings.xml><?xml version="1.0" encoding="utf-8"?>
<sst xmlns="http://schemas.openxmlformats.org/spreadsheetml/2006/main" count="151" uniqueCount="122">
  <si>
    <t>No</t>
  </si>
  <si>
    <t>NIM</t>
  </si>
  <si>
    <t>Nama</t>
  </si>
  <si>
    <t>Tahun Masuk</t>
  </si>
  <si>
    <t>Sarah</t>
  </si>
  <si>
    <t>Mira</t>
  </si>
  <si>
    <t>Michelle</t>
  </si>
  <si>
    <t>Farah</t>
  </si>
  <si>
    <t>Hana</t>
  </si>
  <si>
    <t>Ryan</t>
  </si>
  <si>
    <t>Jack</t>
  </si>
  <si>
    <t>Akmal</t>
  </si>
  <si>
    <t>Alam</t>
  </si>
  <si>
    <t>Haris</t>
  </si>
  <si>
    <t>A11.2013.12345</t>
  </si>
  <si>
    <t>A11.2011.00189</t>
  </si>
  <si>
    <t>A14.2010.00121</t>
  </si>
  <si>
    <t>A12.2013.12283</t>
  </si>
  <si>
    <t>A14.2010.00122</t>
  </si>
  <si>
    <t>A12.2012.11009</t>
  </si>
  <si>
    <t>A11.2012.09876</t>
  </si>
  <si>
    <t>Progdi</t>
  </si>
  <si>
    <t>Kode Progdi</t>
  </si>
  <si>
    <t>A11</t>
  </si>
  <si>
    <t>Teknik Informatika</t>
  </si>
  <si>
    <t>A12</t>
  </si>
  <si>
    <t>Sistem Informasi</t>
  </si>
  <si>
    <t>A14</t>
  </si>
  <si>
    <t>Desain Komunikasi Visual</t>
  </si>
  <si>
    <t>A15.2010.00100</t>
  </si>
  <si>
    <t>A15.2011.00111</t>
  </si>
  <si>
    <t>A15.2011.00113</t>
  </si>
  <si>
    <t>A15</t>
  </si>
  <si>
    <t>Ilmu Komunikasi</t>
  </si>
  <si>
    <t>Nilai Dasar Komputasi</t>
  </si>
  <si>
    <t>UTS</t>
  </si>
  <si>
    <t>UAS</t>
  </si>
  <si>
    <t>Tugas</t>
  </si>
  <si>
    <t>Nilai Akhir</t>
  </si>
  <si>
    <t>Huruf ke-5 sampai ke-8 pada NIM</t>
  </si>
  <si>
    <t>UTS 30% + UAS 30 % + Tugas 40 %</t>
  </si>
  <si>
    <t>Nilai Huruf</t>
  </si>
  <si>
    <t>Tahun Harus Lulus</t>
  </si>
  <si>
    <t>Keterangan Kelulusan</t>
  </si>
  <si>
    <t>A</t>
  </si>
  <si>
    <t>B</t>
  </si>
  <si>
    <t>C</t>
  </si>
  <si>
    <t>Tahun masuk + 4</t>
  </si>
  <si>
    <t>Tahun Lulus</t>
  </si>
  <si>
    <t>Jika Tahun Harus Lulus &lt; Tahun Lulus</t>
  </si>
  <si>
    <t>Cepat</t>
  </si>
  <si>
    <t>Jika Tahun Harus Lulus &gt; Tahun Lulus</t>
  </si>
  <si>
    <t>Terlambat</t>
  </si>
  <si>
    <t>Jika Tahun Harus Lulus = Tahun Lulus</t>
  </si>
  <si>
    <t>Tepat</t>
  </si>
  <si>
    <t>Jika tidak</t>
  </si>
  <si>
    <t>Petunjuk</t>
  </si>
  <si>
    <t>Analisa</t>
  </si>
  <si>
    <t>Nilai Akhir Terendah</t>
  </si>
  <si>
    <t>Nilai Akhir Tertinggi</t>
  </si>
  <si>
    <t>Nilai Rata-Rata</t>
  </si>
  <si>
    <t>Jumlah Siswa</t>
  </si>
  <si>
    <t>Siswa Lulus Tepat</t>
  </si>
  <si>
    <t>Mahasiswa</t>
  </si>
  <si>
    <t>Sistem Bilangan</t>
  </si>
  <si>
    <t>Base</t>
  </si>
  <si>
    <t>Grup</t>
  </si>
  <si>
    <t>Desimal</t>
  </si>
  <si>
    <t>Biner</t>
  </si>
  <si>
    <t>Oktal</t>
  </si>
  <si>
    <t>Terdiri dari</t>
  </si>
  <si>
    <t>Contoh</t>
  </si>
  <si>
    <t>-</t>
  </si>
  <si>
    <t>Heksadesimal</t>
  </si>
  <si>
    <t>1 dan 0</t>
  </si>
  <si>
    <t>0, 1, 2, 3, 4, 5, 6, 7, 8, 9</t>
  </si>
  <si>
    <t>0, 1, 2, 3, 4, 5, 6, 7</t>
  </si>
  <si>
    <t xml:space="preserve"> 0, 1, 2, 3, 4, 5, 6, 7, 8, 9, 10=A, 11=B, 12=C, 13=D, 14=E, 15=F</t>
  </si>
  <si>
    <t>011100(2)</t>
  </si>
  <si>
    <t>F1(16)</t>
  </si>
  <si>
    <t>763(8)</t>
  </si>
  <si>
    <t>8012(10)</t>
  </si>
  <si>
    <t>Konversi Otomastis di Excel</t>
  </si>
  <si>
    <t>F1</t>
  </si>
  <si>
    <t>Tahukah kamu?</t>
  </si>
  <si>
    <t>Aplikasi filter gambar yang kamu gunakan memprosesnya menggunakan matermatika lho</t>
  </si>
  <si>
    <t>Komputer akan menampilkan gambar sesuai penampakannya, namun sesungguhnya didalam gambar tersebut terdiri dari angka angka</t>
  </si>
  <si>
    <t>1 titik terdiri dari komponen Red Green Blue</t>
  </si>
  <si>
    <t>Konversi gambar berwarna ke greyscale</t>
  </si>
  <si>
    <t>R</t>
  </si>
  <si>
    <t>G</t>
  </si>
  <si>
    <t>Citra berwarna</t>
  </si>
  <si>
    <t>Rumus di excel =FLOOR.MATH(SUM(array)/3)</t>
  </si>
  <si>
    <t>Rumus di excel =FLOOR.MATH(SUM(B28:B30)/3)</t>
  </si>
  <si>
    <t>Citra Grayscale</t>
  </si>
  <si>
    <t>Citra Biner</t>
  </si>
  <si>
    <t>Jika nilai &lt; 128, maka nilai = 0</t>
  </si>
  <si>
    <t>Jika tidak, nilai = 255</t>
  </si>
  <si>
    <t>Slide 3, 4</t>
  </si>
  <si>
    <t>85-100</t>
  </si>
  <si>
    <t>&gt;100</t>
  </si>
  <si>
    <t>Tidak Valid</t>
  </si>
  <si>
    <t>Referensi</t>
  </si>
  <si>
    <t>Slide 7</t>
  </si>
  <si>
    <t>Slide 9</t>
  </si>
  <si>
    <t>Tidak valid</t>
  </si>
  <si>
    <t>Slide 8</t>
  </si>
  <si>
    <t>Mudah</t>
  </si>
  <si>
    <t>Jika Tidak</t>
  </si>
  <si>
    <t>Tidak</t>
  </si>
  <si>
    <t>Slide 10</t>
  </si>
  <si>
    <t>Penghargaan</t>
  </si>
  <si>
    <t>Jika Nilai Huruf A dan Lulus Cepat</t>
  </si>
  <si>
    <t>Ya</t>
  </si>
  <si>
    <t>Huruf pertama sampai ke-3 pada NIM</t>
  </si>
  <si>
    <t>70-84</t>
  </si>
  <si>
    <t>60-69</t>
  </si>
  <si>
    <t>50-59</t>
  </si>
  <si>
    <t>D</t>
  </si>
  <si>
    <t>0-49</t>
  </si>
  <si>
    <t>E</t>
  </si>
  <si>
    <t>Progdi: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</si>
</sst>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15" xfId="0" applyFill="1" applyBorder="1"/>
    <xf numFmtId="0" fontId="0" fillId="3" borderId="29" xfId="0" applyFill="1" applyBorder="1"/>
    <xf numFmtId="0" fontId="0" fillId="3" borderId="0" xfId="0" applyFill="1" applyBorder="1"/>
    <xf numFmtId="0" fontId="0" fillId="6" borderId="29" xfId="0" applyFill="1" applyBorder="1"/>
    <xf numFmtId="0" fontId="0" fillId="6" borderId="0" xfId="0" applyFill="1" applyBorder="1"/>
    <xf numFmtId="0" fontId="0" fillId="7" borderId="29" xfId="0" applyFill="1" applyBorder="1"/>
    <xf numFmtId="0" fontId="0" fillId="7" borderId="0" xfId="0" applyFill="1" applyBorder="1"/>
    <xf numFmtId="0" fontId="0" fillId="9" borderId="29" xfId="0" applyFill="1" applyBorder="1"/>
    <xf numFmtId="0" fontId="0" fillId="9" borderId="0" xfId="0" applyFill="1" applyBorder="1"/>
    <xf numFmtId="0" fontId="0" fillId="9" borderId="30" xfId="0" applyFill="1" applyBorder="1"/>
    <xf numFmtId="0" fontId="0" fillId="9" borderId="31" xfId="0" applyFill="1" applyBorder="1"/>
    <xf numFmtId="0" fontId="0" fillId="3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9" borderId="3" xfId="0" applyFill="1" applyBorder="1"/>
    <xf numFmtId="0" fontId="0" fillId="9" borderId="4" xfId="0" applyFill="1" applyBorder="1"/>
    <xf numFmtId="0" fontId="1" fillId="2" borderId="29" xfId="0" applyFont="1" applyFill="1" applyBorder="1"/>
    <xf numFmtId="0" fontId="1" fillId="2" borderId="0" xfId="0" applyFont="1" applyFill="1" applyBorder="1"/>
    <xf numFmtId="0" fontId="1" fillId="2" borderId="3" xfId="0" applyFont="1" applyFill="1" applyBorder="1"/>
    <xf numFmtId="0" fontId="1" fillId="3" borderId="29" xfId="0" applyFont="1" applyFill="1" applyBorder="1"/>
    <xf numFmtId="0" fontId="1" fillId="3" borderId="0" xfId="0" applyFont="1" applyFill="1" applyBorder="1"/>
    <xf numFmtId="0" fontId="1" fillId="3" borderId="3" xfId="0" applyFont="1" applyFill="1" applyBorder="1"/>
    <xf numFmtId="0" fontId="1" fillId="4" borderId="29" xfId="0" applyFont="1" applyFill="1" applyBorder="1"/>
    <xf numFmtId="0" fontId="1" fillId="4" borderId="0" xfId="0" applyFont="1" applyFill="1" applyBorder="1"/>
    <xf numFmtId="0" fontId="1" fillId="4" borderId="3" xfId="0" applyFont="1" applyFill="1" applyBorder="1"/>
    <xf numFmtId="0" fontId="1" fillId="5" borderId="29" xfId="0" applyFont="1" applyFill="1" applyBorder="1"/>
    <xf numFmtId="0" fontId="1" fillId="5" borderId="0" xfId="0" applyFont="1" applyFill="1" applyBorder="1"/>
    <xf numFmtId="0" fontId="1" fillId="5" borderId="3" xfId="0" applyFont="1" applyFill="1" applyBorder="1"/>
    <xf numFmtId="0" fontId="1" fillId="6" borderId="29" xfId="0" applyFont="1" applyFill="1" applyBorder="1"/>
    <xf numFmtId="0" fontId="1" fillId="6" borderId="0" xfId="0" applyFont="1" applyFill="1" applyBorder="1"/>
    <xf numFmtId="0" fontId="1" fillId="6" borderId="3" xfId="0" applyFont="1" applyFill="1" applyBorder="1"/>
    <xf numFmtId="0" fontId="1" fillId="8" borderId="29" xfId="0" applyFont="1" applyFill="1" applyBorder="1"/>
    <xf numFmtId="0" fontId="1" fillId="8" borderId="0" xfId="0" applyFont="1" applyFill="1" applyBorder="1"/>
    <xf numFmtId="0" fontId="1" fillId="8" borderId="3" xfId="0" applyFont="1" applyFill="1" applyBorder="1"/>
    <xf numFmtId="0" fontId="1" fillId="7" borderId="29" xfId="0" applyFont="1" applyFill="1" applyBorder="1"/>
    <xf numFmtId="0" fontId="1" fillId="7" borderId="0" xfId="0" applyFont="1" applyFill="1" applyBorder="1"/>
    <xf numFmtId="0" fontId="1" fillId="7" borderId="3" xfId="0" applyFont="1" applyFill="1" applyBorder="1"/>
    <xf numFmtId="0" fontId="1" fillId="9" borderId="29" xfId="0" applyFont="1" applyFill="1" applyBorder="1"/>
    <xf numFmtId="0" fontId="1" fillId="9" borderId="0" xfId="0" applyFont="1" applyFill="1" applyBorder="1"/>
    <xf numFmtId="0" fontId="1" fillId="9" borderId="3" xfId="0" applyFont="1" applyFill="1" applyBorder="1"/>
    <xf numFmtId="0" fontId="1" fillId="0" borderId="5" xfId="0" applyFont="1" applyBorder="1" applyAlignment="1">
      <alignment horizontal="center" vertical="center"/>
    </xf>
    <xf numFmtId="0" fontId="0" fillId="0" borderId="34" xfId="0" applyBorder="1"/>
    <xf numFmtId="0" fontId="0" fillId="10" borderId="24" xfId="0" applyFill="1" applyBorder="1"/>
    <xf numFmtId="0" fontId="0" fillId="10" borderId="1" xfId="0" applyFill="1" applyBorder="1"/>
    <xf numFmtId="0" fontId="0" fillId="11" borderId="12" xfId="0" applyFill="1" applyBorder="1"/>
    <xf numFmtId="0" fontId="0" fillId="11" borderId="1" xfId="0" applyFill="1" applyBorder="1"/>
    <xf numFmtId="0" fontId="0" fillId="11" borderId="4" xfId="0" applyFill="1" applyBorder="1"/>
    <xf numFmtId="0" fontId="0" fillId="11" borderId="3" xfId="0" applyFill="1" applyBorder="1"/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0" fontId="1" fillId="13" borderId="19" xfId="0" applyFont="1" applyFill="1" applyBorder="1" applyAlignment="1">
      <alignment horizontal="center"/>
    </xf>
    <xf numFmtId="0" fontId="1" fillId="13" borderId="20" xfId="0" applyFont="1" applyFill="1" applyBorder="1" applyAlignment="1">
      <alignment horizontal="center"/>
    </xf>
    <xf numFmtId="0" fontId="0" fillId="14" borderId="15" xfId="0" applyFill="1" applyBorder="1"/>
    <xf numFmtId="0" fontId="0" fillId="14" borderId="10" xfId="0" applyFill="1" applyBorder="1"/>
    <xf numFmtId="0" fontId="0" fillId="14" borderId="35" xfId="0" applyFill="1" applyBorder="1"/>
    <xf numFmtId="0" fontId="0" fillId="14" borderId="20" xfId="0" applyFill="1" applyBorder="1"/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13" borderId="32" xfId="0" applyFont="1" applyFill="1" applyBorder="1" applyAlignment="1">
      <alignment horizontal="center"/>
    </xf>
    <xf numFmtId="0" fontId="1" fillId="13" borderId="33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0" fontId="1" fillId="13" borderId="19" xfId="0" applyFont="1" applyFill="1" applyBorder="1" applyAlignment="1">
      <alignment horizontal="center"/>
    </xf>
    <xf numFmtId="0" fontId="1" fillId="13" borderId="20" xfId="0" applyFont="1" applyFill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8" borderId="7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1" borderId="25" xfId="0" applyFill="1" applyBorder="1" applyAlignment="1">
      <alignment horizontal="right"/>
    </xf>
    <xf numFmtId="0" fontId="0" fillId="11" borderId="22" xfId="0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0" fillId="11" borderId="4" xfId="0" applyFill="1" applyBorder="1" applyAlignment="1">
      <alignment horizontal="right"/>
    </xf>
    <xf numFmtId="0" fontId="0" fillId="11" borderId="15" xfId="0" applyFill="1" applyBorder="1" applyAlignment="1">
      <alignment horizontal="right"/>
    </xf>
    <xf numFmtId="0" fontId="0" fillId="10" borderId="13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FF9933"/>
      <color rgb="FFFF6600"/>
      <color rgb="FF00FFFF"/>
      <color rgb="FF6666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25</xdr:row>
      <xdr:rowOff>57150</xdr:rowOff>
    </xdr:from>
    <xdr:to>
      <xdr:col>12</xdr:col>
      <xdr:colOff>514350</xdr:colOff>
      <xdr:row>36</xdr:row>
      <xdr:rowOff>47625</xdr:rowOff>
    </xdr:to>
    <xdr:pic>
      <xdr:nvPicPr>
        <xdr:cNvPr id="2" name="Picture 1" descr="Hasil gambar untuk citra grayscale citra bine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819650"/>
          <a:ext cx="7753350" cy="208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10</xdr:col>
      <xdr:colOff>109652</xdr:colOff>
      <xdr:row>18</xdr:row>
      <xdr:rowOff>104775</xdr:rowOff>
    </xdr:to>
    <xdr:pic>
      <xdr:nvPicPr>
        <xdr:cNvPr id="3" name="Picture 2" descr="Hasil gambar untuk pengolahan citra digital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6205652" cy="3533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66676</xdr:colOff>
      <xdr:row>38</xdr:row>
      <xdr:rowOff>123824</xdr:rowOff>
    </xdr:from>
    <xdr:to>
      <xdr:col>9</xdr:col>
      <xdr:colOff>553900</xdr:colOff>
      <xdr:row>42</xdr:row>
      <xdr:rowOff>114299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14676" y="7362824"/>
          <a:ext cx="2925624" cy="752475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48</xdr:row>
      <xdr:rowOff>114301</xdr:rowOff>
    </xdr:from>
    <xdr:to>
      <xdr:col>9</xdr:col>
      <xdr:colOff>342900</xdr:colOff>
      <xdr:row>52</xdr:row>
      <xdr:rowOff>102055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43275" y="9258301"/>
          <a:ext cx="2486025" cy="749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topLeftCell="D4" zoomScale="85" zoomScaleNormal="85" workbookViewId="0">
      <selection activeCell="J21" sqref="J21"/>
    </sheetView>
  </sheetViews>
  <sheetFormatPr defaultRowHeight="14.5" x14ac:dyDescent="0.35"/>
  <cols>
    <col min="1" max="1" width="4.453125" customWidth="1"/>
    <col min="2" max="2" width="15.1796875" customWidth="1"/>
    <col min="4" max="4" width="13.453125" customWidth="1"/>
    <col min="5" max="5" width="21.26953125" customWidth="1"/>
    <col min="6" max="6" width="11.54296875" customWidth="1"/>
    <col min="10" max="11" width="11.1796875" bestFit="1" customWidth="1"/>
    <col min="12" max="12" width="14" customWidth="1"/>
    <col min="13" max="13" width="10" bestFit="1" customWidth="1"/>
    <col min="14" max="14" width="12.453125" customWidth="1"/>
    <col min="15" max="15" width="10.81640625" bestFit="1" customWidth="1"/>
  </cols>
  <sheetData>
    <row r="1" spans="1:15" ht="15.5" x14ac:dyDescent="0.35">
      <c r="A1" s="108" t="s">
        <v>63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</row>
    <row r="2" spans="1:15" ht="15" thickBot="1" x14ac:dyDescent="0.4"/>
    <row r="3" spans="1:15" ht="15" thickBot="1" x14ac:dyDescent="0.4">
      <c r="A3" s="112" t="s">
        <v>0</v>
      </c>
      <c r="B3" s="102" t="s">
        <v>1</v>
      </c>
      <c r="C3" s="102" t="s">
        <v>2</v>
      </c>
      <c r="D3" s="114" t="s">
        <v>22</v>
      </c>
      <c r="E3" s="116" t="s">
        <v>21</v>
      </c>
      <c r="F3" s="118" t="s">
        <v>3</v>
      </c>
      <c r="G3" s="109" t="s">
        <v>34</v>
      </c>
      <c r="H3" s="110"/>
      <c r="I3" s="111"/>
      <c r="J3" s="120" t="s">
        <v>38</v>
      </c>
      <c r="K3" s="122" t="s">
        <v>41</v>
      </c>
      <c r="L3" s="100" t="s">
        <v>42</v>
      </c>
      <c r="M3" s="102" t="s">
        <v>48</v>
      </c>
      <c r="N3" s="104" t="s">
        <v>43</v>
      </c>
      <c r="O3" s="106" t="s">
        <v>111</v>
      </c>
    </row>
    <row r="4" spans="1:15" ht="15" thickBot="1" x14ac:dyDescent="0.4">
      <c r="A4" s="113"/>
      <c r="B4" s="103"/>
      <c r="C4" s="103"/>
      <c r="D4" s="115"/>
      <c r="E4" s="117"/>
      <c r="F4" s="119"/>
      <c r="G4" s="64" t="s">
        <v>35</v>
      </c>
      <c r="H4" s="64" t="s">
        <v>36</v>
      </c>
      <c r="I4" s="64" t="s">
        <v>37</v>
      </c>
      <c r="J4" s="121"/>
      <c r="K4" s="123"/>
      <c r="L4" s="101"/>
      <c r="M4" s="103"/>
      <c r="N4" s="105"/>
      <c r="O4" s="107"/>
    </row>
    <row r="5" spans="1:15" x14ac:dyDescent="0.35">
      <c r="A5" s="10">
        <v>1</v>
      </c>
      <c r="B5" s="3" t="s">
        <v>14</v>
      </c>
      <c r="C5" s="3" t="s">
        <v>4</v>
      </c>
      <c r="D5" s="17" t="str">
        <f>LEFT(B5,3)</f>
        <v>A11</v>
      </c>
      <c r="E5" s="18" t="str">
        <f>IF(D5="A11","Informatika",IF(D5="A12","sistem informatika",IF(D5="A14","DKV",IF(D5="A15","ILKOM"))))</f>
        <v>Informatika</v>
      </c>
      <c r="F5" s="19" t="str">
        <f>MID(B5,5,4)</f>
        <v>2013</v>
      </c>
      <c r="G5" s="3">
        <v>30</v>
      </c>
      <c r="H5" s="3">
        <v>90</v>
      </c>
      <c r="I5" s="3">
        <v>100</v>
      </c>
      <c r="J5" s="20">
        <f>SUM(G5*30%,+H5*30%,+I5*40%)</f>
        <v>76</v>
      </c>
      <c r="K5" s="21" t="str">
        <f>IF(J5&gt;100,"Tidak valid",IF(J5&gt;=85,"A",IF(J5&gt;=70,"B",IF(J5&gt;=60,"C",IF(J5&gt;=50,"D",IF(J5&gt;=0,"E",IF(J5&lt;0,"=")))))))</f>
        <v>B</v>
      </c>
      <c r="L5" s="23">
        <f>SUM(F5+4)</f>
        <v>2017</v>
      </c>
      <c r="M5" s="3">
        <v>2017</v>
      </c>
      <c r="N5" s="22" t="str">
        <f>IF(L5=M5,"Tepat",IF(L5&gt;M5,"Cepat",IF(L5&lt;M5,"Terlambat","tidak valid")))</f>
        <v>Tepat</v>
      </c>
      <c r="O5" s="24" t="str">
        <f>IF(AND(K5="A",N5="Cepat"),"Ya","Tidak")</f>
        <v>Tidak</v>
      </c>
    </row>
    <row r="6" spans="1:15" x14ac:dyDescent="0.35">
      <c r="A6" s="5">
        <v>2</v>
      </c>
      <c r="B6" s="4" t="s">
        <v>15</v>
      </c>
      <c r="C6" s="4" t="s">
        <v>5</v>
      </c>
      <c r="D6" s="17" t="str">
        <f t="shared" ref="D6:D14" si="0">LEFT(B6,3)</f>
        <v>A11</v>
      </c>
      <c r="E6" s="18" t="str">
        <f t="shared" ref="E6:E14" si="1">IF(D6="A11","Informatika",IF(D6="A12","sistem informatika",IF(D6="A14","DKV",IF(D6="A15","ILKOM"))))</f>
        <v>Informatika</v>
      </c>
      <c r="F6" s="19" t="str">
        <f t="shared" ref="F6:F14" si="2">MID(B6,5,4)</f>
        <v>2011</v>
      </c>
      <c r="G6" s="4">
        <v>65</v>
      </c>
      <c r="H6" s="4">
        <v>78</v>
      </c>
      <c r="I6" s="4">
        <v>70</v>
      </c>
      <c r="J6" s="20">
        <f t="shared" ref="J6:J14" si="3">SUM(G6*30%,+H6*30%,+I6*40%)</f>
        <v>70.900000000000006</v>
      </c>
      <c r="K6" s="21" t="str">
        <f t="shared" ref="K6:K14" si="4">IF(J6&gt;100,"Tidak valid",IF(J6&gt;=85,"A",IF(J6&gt;=70,"B",IF(J6&gt;=60,"C",IF(J6&gt;=50,"D",IF(J6&gt;=0,"E",IF(J6&lt;0,"=")))))))</f>
        <v>B</v>
      </c>
      <c r="L6" s="23">
        <f t="shared" ref="L6:L14" si="5">SUM(F6+4)</f>
        <v>2015</v>
      </c>
      <c r="M6" s="4">
        <v>2017</v>
      </c>
      <c r="N6" s="22" t="str">
        <f t="shared" ref="N6:N14" si="6">IF(L6=M6,"Tepat",IF(L6&gt;M6,"Cepat",IF(L6&lt;M6,"Terlambat","tidak valid")))</f>
        <v>Terlambat</v>
      </c>
      <c r="O6" s="24" t="str">
        <f t="shared" ref="O6:O14" si="7">IF(AND(K6="A",N6="Cepat"),"Ya","Tidak")</f>
        <v>Tidak</v>
      </c>
    </row>
    <row r="7" spans="1:15" x14ac:dyDescent="0.35">
      <c r="A7" s="5">
        <v>3</v>
      </c>
      <c r="B7" s="4" t="s">
        <v>16</v>
      </c>
      <c r="C7" s="4" t="s">
        <v>6</v>
      </c>
      <c r="D7" s="17" t="str">
        <f t="shared" si="0"/>
        <v>A14</v>
      </c>
      <c r="E7" s="18" t="str">
        <f t="shared" si="1"/>
        <v>DKV</v>
      </c>
      <c r="F7" s="19" t="str">
        <f t="shared" si="2"/>
        <v>2010</v>
      </c>
      <c r="G7" s="4">
        <v>55</v>
      </c>
      <c r="H7" s="4">
        <v>55</v>
      </c>
      <c r="I7" s="4">
        <v>100</v>
      </c>
      <c r="J7" s="20">
        <f t="shared" si="3"/>
        <v>73</v>
      </c>
      <c r="K7" s="21" t="str">
        <f t="shared" si="4"/>
        <v>B</v>
      </c>
      <c r="L7" s="23">
        <f t="shared" si="5"/>
        <v>2014</v>
      </c>
      <c r="M7" s="4">
        <v>2013</v>
      </c>
      <c r="N7" s="22" t="str">
        <f t="shared" si="6"/>
        <v>Cepat</v>
      </c>
      <c r="O7" s="24" t="str">
        <f t="shared" si="7"/>
        <v>Tidak</v>
      </c>
    </row>
    <row r="8" spans="1:15" x14ac:dyDescent="0.35">
      <c r="A8" s="5">
        <v>4</v>
      </c>
      <c r="B8" s="4" t="s">
        <v>29</v>
      </c>
      <c r="C8" s="4" t="s">
        <v>7</v>
      </c>
      <c r="D8" s="17" t="str">
        <f t="shared" si="0"/>
        <v>A15</v>
      </c>
      <c r="E8" s="18" t="str">
        <f t="shared" si="1"/>
        <v>ILKOM</v>
      </c>
      <c r="F8" s="19" t="str">
        <f t="shared" si="2"/>
        <v>2010</v>
      </c>
      <c r="G8" s="4">
        <v>80</v>
      </c>
      <c r="H8" s="4">
        <v>60</v>
      </c>
      <c r="I8" s="4">
        <v>50</v>
      </c>
      <c r="J8" s="20">
        <f t="shared" si="3"/>
        <v>62</v>
      </c>
      <c r="K8" s="21" t="str">
        <f t="shared" si="4"/>
        <v>C</v>
      </c>
      <c r="L8" s="23">
        <f t="shared" si="5"/>
        <v>2014</v>
      </c>
      <c r="M8" s="4">
        <v>2015</v>
      </c>
      <c r="N8" s="22" t="str">
        <f t="shared" si="6"/>
        <v>Terlambat</v>
      </c>
      <c r="O8" s="24" t="str">
        <f t="shared" si="7"/>
        <v>Tidak</v>
      </c>
    </row>
    <row r="9" spans="1:15" x14ac:dyDescent="0.35">
      <c r="A9" s="5">
        <v>5</v>
      </c>
      <c r="B9" s="4" t="s">
        <v>17</v>
      </c>
      <c r="C9" s="4" t="s">
        <v>8</v>
      </c>
      <c r="D9" s="17" t="str">
        <f t="shared" si="0"/>
        <v>A12</v>
      </c>
      <c r="E9" s="18" t="str">
        <f t="shared" si="1"/>
        <v>sistem informatika</v>
      </c>
      <c r="F9" s="19" t="str">
        <f t="shared" si="2"/>
        <v>2013</v>
      </c>
      <c r="G9" s="4">
        <v>70</v>
      </c>
      <c r="H9" s="4">
        <v>30</v>
      </c>
      <c r="I9" s="4">
        <v>40</v>
      </c>
      <c r="J9" s="20">
        <f t="shared" si="3"/>
        <v>46</v>
      </c>
      <c r="K9" s="21" t="str">
        <f t="shared" si="4"/>
        <v>E</v>
      </c>
      <c r="L9" s="23">
        <f t="shared" si="5"/>
        <v>2017</v>
      </c>
      <c r="M9" s="4">
        <v>2018</v>
      </c>
      <c r="N9" s="22" t="str">
        <f t="shared" si="6"/>
        <v>Terlambat</v>
      </c>
      <c r="O9" s="24" t="str">
        <f t="shared" si="7"/>
        <v>Tidak</v>
      </c>
    </row>
    <row r="10" spans="1:15" x14ac:dyDescent="0.35">
      <c r="A10" s="5">
        <v>6</v>
      </c>
      <c r="B10" s="4" t="s">
        <v>18</v>
      </c>
      <c r="C10" s="4" t="s">
        <v>9</v>
      </c>
      <c r="D10" s="17" t="str">
        <f t="shared" si="0"/>
        <v>A14</v>
      </c>
      <c r="E10" s="18" t="str">
        <f t="shared" si="1"/>
        <v>DKV</v>
      </c>
      <c r="F10" s="19" t="str">
        <f t="shared" si="2"/>
        <v>2010</v>
      </c>
      <c r="G10" s="4">
        <v>90</v>
      </c>
      <c r="H10" s="4">
        <v>100</v>
      </c>
      <c r="I10" s="4">
        <v>70</v>
      </c>
      <c r="J10" s="20">
        <f t="shared" si="3"/>
        <v>85</v>
      </c>
      <c r="K10" s="21" t="str">
        <f t="shared" si="4"/>
        <v>A</v>
      </c>
      <c r="L10" s="23">
        <f t="shared" si="5"/>
        <v>2014</v>
      </c>
      <c r="M10" s="4">
        <v>2014</v>
      </c>
      <c r="N10" s="22" t="str">
        <f t="shared" si="6"/>
        <v>Tepat</v>
      </c>
      <c r="O10" s="24" t="str">
        <f t="shared" si="7"/>
        <v>Tidak</v>
      </c>
    </row>
    <row r="11" spans="1:15" x14ac:dyDescent="0.35">
      <c r="A11" s="5">
        <v>7</v>
      </c>
      <c r="B11" s="4" t="s">
        <v>30</v>
      </c>
      <c r="C11" s="4" t="s">
        <v>10</v>
      </c>
      <c r="D11" s="17" t="str">
        <f t="shared" si="0"/>
        <v>A15</v>
      </c>
      <c r="E11" s="18" t="str">
        <f t="shared" si="1"/>
        <v>ILKOM</v>
      </c>
      <c r="F11" s="19" t="str">
        <f t="shared" si="2"/>
        <v>2011</v>
      </c>
      <c r="G11" s="4">
        <v>45</v>
      </c>
      <c r="H11" s="4">
        <v>85</v>
      </c>
      <c r="I11" s="4">
        <v>35</v>
      </c>
      <c r="J11" s="20">
        <f t="shared" si="3"/>
        <v>53</v>
      </c>
      <c r="K11" s="21" t="str">
        <f t="shared" si="4"/>
        <v>D</v>
      </c>
      <c r="L11" s="23">
        <f t="shared" si="5"/>
        <v>2015</v>
      </c>
      <c r="M11" s="4">
        <v>2015</v>
      </c>
      <c r="N11" s="22" t="str">
        <f t="shared" si="6"/>
        <v>Tepat</v>
      </c>
      <c r="O11" s="24" t="str">
        <f t="shared" si="7"/>
        <v>Tidak</v>
      </c>
    </row>
    <row r="12" spans="1:15" x14ac:dyDescent="0.35">
      <c r="A12" s="5">
        <v>8</v>
      </c>
      <c r="B12" s="4" t="s">
        <v>19</v>
      </c>
      <c r="C12" s="4" t="s">
        <v>11</v>
      </c>
      <c r="D12" s="17" t="str">
        <f t="shared" si="0"/>
        <v>A12</v>
      </c>
      <c r="E12" s="18" t="str">
        <f t="shared" si="1"/>
        <v>sistem informatika</v>
      </c>
      <c r="F12" s="19" t="str">
        <f t="shared" si="2"/>
        <v>2012</v>
      </c>
      <c r="G12" s="4">
        <v>80</v>
      </c>
      <c r="H12" s="4">
        <v>80</v>
      </c>
      <c r="I12" s="4">
        <v>80</v>
      </c>
      <c r="J12" s="20">
        <f t="shared" si="3"/>
        <v>80</v>
      </c>
      <c r="K12" s="21" t="str">
        <f t="shared" si="4"/>
        <v>B</v>
      </c>
      <c r="L12" s="23">
        <f t="shared" si="5"/>
        <v>2016</v>
      </c>
      <c r="M12" s="4">
        <v>2016</v>
      </c>
      <c r="N12" s="22" t="str">
        <f t="shared" si="6"/>
        <v>Tepat</v>
      </c>
      <c r="O12" s="24" t="str">
        <f t="shared" si="7"/>
        <v>Tidak</v>
      </c>
    </row>
    <row r="13" spans="1:15" x14ac:dyDescent="0.35">
      <c r="A13" s="5">
        <v>9</v>
      </c>
      <c r="B13" s="4" t="s">
        <v>20</v>
      </c>
      <c r="C13" s="4" t="s">
        <v>12</v>
      </c>
      <c r="D13" s="17" t="str">
        <f t="shared" si="0"/>
        <v>A11</v>
      </c>
      <c r="E13" s="18" t="str">
        <f t="shared" si="1"/>
        <v>Informatika</v>
      </c>
      <c r="F13" s="19" t="str">
        <f t="shared" si="2"/>
        <v>2012</v>
      </c>
      <c r="G13" s="4">
        <v>70</v>
      </c>
      <c r="H13" s="4">
        <v>50</v>
      </c>
      <c r="I13" s="4">
        <v>80</v>
      </c>
      <c r="J13" s="20">
        <f t="shared" si="3"/>
        <v>68</v>
      </c>
      <c r="K13" s="21" t="str">
        <f t="shared" si="4"/>
        <v>C</v>
      </c>
      <c r="L13" s="23">
        <f t="shared" si="5"/>
        <v>2016</v>
      </c>
      <c r="M13" s="4">
        <v>2017</v>
      </c>
      <c r="N13" s="22" t="str">
        <f t="shared" si="6"/>
        <v>Terlambat</v>
      </c>
      <c r="O13" s="24" t="str">
        <f t="shared" si="7"/>
        <v>Tidak</v>
      </c>
    </row>
    <row r="14" spans="1:15" ht="15" thickBot="1" x14ac:dyDescent="0.4">
      <c r="A14" s="7">
        <v>10</v>
      </c>
      <c r="B14" s="8" t="s">
        <v>31</v>
      </c>
      <c r="C14" s="8" t="s">
        <v>13</v>
      </c>
      <c r="D14" s="17" t="str">
        <f t="shared" si="0"/>
        <v>A15</v>
      </c>
      <c r="E14" s="18" t="str">
        <f t="shared" si="1"/>
        <v>ILKOM</v>
      </c>
      <c r="F14" s="19" t="str">
        <f t="shared" si="2"/>
        <v>2011</v>
      </c>
      <c r="G14" s="8">
        <v>100</v>
      </c>
      <c r="H14" s="8">
        <v>100</v>
      </c>
      <c r="I14" s="8">
        <v>100</v>
      </c>
      <c r="J14" s="20">
        <f t="shared" si="3"/>
        <v>100</v>
      </c>
      <c r="K14" s="21" t="str">
        <f t="shared" si="4"/>
        <v>A</v>
      </c>
      <c r="L14" s="23">
        <f t="shared" si="5"/>
        <v>2015</v>
      </c>
      <c r="M14" s="8">
        <v>2013</v>
      </c>
      <c r="N14" s="22" t="str">
        <f t="shared" si="6"/>
        <v>Cepat</v>
      </c>
      <c r="O14" s="24" t="str">
        <f t="shared" si="7"/>
        <v>Ya</v>
      </c>
    </row>
    <row r="15" spans="1:15" ht="15" thickBot="1" x14ac:dyDescent="0.4"/>
    <row r="16" spans="1:15" ht="15" thickBot="1" x14ac:dyDescent="0.4">
      <c r="B16" s="89" t="s">
        <v>56</v>
      </c>
      <c r="C16" s="90"/>
      <c r="D16" s="90"/>
      <c r="E16" s="90"/>
      <c r="F16" s="79" t="s">
        <v>102</v>
      </c>
      <c r="I16" s="91" t="s">
        <v>57</v>
      </c>
      <c r="J16" s="92"/>
      <c r="K16" s="92"/>
      <c r="L16" s="93"/>
    </row>
    <row r="17" spans="2:12" x14ac:dyDescent="0.35">
      <c r="B17" s="40" t="s">
        <v>22</v>
      </c>
      <c r="C17" s="41" t="s">
        <v>114</v>
      </c>
      <c r="D17" s="41"/>
      <c r="E17" s="41"/>
      <c r="F17" s="42" t="s">
        <v>98</v>
      </c>
      <c r="I17" s="94" t="s">
        <v>59</v>
      </c>
      <c r="J17" s="95"/>
      <c r="K17" s="95"/>
      <c r="L17" s="83">
        <f>MAX(J5:J14)</f>
        <v>100</v>
      </c>
    </row>
    <row r="18" spans="2:12" x14ac:dyDescent="0.35">
      <c r="B18" s="43" t="s">
        <v>121</v>
      </c>
      <c r="C18" s="44"/>
      <c r="D18" s="44"/>
      <c r="E18" s="44"/>
      <c r="F18" s="45" t="s">
        <v>103</v>
      </c>
      <c r="I18" s="96" t="s">
        <v>58</v>
      </c>
      <c r="J18" s="97"/>
      <c r="K18" s="97"/>
      <c r="L18" s="84">
        <f>MIN(J5:J14)</f>
        <v>46</v>
      </c>
    </row>
    <row r="19" spans="2:12" ht="15" thickBot="1" x14ac:dyDescent="0.4">
      <c r="B19" s="25" t="s">
        <v>23</v>
      </c>
      <c r="C19" s="26" t="s">
        <v>24</v>
      </c>
      <c r="D19" s="26"/>
      <c r="E19" s="26"/>
      <c r="F19" s="35"/>
      <c r="I19" s="98" t="s">
        <v>60</v>
      </c>
      <c r="J19" s="99"/>
      <c r="K19" s="99"/>
      <c r="L19" s="85">
        <f>AVERAGE(J5:J14)</f>
        <v>71.39</v>
      </c>
    </row>
    <row r="20" spans="2:12" ht="15" thickBot="1" x14ac:dyDescent="0.4">
      <c r="B20" s="25" t="s">
        <v>25</v>
      </c>
      <c r="C20" s="26" t="s">
        <v>26</v>
      </c>
      <c r="D20" s="26"/>
      <c r="E20" s="26"/>
      <c r="F20" s="35"/>
      <c r="I20" s="80" t="s">
        <v>21</v>
      </c>
      <c r="J20" s="81" t="s">
        <v>61</v>
      </c>
      <c r="K20" s="81" t="s">
        <v>3</v>
      </c>
      <c r="L20" s="82" t="s">
        <v>61</v>
      </c>
    </row>
    <row r="21" spans="2:12" x14ac:dyDescent="0.35">
      <c r="B21" s="25" t="s">
        <v>27</v>
      </c>
      <c r="C21" s="26" t="s">
        <v>28</v>
      </c>
      <c r="D21" s="26"/>
      <c r="E21" s="26"/>
      <c r="F21" s="35"/>
      <c r="I21" s="10" t="s">
        <v>23</v>
      </c>
      <c r="J21" s="83">
        <f>COUNTIF(D5:D14,I21)</f>
        <v>3</v>
      </c>
      <c r="K21" s="3">
        <v>2010</v>
      </c>
      <c r="L21" s="83">
        <f>COUNTIF(F5:F14,K21)</f>
        <v>3</v>
      </c>
    </row>
    <row r="22" spans="2:12" x14ac:dyDescent="0.35">
      <c r="B22" s="25" t="s">
        <v>32</v>
      </c>
      <c r="C22" s="26" t="s">
        <v>33</v>
      </c>
      <c r="D22" s="26"/>
      <c r="E22" s="26"/>
      <c r="F22" s="35"/>
      <c r="I22" s="5" t="s">
        <v>25</v>
      </c>
      <c r="J22" s="83">
        <f t="shared" ref="J22:J24" si="8">COUNTIF(D6:D15,I22)</f>
        <v>2</v>
      </c>
      <c r="K22" s="4">
        <v>2011</v>
      </c>
      <c r="L22" s="83">
        <f t="shared" ref="L22:L24" si="9">COUNTIF(F6:F15,K22)</f>
        <v>3</v>
      </c>
    </row>
    <row r="23" spans="2:12" x14ac:dyDescent="0.35">
      <c r="B23" s="46" t="s">
        <v>3</v>
      </c>
      <c r="C23" s="47" t="s">
        <v>39</v>
      </c>
      <c r="D23" s="47"/>
      <c r="E23" s="47"/>
      <c r="F23" s="48" t="s">
        <v>98</v>
      </c>
      <c r="I23" s="5" t="s">
        <v>27</v>
      </c>
      <c r="J23" s="83">
        <f t="shared" si="8"/>
        <v>2</v>
      </c>
      <c r="K23" s="4">
        <v>2012</v>
      </c>
      <c r="L23" s="83">
        <f t="shared" si="9"/>
        <v>2</v>
      </c>
    </row>
    <row r="24" spans="2:12" ht="15" thickBot="1" x14ac:dyDescent="0.4">
      <c r="B24" s="49" t="s">
        <v>38</v>
      </c>
      <c r="C24" s="50" t="s">
        <v>40</v>
      </c>
      <c r="D24" s="50"/>
      <c r="E24" s="50"/>
      <c r="F24" s="51" t="s">
        <v>110</v>
      </c>
      <c r="I24" s="65" t="s">
        <v>32</v>
      </c>
      <c r="J24" s="83">
        <f t="shared" si="8"/>
        <v>3</v>
      </c>
      <c r="K24" s="1">
        <v>2013</v>
      </c>
      <c r="L24" s="83">
        <f t="shared" si="9"/>
        <v>1</v>
      </c>
    </row>
    <row r="25" spans="2:12" ht="15" thickBot="1" x14ac:dyDescent="0.4">
      <c r="B25" s="52" t="s">
        <v>38</v>
      </c>
      <c r="C25" s="53" t="s">
        <v>41</v>
      </c>
      <c r="D25" s="53"/>
      <c r="E25" s="53"/>
      <c r="F25" s="54" t="s">
        <v>106</v>
      </c>
      <c r="I25" s="87" t="s">
        <v>62</v>
      </c>
      <c r="J25" s="88"/>
      <c r="K25" s="88"/>
      <c r="L25" s="86">
        <f>COUNTIF(N5:N14,"Tepat")</f>
        <v>4</v>
      </c>
    </row>
    <row r="26" spans="2:12" x14ac:dyDescent="0.35">
      <c r="B26" s="27" t="s">
        <v>99</v>
      </c>
      <c r="C26" s="28" t="s">
        <v>44</v>
      </c>
      <c r="D26" s="28"/>
      <c r="E26" s="28"/>
      <c r="F26" s="36"/>
    </row>
    <row r="27" spans="2:12" x14ac:dyDescent="0.35">
      <c r="B27" s="27" t="s">
        <v>115</v>
      </c>
      <c r="C27" s="28" t="s">
        <v>45</v>
      </c>
      <c r="D27" s="28"/>
      <c r="E27" s="28"/>
      <c r="F27" s="36"/>
    </row>
    <row r="28" spans="2:12" x14ac:dyDescent="0.35">
      <c r="B28" s="27" t="s">
        <v>116</v>
      </c>
      <c r="C28" s="28" t="s">
        <v>46</v>
      </c>
      <c r="D28" s="28"/>
      <c r="E28" s="28"/>
      <c r="F28" s="36"/>
    </row>
    <row r="29" spans="2:12" x14ac:dyDescent="0.35">
      <c r="B29" s="27" t="s">
        <v>117</v>
      </c>
      <c r="C29" s="28" t="s">
        <v>118</v>
      </c>
      <c r="D29" s="28"/>
      <c r="E29" s="28"/>
      <c r="F29" s="36"/>
    </row>
    <row r="30" spans="2:12" x14ac:dyDescent="0.35">
      <c r="B30" s="27" t="s">
        <v>119</v>
      </c>
      <c r="C30" s="28" t="s">
        <v>120</v>
      </c>
      <c r="D30" s="28"/>
      <c r="E30" s="28"/>
      <c r="F30" s="36"/>
    </row>
    <row r="31" spans="2:12" x14ac:dyDescent="0.35">
      <c r="B31" s="27" t="s">
        <v>100</v>
      </c>
      <c r="C31" s="28" t="s">
        <v>101</v>
      </c>
      <c r="D31" s="28"/>
      <c r="E31" s="28"/>
      <c r="F31" s="36"/>
    </row>
    <row r="32" spans="2:12" x14ac:dyDescent="0.35">
      <c r="B32" s="27"/>
      <c r="C32" s="28"/>
      <c r="D32" s="28"/>
      <c r="E32" s="28"/>
      <c r="F32" s="36"/>
    </row>
    <row r="33" spans="2:6" x14ac:dyDescent="0.35">
      <c r="B33" s="55" t="s">
        <v>42</v>
      </c>
      <c r="C33" s="56" t="s">
        <v>47</v>
      </c>
      <c r="D33" s="56"/>
      <c r="E33" s="56"/>
      <c r="F33" s="57" t="s">
        <v>107</v>
      </c>
    </row>
    <row r="34" spans="2:6" x14ac:dyDescent="0.35">
      <c r="B34" s="58" t="s">
        <v>43</v>
      </c>
      <c r="C34" s="59"/>
      <c r="D34" s="59"/>
      <c r="E34" s="59"/>
      <c r="F34" s="60" t="s">
        <v>106</v>
      </c>
    </row>
    <row r="35" spans="2:6" x14ac:dyDescent="0.35">
      <c r="B35" s="29" t="s">
        <v>49</v>
      </c>
      <c r="C35" s="30"/>
      <c r="D35" s="30"/>
      <c r="E35" s="30" t="s">
        <v>52</v>
      </c>
      <c r="F35" s="37"/>
    </row>
    <row r="36" spans="2:6" x14ac:dyDescent="0.35">
      <c r="B36" s="29" t="s">
        <v>51</v>
      </c>
      <c r="C36" s="30"/>
      <c r="D36" s="30"/>
      <c r="E36" s="30" t="s">
        <v>50</v>
      </c>
      <c r="F36" s="37"/>
    </row>
    <row r="37" spans="2:6" x14ac:dyDescent="0.35">
      <c r="B37" s="29" t="s">
        <v>53</v>
      </c>
      <c r="C37" s="30"/>
      <c r="D37" s="30"/>
      <c r="E37" s="30" t="s">
        <v>54</v>
      </c>
      <c r="F37" s="37"/>
    </row>
    <row r="38" spans="2:6" x14ac:dyDescent="0.35">
      <c r="B38" s="29" t="s">
        <v>108</v>
      </c>
      <c r="C38" s="30"/>
      <c r="D38" s="30"/>
      <c r="E38" s="30" t="s">
        <v>105</v>
      </c>
      <c r="F38" s="37"/>
    </row>
    <row r="39" spans="2:6" x14ac:dyDescent="0.35">
      <c r="B39" s="61" t="s">
        <v>111</v>
      </c>
      <c r="C39" s="62"/>
      <c r="D39" s="62"/>
      <c r="E39" s="62"/>
      <c r="F39" s="63" t="s">
        <v>104</v>
      </c>
    </row>
    <row r="40" spans="2:6" x14ac:dyDescent="0.35">
      <c r="B40" s="31" t="s">
        <v>112</v>
      </c>
      <c r="C40" s="32"/>
      <c r="D40" s="32"/>
      <c r="E40" s="32" t="s">
        <v>113</v>
      </c>
      <c r="F40" s="38"/>
    </row>
    <row r="41" spans="2:6" x14ac:dyDescent="0.35">
      <c r="B41" s="33" t="s">
        <v>55</v>
      </c>
      <c r="C41" s="34"/>
      <c r="D41" s="34"/>
      <c r="E41" s="34" t="s">
        <v>109</v>
      </c>
      <c r="F41" s="39"/>
    </row>
  </sheetData>
  <mergeCells count="20">
    <mergeCell ref="L3:L4"/>
    <mergeCell ref="M3:M4"/>
    <mergeCell ref="N3:N4"/>
    <mergeCell ref="O3:O4"/>
    <mergeCell ref="A1:O1"/>
    <mergeCell ref="G3:I3"/>
    <mergeCell ref="A3:A4"/>
    <mergeCell ref="B3:B4"/>
    <mergeCell ref="C3:C4"/>
    <mergeCell ref="D3:D4"/>
    <mergeCell ref="E3:E4"/>
    <mergeCell ref="F3:F4"/>
    <mergeCell ref="J3:J4"/>
    <mergeCell ref="K3:K4"/>
    <mergeCell ref="I25:K25"/>
    <mergeCell ref="B16:E16"/>
    <mergeCell ref="I16:L16"/>
    <mergeCell ref="I17:K17"/>
    <mergeCell ref="I18:K18"/>
    <mergeCell ref="I19:K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zoomScaleNormal="100" workbookViewId="0">
      <selection activeCell="G10" sqref="G10:G13"/>
    </sheetView>
  </sheetViews>
  <sheetFormatPr defaultRowHeight="14.5" x14ac:dyDescent="0.35"/>
  <cols>
    <col min="1" max="1" width="14.54296875" customWidth="1"/>
    <col min="2" max="2" width="5.453125" customWidth="1"/>
    <col min="3" max="3" width="5.7265625" customWidth="1"/>
    <col min="4" max="4" width="16.453125" customWidth="1"/>
    <col min="5" max="5" width="14.453125" customWidth="1"/>
    <col min="6" max="6" width="14.26953125" customWidth="1"/>
    <col min="7" max="7" width="14.1796875" customWidth="1"/>
  </cols>
  <sheetData>
    <row r="1" spans="1:7" ht="15" thickBot="1" x14ac:dyDescent="0.4">
      <c r="A1" s="124" t="s">
        <v>64</v>
      </c>
      <c r="B1" s="124"/>
      <c r="C1" s="124"/>
      <c r="D1" s="124"/>
      <c r="E1" s="124"/>
    </row>
    <row r="2" spans="1:7" ht="15" thickBot="1" x14ac:dyDescent="0.4">
      <c r="A2" s="72" t="s">
        <v>2</v>
      </c>
      <c r="B2" s="73" t="s">
        <v>65</v>
      </c>
      <c r="C2" s="73" t="s">
        <v>66</v>
      </c>
      <c r="D2" s="73" t="s">
        <v>70</v>
      </c>
      <c r="E2" s="74" t="s">
        <v>71</v>
      </c>
    </row>
    <row r="3" spans="1:7" x14ac:dyDescent="0.35">
      <c r="A3" s="10" t="s">
        <v>68</v>
      </c>
      <c r="B3" s="3">
        <v>2</v>
      </c>
      <c r="C3" s="3" t="s">
        <v>72</v>
      </c>
      <c r="D3" s="3" t="s">
        <v>74</v>
      </c>
      <c r="E3" s="11" t="s">
        <v>78</v>
      </c>
    </row>
    <row r="4" spans="1:7" x14ac:dyDescent="0.35">
      <c r="A4" s="5" t="s">
        <v>69</v>
      </c>
      <c r="B4" s="4">
        <v>8</v>
      </c>
      <c r="C4" s="4">
        <v>3</v>
      </c>
      <c r="D4" s="4" t="s">
        <v>76</v>
      </c>
      <c r="E4" s="6" t="s">
        <v>80</v>
      </c>
    </row>
    <row r="5" spans="1:7" ht="29" x14ac:dyDescent="0.35">
      <c r="A5" s="5" t="s">
        <v>67</v>
      </c>
      <c r="B5" s="4">
        <v>10</v>
      </c>
      <c r="C5" s="4" t="s">
        <v>72</v>
      </c>
      <c r="D5" s="12" t="s">
        <v>75</v>
      </c>
      <c r="E5" s="6" t="s">
        <v>81</v>
      </c>
    </row>
    <row r="6" spans="1:7" ht="58.5" thickBot="1" x14ac:dyDescent="0.4">
      <c r="A6" s="7" t="s">
        <v>73</v>
      </c>
      <c r="B6" s="8">
        <v>16</v>
      </c>
      <c r="C6" s="8">
        <v>4</v>
      </c>
      <c r="D6" s="13" t="s">
        <v>77</v>
      </c>
      <c r="E6" s="9" t="s">
        <v>79</v>
      </c>
    </row>
    <row r="8" spans="1:7" ht="15" thickBot="1" x14ac:dyDescent="0.4">
      <c r="C8" s="124" t="s">
        <v>82</v>
      </c>
      <c r="D8" s="124"/>
      <c r="E8" s="124"/>
      <c r="F8" s="124"/>
      <c r="G8" s="124"/>
    </row>
    <row r="9" spans="1:7" ht="15" thickBot="1" x14ac:dyDescent="0.4">
      <c r="C9" s="75" t="s">
        <v>0</v>
      </c>
      <c r="D9" s="76" t="s">
        <v>68</v>
      </c>
      <c r="E9" s="77" t="s">
        <v>69</v>
      </c>
      <c r="F9" s="77" t="s">
        <v>67</v>
      </c>
      <c r="G9" s="78" t="s">
        <v>73</v>
      </c>
    </row>
    <row r="10" spans="1:7" x14ac:dyDescent="0.35">
      <c r="C10" s="14">
        <v>1</v>
      </c>
      <c r="D10" s="66">
        <v>10101</v>
      </c>
      <c r="E10" s="128" t="str">
        <f>BIN2OCT(D10)</f>
        <v>25</v>
      </c>
      <c r="F10" s="70">
        <f>OCT2DEC(E10)</f>
        <v>21</v>
      </c>
      <c r="G10" s="129" t="str">
        <f>DEC2HEX(F10)</f>
        <v>15</v>
      </c>
    </row>
    <row r="11" spans="1:7" x14ac:dyDescent="0.35">
      <c r="C11" s="15">
        <v>2</v>
      </c>
      <c r="D11" s="125" t="str">
        <f>OCT2BIN(E11)</f>
        <v>111110011</v>
      </c>
      <c r="E11" s="67">
        <v>763</v>
      </c>
      <c r="F11" s="70">
        <f>OCT2DEC(E11)</f>
        <v>499</v>
      </c>
      <c r="G11" s="129" t="str">
        <f t="shared" ref="G11:G12" si="0">DEC2HEX(F11)</f>
        <v>1F3</v>
      </c>
    </row>
    <row r="12" spans="1:7" x14ac:dyDescent="0.35">
      <c r="C12" s="15">
        <v>3</v>
      </c>
      <c r="D12" s="125" t="str">
        <f>DEC2BIN(F12)</f>
        <v>1100</v>
      </c>
      <c r="E12" s="127" t="str">
        <f>BIN2OCT(D12)</f>
        <v>14</v>
      </c>
      <c r="F12" s="67">
        <v>12</v>
      </c>
      <c r="G12" s="129" t="str">
        <f t="shared" si="0"/>
        <v>C</v>
      </c>
    </row>
    <row r="13" spans="1:7" ht="15" thickBot="1" x14ac:dyDescent="0.4">
      <c r="C13" s="16">
        <v>4</v>
      </c>
      <c r="D13" s="126" t="str">
        <f>HEX2BIN(G13)</f>
        <v>11110001</v>
      </c>
      <c r="E13" s="127" t="str">
        <f>BIN2OCT(D13)</f>
        <v>361</v>
      </c>
      <c r="F13" s="68">
        <f>OCT2DEC(E13)</f>
        <v>241</v>
      </c>
      <c r="G13" s="130" t="s">
        <v>83</v>
      </c>
    </row>
  </sheetData>
  <mergeCells count="2">
    <mergeCell ref="C8:G8"/>
    <mergeCell ref="A1:E1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0:N55"/>
  <sheetViews>
    <sheetView topLeftCell="A36" workbookViewId="0">
      <selection activeCell="L51" sqref="L51:N53"/>
    </sheetView>
  </sheetViews>
  <sheetFormatPr defaultRowHeight="14.5" x14ac:dyDescent="0.35"/>
  <sheetData>
    <row r="20" spans="1:1" x14ac:dyDescent="0.35">
      <c r="A20" t="s">
        <v>84</v>
      </c>
    </row>
    <row r="21" spans="1:1" x14ac:dyDescent="0.35">
      <c r="A21" t="s">
        <v>85</v>
      </c>
    </row>
    <row r="22" spans="1:1" x14ac:dyDescent="0.35">
      <c r="A22" t="s">
        <v>86</v>
      </c>
    </row>
    <row r="23" spans="1:1" x14ac:dyDescent="0.35">
      <c r="A23" t="s">
        <v>87</v>
      </c>
    </row>
    <row r="24" spans="1:1" x14ac:dyDescent="0.35">
      <c r="A24" t="s">
        <v>88</v>
      </c>
    </row>
    <row r="38" spans="1:14" x14ac:dyDescent="0.35">
      <c r="A38" s="124" t="s">
        <v>91</v>
      </c>
      <c r="B38" s="124"/>
      <c r="C38" s="124"/>
      <c r="D38" s="124"/>
      <c r="L38" s="124" t="s">
        <v>94</v>
      </c>
      <c r="M38" s="124"/>
      <c r="N38" s="124"/>
    </row>
    <row r="39" spans="1:14" x14ac:dyDescent="0.35">
      <c r="B39">
        <v>0</v>
      </c>
      <c r="C39">
        <v>1</v>
      </c>
      <c r="D39">
        <v>3</v>
      </c>
    </row>
    <row r="40" spans="1:14" x14ac:dyDescent="0.35">
      <c r="A40" t="s">
        <v>89</v>
      </c>
      <c r="B40" s="1">
        <v>255</v>
      </c>
      <c r="C40" s="1">
        <v>80</v>
      </c>
      <c r="D40" s="1">
        <v>255</v>
      </c>
      <c r="L40" s="1"/>
      <c r="M40" s="1"/>
      <c r="N40" s="1"/>
    </row>
    <row r="41" spans="1:14" x14ac:dyDescent="0.35">
      <c r="A41" t="s">
        <v>90</v>
      </c>
      <c r="B41" s="2">
        <v>220</v>
      </c>
      <c r="C41" s="2">
        <v>50</v>
      </c>
      <c r="D41" s="2">
        <v>210</v>
      </c>
      <c r="L41" s="71">
        <f>_xlfn.FLOOR.MATH(SUM(B40:B42)/3)</f>
        <v>234</v>
      </c>
      <c r="M41" s="71">
        <f t="shared" ref="M41:N41" si="0">_xlfn.FLOOR.MATH(SUM(C40:C42)/3)</f>
        <v>60</v>
      </c>
      <c r="N41" s="71">
        <f t="shared" si="0"/>
        <v>165</v>
      </c>
    </row>
    <row r="42" spans="1:14" x14ac:dyDescent="0.35">
      <c r="A42" t="s">
        <v>45</v>
      </c>
      <c r="B42" s="3">
        <v>229</v>
      </c>
      <c r="C42" s="3">
        <v>50</v>
      </c>
      <c r="D42" s="3">
        <v>32</v>
      </c>
      <c r="L42" s="3"/>
      <c r="M42" s="3"/>
      <c r="N42" s="3"/>
    </row>
    <row r="43" spans="1:14" x14ac:dyDescent="0.35">
      <c r="A43" t="s">
        <v>89</v>
      </c>
      <c r="B43" s="1">
        <v>50</v>
      </c>
      <c r="C43" s="1">
        <v>50</v>
      </c>
      <c r="D43" s="1">
        <v>155</v>
      </c>
      <c r="L43" s="1"/>
      <c r="M43" s="1"/>
      <c r="N43" s="1"/>
    </row>
    <row r="44" spans="1:14" x14ac:dyDescent="0.35">
      <c r="A44" t="s">
        <v>90</v>
      </c>
      <c r="B44" s="2">
        <v>65</v>
      </c>
      <c r="C44" s="2">
        <v>80</v>
      </c>
      <c r="D44" s="2">
        <v>216</v>
      </c>
      <c r="F44" t="s">
        <v>92</v>
      </c>
      <c r="L44" s="71">
        <f>_xlfn.FLOOR.MATH(SUM(B43:B45)/3)</f>
        <v>55</v>
      </c>
      <c r="M44" s="71">
        <f t="shared" ref="M44:N44" si="1">_xlfn.FLOOR.MATH(SUM(C43:C45)/3)</f>
        <v>60</v>
      </c>
      <c r="N44" s="71">
        <f t="shared" si="1"/>
        <v>141</v>
      </c>
    </row>
    <row r="45" spans="1:14" x14ac:dyDescent="0.35">
      <c r="A45" t="s">
        <v>45</v>
      </c>
      <c r="B45" s="3">
        <v>50</v>
      </c>
      <c r="C45" s="3">
        <v>50</v>
      </c>
      <c r="D45" s="3">
        <v>53</v>
      </c>
      <c r="F45" t="s">
        <v>93</v>
      </c>
      <c r="L45" s="3"/>
      <c r="M45" s="3"/>
      <c r="N45" s="3"/>
    </row>
    <row r="49" spans="1:14" x14ac:dyDescent="0.35">
      <c r="B49" t="s">
        <v>94</v>
      </c>
      <c r="L49" s="124" t="s">
        <v>95</v>
      </c>
      <c r="M49" s="124"/>
      <c r="N49" s="124"/>
    </row>
    <row r="50" spans="1:14" x14ac:dyDescent="0.35">
      <c r="A50">
        <v>0</v>
      </c>
      <c r="B50">
        <v>1</v>
      </c>
      <c r="C50">
        <v>2</v>
      </c>
      <c r="D50">
        <v>3</v>
      </c>
    </row>
    <row r="51" spans="1:14" x14ac:dyDescent="0.35">
      <c r="A51">
        <v>1</v>
      </c>
      <c r="B51" s="4">
        <v>234</v>
      </c>
      <c r="C51" s="4">
        <v>60</v>
      </c>
      <c r="D51" s="4">
        <v>165</v>
      </c>
      <c r="L51" s="69" t="str">
        <f>IF(B51&lt;128,"0","255")</f>
        <v>255</v>
      </c>
      <c r="M51" s="69" t="str">
        <f t="shared" ref="M51:N51" si="2">IF(C51&lt;128,"0","255")</f>
        <v>0</v>
      </c>
      <c r="N51" s="69" t="str">
        <f t="shared" si="2"/>
        <v>255</v>
      </c>
    </row>
    <row r="52" spans="1:14" x14ac:dyDescent="0.35">
      <c r="A52">
        <v>2</v>
      </c>
      <c r="B52" s="4">
        <v>55</v>
      </c>
      <c r="C52" s="4">
        <v>60</v>
      </c>
      <c r="D52" s="4">
        <v>141</v>
      </c>
      <c r="L52" s="69" t="str">
        <f t="shared" ref="L52:L53" si="3">IF(B52&lt;128,"0","255")</f>
        <v>0</v>
      </c>
      <c r="M52" s="69" t="str">
        <f t="shared" ref="M52:M53" si="4">IF(C52&lt;128,"0","255")</f>
        <v>0</v>
      </c>
      <c r="N52" s="69" t="str">
        <f t="shared" ref="N52:N53" si="5">IF(D52&lt;128,"0","255")</f>
        <v>255</v>
      </c>
    </row>
    <row r="53" spans="1:14" x14ac:dyDescent="0.35">
      <c r="A53">
        <v>3</v>
      </c>
      <c r="B53" s="4">
        <v>85</v>
      </c>
      <c r="C53" s="4">
        <v>123</v>
      </c>
      <c r="D53" s="4">
        <v>190</v>
      </c>
      <c r="L53" s="69" t="str">
        <f t="shared" si="3"/>
        <v>0</v>
      </c>
      <c r="M53" s="69" t="str">
        <f t="shared" si="4"/>
        <v>0</v>
      </c>
      <c r="N53" s="69" t="str">
        <f t="shared" si="5"/>
        <v>255</v>
      </c>
    </row>
    <row r="54" spans="1:14" x14ac:dyDescent="0.35">
      <c r="F54" t="s">
        <v>96</v>
      </c>
    </row>
    <row r="55" spans="1:14" x14ac:dyDescent="0.35">
      <c r="F55" t="s">
        <v>97</v>
      </c>
    </row>
  </sheetData>
  <mergeCells count="3">
    <mergeCell ref="A38:D38"/>
    <mergeCell ref="L38:N38"/>
    <mergeCell ref="L49:N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Mahasiswa</vt:lpstr>
      <vt:lpstr>Sistem Bilangan</vt:lpstr>
      <vt:lpstr>Citra Digital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2018-10-11T00:11:50Z</dcterms:created>
  <dcterms:modified xsi:type="dcterms:W3CDTF">2022-10-11T07:48:19Z</dcterms:modified>
</cp:coreProperties>
</file>